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66925"/>
  <mc:AlternateContent xmlns:mc="http://schemas.openxmlformats.org/markup-compatibility/2006">
    <mc:Choice Requires="x15">
      <x15ac:absPath xmlns:x15ac="http://schemas.microsoft.com/office/spreadsheetml/2010/11/ac" url="https://sena4-my.sharepoint.com/personal/magallego_sena_edu_co/Documents/2026 SENA/BIENES Y SERVICIOS/29- INSUMOS PROYECTOS PROGRAMA VICTIMAS/2.ETAPA PRECONTRACTUAL/ADENDA ll/"/>
    </mc:Choice>
  </mc:AlternateContent>
  <xr:revisionPtr revIDLastSave="106" documentId="8_{6A5C3307-3994-4E55-BEF7-3FF2DF902A51}" xr6:coauthVersionLast="47" xr6:coauthVersionMax="47" xr10:uidLastSave="{755DA84D-8A08-4919-9425-2009AC23EDCF}"/>
  <bookViews>
    <workbookView xWindow="-120" yWindow="-120" windowWidth="29040" windowHeight="15720" xr2:uid="{6B6C46EB-E0BA-4570-9DB6-56DB4B24E6AA}"/>
  </bookViews>
  <sheets>
    <sheet name="Toque de amor LOTE 2" sheetId="19" r:id="rId1"/>
  </sheets>
  <definedNames>
    <definedName name="_xlnm.Print_Area" localSheetId="0">'Toque de amor LOTE 2'!$A$1:$T$61</definedName>
    <definedName name="Presentacion" localSheetId="0">#REF!</definedName>
    <definedName name="Presentacion">#REF!</definedName>
    <definedName name="Simbolos" localSheetId="0">#REF!</definedName>
    <definedName name="Simbol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61" i="19" l="1"/>
  <c r="S39" i="19"/>
  <c r="S25" i="19"/>
  <c r="S23" i="19"/>
  <c r="S21" i="19"/>
  <c r="S19" i="19"/>
  <c r="S17" i="19"/>
  <c r="S15" i="19"/>
  <c r="S13" i="19"/>
  <c r="S11" i="19"/>
  <c r="S9" i="19"/>
  <c r="S7" i="19"/>
  <c r="S5" i="19"/>
  <c r="J35" i="19"/>
  <c r="J36" i="19"/>
  <c r="J20" i="19"/>
  <c r="J19" i="19"/>
  <c r="L59" i="19"/>
  <c r="L49" i="19"/>
  <c r="L13" i="19"/>
  <c r="L11" i="19"/>
  <c r="L9" i="19"/>
  <c r="L7" i="19"/>
  <c r="L5" i="19"/>
  <c r="K59" i="19"/>
  <c r="K57" i="19"/>
  <c r="K55" i="19"/>
  <c r="K47" i="19"/>
  <c r="K45" i="19"/>
  <c r="K43" i="19"/>
  <c r="K11" i="19"/>
  <c r="K9" i="19"/>
  <c r="K7" i="19"/>
  <c r="K5" i="19"/>
  <c r="J60" i="19"/>
  <c r="J59" i="19"/>
  <c r="J58" i="19"/>
  <c r="J57" i="19"/>
  <c r="J55" i="19"/>
  <c r="J56" i="19"/>
  <c r="J54" i="19"/>
  <c r="J53" i="19"/>
  <c r="J52" i="19"/>
  <c r="J51" i="19"/>
  <c r="J50" i="19"/>
  <c r="J49" i="19"/>
  <c r="J48" i="19"/>
  <c r="J47" i="19"/>
  <c r="J46" i="19"/>
  <c r="J45" i="19"/>
  <c r="J43" i="19"/>
  <c r="J42" i="19"/>
  <c r="J41" i="19"/>
  <c r="J40" i="19"/>
  <c r="J39" i="19"/>
  <c r="J38" i="19"/>
  <c r="J37" i="19"/>
  <c r="J34" i="19"/>
  <c r="J33" i="19"/>
  <c r="J32" i="19"/>
  <c r="J31" i="19"/>
  <c r="J30" i="19"/>
  <c r="J29" i="19"/>
  <c r="J28" i="19"/>
  <c r="J27" i="19"/>
  <c r="J26" i="19"/>
  <c r="J25" i="19"/>
  <c r="J24" i="19"/>
  <c r="J23" i="19"/>
  <c r="J22" i="19"/>
  <c r="J21" i="19"/>
  <c r="J18" i="19"/>
  <c r="J17" i="19"/>
  <c r="J16" i="19"/>
  <c r="J15" i="19"/>
  <c r="J14" i="19"/>
  <c r="J13" i="19"/>
  <c r="J12" i="19"/>
  <c r="J11" i="19"/>
  <c r="J10" i="19"/>
  <c r="J9" i="19"/>
  <c r="J8" i="19"/>
  <c r="J7" i="19"/>
  <c r="J6" i="19"/>
  <c r="J5" i="19"/>
  <c r="I5" i="19"/>
  <c r="J44" i="19"/>
  <c r="I23" i="19"/>
  <c r="I28" i="19"/>
  <c r="I22" i="19"/>
  <c r="I21" i="19"/>
  <c r="I20" i="19"/>
  <c r="I19" i="19"/>
  <c r="I18" i="19"/>
  <c r="I17" i="19"/>
  <c r="I16" i="19"/>
  <c r="I15" i="19"/>
  <c r="I14" i="19"/>
  <c r="I13" i="19"/>
  <c r="I12" i="19"/>
  <c r="I11" i="19"/>
  <c r="I10" i="19"/>
  <c r="I9" i="19"/>
  <c r="I8" i="19"/>
  <c r="I7" i="19"/>
  <c r="I6" i="19"/>
  <c r="I24" i="19"/>
  <c r="I25" i="19"/>
  <c r="I26" i="19"/>
  <c r="I27" i="19"/>
  <c r="I29" i="19"/>
  <c r="I30" i="19"/>
  <c r="I31" i="19"/>
  <c r="I32" i="19"/>
  <c r="I33" i="19"/>
  <c r="I34" i="19"/>
  <c r="I35" i="19"/>
  <c r="I36" i="19"/>
  <c r="I37" i="19"/>
  <c r="I38" i="19"/>
  <c r="I39" i="19"/>
  <c r="I40" i="19"/>
  <c r="I41" i="19"/>
  <c r="I42" i="19"/>
  <c r="I43" i="19"/>
  <c r="I44" i="19"/>
  <c r="I45" i="19"/>
  <c r="I46" i="19"/>
  <c r="I47" i="19"/>
  <c r="I48" i="19"/>
  <c r="I49" i="19"/>
  <c r="I50" i="19"/>
  <c r="I51" i="19"/>
  <c r="I52" i="19"/>
  <c r="I53" i="19"/>
  <c r="I54" i="19"/>
  <c r="I55" i="19"/>
  <c r="I56" i="19"/>
  <c r="I57" i="19"/>
  <c r="I58" i="19"/>
  <c r="I59" i="19"/>
  <c r="I60" i="19"/>
  <c r="N60" i="19" l="1"/>
  <c r="P59" i="19"/>
  <c r="N58" i="19"/>
  <c r="N56" i="19"/>
  <c r="P55" i="19"/>
  <c r="N54" i="19"/>
  <c r="N53" i="19"/>
  <c r="N52" i="19"/>
  <c r="P51" i="19"/>
  <c r="N50" i="19"/>
  <c r="N48" i="19"/>
  <c r="P47" i="19"/>
  <c r="A47" i="19"/>
  <c r="A49" i="19" s="1"/>
  <c r="A51" i="19" s="1"/>
  <c r="A53" i="19" s="1"/>
  <c r="A55" i="19" s="1"/>
  <c r="A57" i="19" s="1"/>
  <c r="N46" i="19"/>
  <c r="S45" i="19"/>
  <c r="A29" i="19"/>
  <c r="A31" i="19" s="1"/>
  <c r="A33" i="19" s="1"/>
  <c r="A35" i="19" s="1"/>
  <c r="A37" i="19" s="1"/>
  <c r="N44" i="19"/>
  <c r="N43" i="19"/>
  <c r="N42" i="19"/>
  <c r="N39" i="19"/>
  <c r="N38" i="19"/>
  <c r="P37" i="19"/>
  <c r="N36" i="19"/>
  <c r="N35" i="19"/>
  <c r="N34" i="19"/>
  <c r="N32" i="19"/>
  <c r="N31" i="19"/>
  <c r="O31" i="19" s="1"/>
  <c r="N30" i="19"/>
  <c r="P29" i="19"/>
  <c r="L27" i="19"/>
  <c r="N26" i="19"/>
  <c r="N25" i="19"/>
  <c r="P25" i="19" l="1"/>
  <c r="O53" i="19"/>
  <c r="L33" i="19"/>
  <c r="K49" i="19"/>
  <c r="S49" i="19" s="1"/>
  <c r="L57" i="19"/>
  <c r="O35" i="19"/>
  <c r="S57" i="19"/>
  <c r="L53" i="19"/>
  <c r="M53" i="19"/>
  <c r="M57" i="19"/>
  <c r="M49" i="19"/>
  <c r="N57" i="19"/>
  <c r="O57" i="19" s="1"/>
  <c r="L45" i="19"/>
  <c r="N49" i="19"/>
  <c r="M45" i="19"/>
  <c r="P49" i="19"/>
  <c r="P53" i="19"/>
  <c r="P57" i="19"/>
  <c r="N45" i="19"/>
  <c r="P45" i="19" s="1"/>
  <c r="Q45" i="19" s="1"/>
  <c r="K53" i="19"/>
  <c r="S53" i="19" s="1"/>
  <c r="P31" i="19"/>
  <c r="P35" i="19"/>
  <c r="S59" i="19"/>
  <c r="K51" i="19"/>
  <c r="S51" i="19" s="1"/>
  <c r="S55" i="19"/>
  <c r="L51" i="19"/>
  <c r="L55" i="19"/>
  <c r="M59" i="19"/>
  <c r="S47" i="19"/>
  <c r="M51" i="19"/>
  <c r="M55" i="19"/>
  <c r="N59" i="19"/>
  <c r="O59" i="19" s="1"/>
  <c r="L47" i="19"/>
  <c r="N51" i="19"/>
  <c r="O51" i="19" s="1"/>
  <c r="N55" i="19"/>
  <c r="O55" i="19" s="1"/>
  <c r="M47" i="19"/>
  <c r="N27" i="19"/>
  <c r="P39" i="19"/>
  <c r="N47" i="19"/>
  <c r="M27" i="19"/>
  <c r="P41" i="19"/>
  <c r="O43" i="19"/>
  <c r="P43" i="19"/>
  <c r="P27" i="19"/>
  <c r="N40" i="19"/>
  <c r="O39" i="19" s="1"/>
  <c r="K41" i="19"/>
  <c r="S41" i="19" s="1"/>
  <c r="L41" i="19"/>
  <c r="K33" i="19"/>
  <c r="S33" i="19" s="1"/>
  <c r="M41" i="19"/>
  <c r="K29" i="19"/>
  <c r="S29" i="19" s="1"/>
  <c r="L37" i="19"/>
  <c r="M33" i="19"/>
  <c r="K25" i="19"/>
  <c r="M29" i="19"/>
  <c r="N33" i="19"/>
  <c r="O33" i="19" s="1"/>
  <c r="N37" i="19"/>
  <c r="O37" i="19" s="1"/>
  <c r="L25" i="19"/>
  <c r="M25" i="19"/>
  <c r="P33" i="19"/>
  <c r="S43" i="19"/>
  <c r="L43" i="19"/>
  <c r="K39" i="19"/>
  <c r="M43" i="19"/>
  <c r="K31" i="19"/>
  <c r="S31" i="19" s="1"/>
  <c r="K35" i="19"/>
  <c r="S35" i="19" s="1"/>
  <c r="L39" i="19"/>
  <c r="L31" i="19"/>
  <c r="L35" i="19"/>
  <c r="M39" i="19"/>
  <c r="K27" i="19"/>
  <c r="S27" i="19" s="1"/>
  <c r="M31" i="19"/>
  <c r="M35" i="19"/>
  <c r="N28" i="19"/>
  <c r="K37" i="19"/>
  <c r="S37" i="19" s="1"/>
  <c r="N41" i="19"/>
  <c r="O41" i="19" s="1"/>
  <c r="L29" i="19"/>
  <c r="M37" i="19"/>
  <c r="N29" i="19"/>
  <c r="Q57" i="19" l="1"/>
  <c r="Q49" i="19"/>
  <c r="Q39" i="19"/>
  <c r="Q31" i="19"/>
  <c r="Q53" i="19"/>
  <c r="Q47" i="19"/>
  <c r="Q27" i="19"/>
  <c r="Q33" i="19"/>
  <c r="Q59" i="19"/>
  <c r="Q55" i="19"/>
  <c r="Q51" i="19"/>
  <c r="Q43" i="19"/>
  <c r="Q37" i="19"/>
  <c r="Q25" i="19"/>
  <c r="Q41" i="19"/>
  <c r="Q29" i="19"/>
  <c r="Q35" i="19"/>
  <c r="K23" i="19"/>
  <c r="N24" i="19"/>
  <c r="A7" i="19"/>
  <c r="A9" i="19" s="1"/>
  <c r="A11" i="19" s="1"/>
  <c r="A13" i="19" s="1"/>
  <c r="A15" i="19" s="1"/>
  <c r="A17" i="19" s="1"/>
  <c r="K17" i="19" l="1"/>
  <c r="K15" i="19"/>
  <c r="K13" i="19"/>
  <c r="K21" i="19"/>
  <c r="N20" i="19"/>
  <c r="N19" i="19"/>
  <c r="P23" i="19"/>
  <c r="N23" i="19"/>
  <c r="O23" i="19" s="1"/>
  <c r="M23" i="19"/>
  <c r="L23" i="19"/>
  <c r="N16" i="19"/>
  <c r="N14" i="19"/>
  <c r="N12" i="19"/>
  <c r="N8" i="19"/>
  <c r="N6" i="19"/>
  <c r="N10" i="19"/>
  <c r="P9" i="19"/>
  <c r="M5" i="19"/>
  <c r="N5" i="19"/>
  <c r="N7" i="19"/>
  <c r="P7" i="19"/>
  <c r="M11" i="19"/>
  <c r="N15" i="19"/>
  <c r="N17" i="19"/>
  <c r="N18" i="19"/>
  <c r="P17" i="19"/>
  <c r="L17" i="19"/>
  <c r="N11" i="19"/>
  <c r="P15" i="19"/>
  <c r="M9" i="19"/>
  <c r="P11" i="19"/>
  <c r="N9" i="19"/>
  <c r="L15" i="19"/>
  <c r="M7" i="19"/>
  <c r="M15" i="19"/>
  <c r="M17" i="19" l="1"/>
  <c r="N13" i="19"/>
  <c r="O13" i="19" s="1"/>
  <c r="P13" i="19"/>
  <c r="Q13" i="19" s="1"/>
  <c r="M13" i="19"/>
  <c r="N21" i="19"/>
  <c r="M21" i="19"/>
  <c r="O19" i="19"/>
  <c r="P19" i="19"/>
  <c r="K19" i="19"/>
  <c r="L19" i="19"/>
  <c r="M19" i="19"/>
  <c r="P21" i="19"/>
  <c r="Q21" i="19" s="1"/>
  <c r="L21" i="19"/>
  <c r="Q23" i="19"/>
  <c r="N22" i="19"/>
  <c r="O15" i="19"/>
  <c r="Q17" i="19"/>
  <c r="P5" i="19"/>
  <c r="Q5" i="19" s="1"/>
  <c r="Q9" i="19"/>
  <c r="O17" i="19"/>
  <c r="Q11" i="19"/>
  <c r="Q15" i="19"/>
  <c r="Q7" i="19"/>
  <c r="O11" i="19"/>
  <c r="O21" i="19" l="1"/>
  <c r="Q1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Nikkel</author>
    <author>Elkin Antonio Zuleta Montoya</author>
  </authors>
  <commentList>
    <comment ref="B3" authorId="0" shapeId="0" xr:uid="{B89945E6-9C50-4046-A78F-BBA62A274D3A}">
      <text>
        <r>
          <rPr>
            <b/>
            <sz val="9"/>
            <color indexed="81"/>
            <rFont val="Tahoma"/>
            <family val="2"/>
          </rPr>
          <t>Nikkel:</t>
        </r>
        <r>
          <rPr>
            <sz val="9"/>
            <color indexed="81"/>
            <rFont val="Tahoma"/>
            <family val="2"/>
          </rPr>
          <t xml:space="preserve">
Buscarlo en la hoja Adjunta</t>
        </r>
      </text>
    </comment>
    <comment ref="D3" authorId="1" shapeId="0" xr:uid="{499775C1-58EA-4321-980C-97DABA0FCE89}">
      <text>
        <r>
          <rPr>
            <b/>
            <sz val="9"/>
            <color indexed="81"/>
            <rFont val="Tahoma"/>
            <family val="2"/>
          </rPr>
          <t>Nikkel:</t>
        </r>
        <r>
          <rPr>
            <sz val="9"/>
            <color indexed="81"/>
            <rFont val="Tahoma"/>
            <family val="2"/>
          </rPr>
          <t xml:space="preserve">
Si requiere el nombre el  nombre de la unidad, lo puede consultar en la hoja Unidades.
Tambien lo puede editar de manera directa
</t>
        </r>
      </text>
    </comment>
    <comment ref="H3" authorId="0" shapeId="0" xr:uid="{48A92731-DB59-4A2A-AEBB-680D5D993636}">
      <text>
        <r>
          <rPr>
            <b/>
            <sz val="9"/>
            <color indexed="81"/>
            <rFont val="Tahoma"/>
            <family val="2"/>
          </rPr>
          <t>Nikkel:</t>
        </r>
        <r>
          <rPr>
            <sz val="9"/>
            <color indexed="81"/>
            <rFont val="Tahoma"/>
            <family val="2"/>
          </rPr>
          <t xml:space="preserve">
Anotar el valor directo , sin el formato (%)
</t>
        </r>
      </text>
    </comment>
    <comment ref="L3" authorId="1" shapeId="0" xr:uid="{AFE855EB-EA1C-4C2B-82C4-3D5D571455E6}">
      <text>
        <r>
          <rPr>
            <b/>
            <sz val="9"/>
            <color indexed="81"/>
            <rFont val="Tahoma"/>
            <family val="2"/>
          </rPr>
          <t>Elkin Antonio Zuleta Montoya:</t>
        </r>
        <r>
          <rPr>
            <sz val="9"/>
            <color indexed="81"/>
            <rFont val="Tahoma"/>
            <family val="2"/>
          </rPr>
          <t xml:space="preserve">
Este valor es estadistico, tambien se calcula, solo si tiene los tres valores 
</t>
        </r>
      </text>
    </comment>
    <comment ref="O3" authorId="1" shapeId="0" xr:uid="{15EAB425-F992-4F65-837E-2D37610F189E}">
      <text>
        <r>
          <rPr>
            <sz val="9"/>
            <color indexed="81"/>
            <rFont val="Tahoma"/>
            <family val="2"/>
          </rPr>
          <t xml:space="preserve">Alguna de Las celdas anteriores a este valor en la columna " </t>
        </r>
        <r>
          <rPr>
            <b/>
            <sz val="9"/>
            <color indexed="81"/>
            <rFont val="Tahoma"/>
            <family val="2"/>
          </rPr>
          <t>Valores Individuales"</t>
        </r>
        <r>
          <rPr>
            <sz val="9"/>
            <color indexed="81"/>
            <rFont val="Tahoma"/>
            <family val="2"/>
          </rPr>
          <t xml:space="preserve">, las puede borrar, según el criterio de que esté muy  desfazada ( por encima o por debajo con respecto  al valor  del </t>
        </r>
        <r>
          <rPr>
            <b/>
            <sz val="9"/>
            <color indexed="81"/>
            <rFont val="Tahoma"/>
            <family val="2"/>
          </rPr>
          <t>Promedio.</t>
        </r>
        <r>
          <rPr>
            <sz val="9"/>
            <color indexed="81"/>
            <rFont val="Tahoma"/>
            <family val="2"/>
          </rPr>
          <t xml:space="preserve">
De lo contrario este valor será igual que el </t>
        </r>
        <r>
          <rPr>
            <b/>
            <sz val="9"/>
            <color indexed="81"/>
            <rFont val="Tahoma"/>
            <family val="2"/>
          </rPr>
          <t>Promedio</t>
        </r>
        <r>
          <rPr>
            <sz val="9"/>
            <color indexed="81"/>
            <rFont val="Tahoma"/>
            <family val="2"/>
          </rPr>
          <t xml:space="preserve">
</t>
        </r>
      </text>
    </comment>
    <comment ref="P3" authorId="1" shapeId="0" xr:uid="{C00F4BE8-9EEF-4A75-A106-43AA4AA6A414}">
      <text>
        <r>
          <rPr>
            <b/>
            <sz val="9"/>
            <color indexed="81"/>
            <rFont val="Tahoma"/>
            <family val="2"/>
          </rPr>
          <t>Elkin Antonio Zuleta Montoya:</t>
        </r>
        <r>
          <rPr>
            <sz val="9"/>
            <color indexed="81"/>
            <rFont val="Tahoma"/>
            <family val="2"/>
          </rPr>
          <t xml:space="preserve">
Este valor es el estadístico de cuan alejados estan los datos con respecto al </t>
        </r>
        <r>
          <rPr>
            <b/>
            <sz val="9"/>
            <color indexed="81"/>
            <rFont val="Tahoma"/>
            <family val="2"/>
          </rPr>
          <t xml:space="preserve">Promedio. </t>
        </r>
        <r>
          <rPr>
            <sz val="9"/>
            <color indexed="81"/>
            <rFont val="Tahoma"/>
            <family val="2"/>
          </rPr>
          <t xml:space="preserve"> Pero este valor, es solo UNA desviación estandar, si cualesquier valor sumado con esta desviación estandar queda incluido, quiere decir que los valores estan muy cercanos, de lo contrario se puede observar cúal de todos está más alejado.</t>
        </r>
      </text>
    </comment>
    <comment ref="Q3" authorId="1" shapeId="0" xr:uid="{194E712C-C877-4069-BCB5-0BB6387A95CF}">
      <text>
        <r>
          <rPr>
            <b/>
            <sz val="9"/>
            <color indexed="81"/>
            <rFont val="Tahoma"/>
            <family val="2"/>
          </rPr>
          <t>Elkin Antonio Zuleta Montoya:</t>
        </r>
        <r>
          <rPr>
            <sz val="9"/>
            <color indexed="81"/>
            <rFont val="Tahoma"/>
            <family val="2"/>
          </rPr>
          <t xml:space="preserve">
Como referente, un coeficiente de Variación entre precios superior al </t>
        </r>
        <r>
          <rPr>
            <b/>
            <sz val="9"/>
            <color indexed="81"/>
            <rFont val="Tahoma"/>
            <family val="2"/>
          </rPr>
          <t>20%,</t>
        </r>
        <r>
          <rPr>
            <sz val="9"/>
            <color indexed="81"/>
            <rFont val="Tahoma"/>
            <family val="2"/>
          </rPr>
          <t xml:space="preserve"> indica que los precios estan muy desfazados mientras más alto esté  el valor</t>
        </r>
      </text>
    </comment>
    <comment ref="R3" authorId="1" shapeId="0" xr:uid="{C02CB60D-C576-45EB-83CC-4B2CCB070593}">
      <text>
        <r>
          <rPr>
            <b/>
            <sz val="9"/>
            <color indexed="81"/>
            <rFont val="Tahoma"/>
            <family val="2"/>
          </rPr>
          <t>Elkin Antonio Zuleta Montoya:</t>
        </r>
        <r>
          <rPr>
            <sz val="9"/>
            <color indexed="81"/>
            <rFont val="Tahoma"/>
            <family val="2"/>
          </rPr>
          <t xml:space="preserve">
Describir la elección del proveedor de acuerdo al análisis de precios</t>
        </r>
      </text>
    </comment>
    <comment ref="S3" authorId="1" shapeId="0" xr:uid="{FF8A0307-308F-4B23-B93C-1ACEBDAB5BFC}">
      <text>
        <r>
          <rPr>
            <sz val="9"/>
            <color indexed="81"/>
            <rFont val="Tahoma"/>
            <family val="2"/>
          </rPr>
          <t xml:space="preserve">Elegir el valor sugerido según el análisis elaborado
</t>
        </r>
      </text>
    </comment>
  </commentList>
</comments>
</file>

<file path=xl/sharedStrings.xml><?xml version="1.0" encoding="utf-8"?>
<sst xmlns="http://schemas.openxmlformats.org/spreadsheetml/2006/main" count="191" uniqueCount="66">
  <si>
    <t>Información a registrar por el cotizante</t>
  </si>
  <si>
    <t>Análisis del precio</t>
  </si>
  <si>
    <t>Item</t>
  </si>
  <si>
    <t>Código
UNSPSC</t>
  </si>
  <si>
    <t>Descripción</t>
  </si>
  <si>
    <r>
      <t xml:space="preserve">Unidad de medida </t>
    </r>
    <r>
      <rPr>
        <b/>
        <i/>
        <sz val="8"/>
        <color rgb="FFFF0000"/>
        <rFont val="Calibri"/>
        <family val="2"/>
      </rPr>
      <t>Escoger Lista</t>
    </r>
  </si>
  <si>
    <t>Cantidad
solicitada</t>
  </si>
  <si>
    <t>Proveedor</t>
  </si>
  <si>
    <t xml:space="preserve">Valor Unitario sin IVA </t>
  </si>
  <si>
    <t>Valor del IVA (%)</t>
  </si>
  <si>
    <t xml:space="preserve">Valor Unitario con IVA </t>
  </si>
  <si>
    <t>Valor Total  con IVA</t>
  </si>
  <si>
    <t>PROMEDIO</t>
  </si>
  <si>
    <t>Media
Armonica</t>
  </si>
  <si>
    <t>Mediana</t>
  </si>
  <si>
    <t>Valores
Individuales</t>
  </si>
  <si>
    <t>Media Podada</t>
  </si>
  <si>
    <t>Desviación Estandar</t>
  </si>
  <si>
    <t>Coeficiente
de Variación</t>
  </si>
  <si>
    <t>Conclusiones análisis del precio</t>
  </si>
  <si>
    <t>Valor total establecido. Incluido IVA</t>
  </si>
  <si>
    <t>Observaciones</t>
  </si>
  <si>
    <t xml:space="preserve">Se toma el promedio de las 02 cotizaciones </t>
  </si>
  <si>
    <t xml:space="preserve">Relación de elemctos (información suministrata por el Centro de Formación) </t>
  </si>
  <si>
    <t>Tinta para Iimpresora canon G2100: color Black,  de 70ml c/u</t>
  </si>
  <si>
    <t>Tinta para Iimpresora canon G2100: color  Cyan,  de 70ml c/u</t>
  </si>
  <si>
    <t>Tinta para Iimpresora canon G2100: color  Magenta,  de 70ml c/u</t>
  </si>
  <si>
    <t>Tinta para Iimpresora canon G2100: color  Yellow; de 70ml c/u</t>
  </si>
  <si>
    <t>Tinta para  sublimar para Epson L121 Cyan.</t>
  </si>
  <si>
    <t xml:space="preserve">Tinta para sublimar para Epson L121  Magenta, </t>
  </si>
  <si>
    <t>Tinta sublimar para Epson L121  Yellow,</t>
  </si>
  <si>
    <t>Tinta sublimar para Epson L121 Black</t>
  </si>
  <si>
    <t>Termo pitillo blanco 600 ml , en acero, para sublimar</t>
  </si>
  <si>
    <t>Mugs blanco ceramica 11 onzas (para sublimar)</t>
  </si>
  <si>
    <t>Mugs color interior 11 onzas, Caja x 36 unidades  (para sublimar)</t>
  </si>
  <si>
    <t>Mug mágico ceramica 11 onzas,   (para sublimar)</t>
  </si>
  <si>
    <t>Mug  con cuchara al lado en  ceramica 11 onzas,   (para sublimar)</t>
  </si>
  <si>
    <t>Rompecabezas A4 x 120 piezas (tamaño carta, en cartón grueso o MDF) para sublimar</t>
  </si>
  <si>
    <t>Jarra Cervecera 16 onzas, vidrio opalizado color</t>
  </si>
  <si>
    <t>Papel de sublimación  A4 calidad AAA Premium (resma por 100, tamaño carta)</t>
  </si>
  <si>
    <t>Lamina de aluminio para sublimar A4 (Tamaño carta)</t>
  </si>
  <si>
    <t>Empaques para mugs en carton blanco</t>
  </si>
  <si>
    <t>Agenda rayada 14,5x22 cms 75 hojas (En MDF, para sublimar)</t>
  </si>
  <si>
    <t xml:space="preserve">Llaveros formas variadas, metalicos para sublimar, </t>
  </si>
  <si>
    <t>Lapicero para inserto publicitario, para personalizar</t>
  </si>
  <si>
    <t>Llavero acrilico rectangular para inserto publicitario</t>
  </si>
  <si>
    <t>Llavero acrilico redondo para inserto publicitario</t>
  </si>
  <si>
    <t xml:space="preserve">Mug ceramica espejo 11 onzas </t>
  </si>
  <si>
    <t>Mug Vidrio opalizado 11 onzas</t>
  </si>
  <si>
    <t>Cinta termica gruesa 1 cms  (Rollos)</t>
  </si>
  <si>
    <t>Pad mouse rectangular</t>
  </si>
  <si>
    <t>Termo tipo vaso con tapa blanco (huevito), en acero</t>
  </si>
  <si>
    <t xml:space="preserve">UNIDAD </t>
  </si>
  <si>
    <t>44101700</t>
  </si>
  <si>
    <t>48101905</t>
  </si>
  <si>
    <t>60141105</t>
  </si>
  <si>
    <t>48101907</t>
  </si>
  <si>
    <t>14111500</t>
  </si>
  <si>
    <t>31181700</t>
  </si>
  <si>
    <t>60121100</t>
  </si>
  <si>
    <t>44121700</t>
  </si>
  <si>
    <t>44103124</t>
  </si>
  <si>
    <t>43211802</t>
  </si>
  <si>
    <t>13101700</t>
  </si>
  <si>
    <t xml:space="preserve">  Vkinyo SAS.</t>
  </si>
  <si>
    <t>MICROTEC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</si>
</sst>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0.0%"/>
    <numFmt numFmtId="166" formatCode="&quot;$&quot;#,##0.00"/>
    <numFmt numFmtId="167" formatCode="&quot;$&quot;#,##0.0"/>
    <numFmt numFmtId="168" formatCode="&quot;$&quot;\ #,##0"/>
    <numFmt numFmtId="169" formatCode="&quot;$&quot;#,##0"/>
    <numFmt numFmtId="170" formatCode="#,##0.00\ \€"/>
  </numFmts>
  <fonts count="2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sz val="10"/>
      <name val="Arial"/>
      <family val="2"/>
    </font>
    <font>
      <u/>
      <sz val="11"/>
      <color theme="10"/>
      <name val="Calibri"/>
      <family val="2"/>
      <scheme val="minor"/>
    </font>
    <font>
      <b/>
      <i/>
      <sz val="8"/>
      <color theme="1"/>
      <name val="Calibri"/>
      <family val="2"/>
    </font>
    <font>
      <b/>
      <sz val="8"/>
      <color theme="1"/>
      <name val="Calibri"/>
      <family val="2"/>
    </font>
    <font>
      <b/>
      <sz val="8"/>
      <color rgb="FF000000"/>
      <name val="Calibri"/>
      <family val="2"/>
    </font>
    <font>
      <b/>
      <i/>
      <sz val="8"/>
      <color rgb="FFFF0000"/>
      <name val="Calibri"/>
      <family val="2"/>
    </font>
    <font>
      <b/>
      <sz val="8"/>
      <color rgb="FF000000"/>
      <name val="Calibri Light"/>
      <family val="2"/>
    </font>
    <font>
      <b/>
      <sz val="8"/>
      <color theme="1"/>
      <name val="Calibri"/>
      <family val="2"/>
      <scheme val="minor"/>
    </font>
    <font>
      <b/>
      <sz val="8"/>
      <color theme="0"/>
      <name val="Calibri"/>
      <family val="2"/>
      <scheme val="minor"/>
    </font>
    <font>
      <sz val="8"/>
      <color theme="1"/>
      <name val="Calibri"/>
      <family val="2"/>
    </font>
    <font>
      <sz val="8"/>
      <color theme="1"/>
      <name val="Calibri"/>
      <family val="2"/>
      <scheme val="minor"/>
    </font>
    <font>
      <sz val="10"/>
      <color theme="1"/>
      <name val="Calibri"/>
      <family val="2"/>
      <scheme val="minor"/>
    </font>
    <font>
      <sz val="10"/>
      <color theme="1"/>
      <name val="Arial"/>
      <family val="2"/>
    </font>
    <font>
      <sz val="10"/>
      <color theme="1"/>
      <name val="Verdana"/>
      <family val="2"/>
    </font>
    <font>
      <b/>
      <sz val="10"/>
      <color theme="1"/>
      <name val="Verdana"/>
      <family val="2"/>
    </font>
    <font>
      <b/>
      <sz val="14"/>
      <color theme="1"/>
      <name val="Verdana"/>
      <family val="2"/>
    </font>
    <font>
      <sz val="9"/>
      <color theme="1"/>
      <name val="Calibri"/>
      <family val="2"/>
    </font>
    <font>
      <sz val="9"/>
      <color theme="1"/>
      <name val="Calibri"/>
      <family val="2"/>
      <scheme val="minor"/>
    </font>
    <font>
      <b/>
      <sz val="10"/>
      <color theme="1"/>
      <name val="Calibri"/>
      <family val="2"/>
    </font>
    <font>
      <sz val="10"/>
      <color theme="1"/>
      <name val="Calibri"/>
      <family val="2"/>
    </font>
    <font>
      <sz val="10"/>
      <color theme="1"/>
      <name val="Calibri"/>
      <family val="2"/>
      <scheme val="minor"/>
    </font>
    <font>
      <sz val="8"/>
      <name val="Calibri"/>
      <family val="2"/>
      <scheme val="minor"/>
    </font>
  </fonts>
  <fills count="20">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4"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7" tint="-0.249977111117893"/>
        <bgColor indexed="64"/>
      </patternFill>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top style="thin">
        <color rgb="FF000000"/>
      </top>
      <bottom/>
      <diagonal/>
    </border>
    <border>
      <left/>
      <right/>
      <top/>
      <bottom style="thin">
        <color indexed="64"/>
      </bottom>
      <diagonal/>
    </border>
    <border>
      <left/>
      <right/>
      <top style="thin">
        <color indexed="64"/>
      </top>
      <bottom style="thin">
        <color indexed="64"/>
      </bottom>
      <diagonal/>
    </border>
    <border>
      <left style="thin">
        <color rgb="FF000000"/>
      </left>
      <right style="thin">
        <color indexed="64"/>
      </right>
      <top style="thin">
        <color rgb="FF000000"/>
      </top>
      <bottom/>
      <diagonal/>
    </border>
    <border>
      <left style="thin">
        <color indexed="64"/>
      </left>
      <right/>
      <top/>
      <bottom/>
      <diagonal/>
    </border>
    <border>
      <left/>
      <right/>
      <top style="thin">
        <color indexed="64"/>
      </top>
      <bottom/>
      <diagonal/>
    </border>
    <border>
      <left style="thin">
        <color rgb="FF000000"/>
      </left>
      <right style="thin">
        <color indexed="64"/>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32">
    <xf numFmtId="0" fontId="0" fillId="0" borderId="0"/>
    <xf numFmtId="9" fontId="1" fillId="0" borderId="0" applyFont="0" applyFill="0" applyBorder="0" applyAlignment="0" applyProtection="0"/>
    <xf numFmtId="0" fontId="4" fillId="0" borderId="0"/>
    <xf numFmtId="164" fontId="1" fillId="0" borderId="0" applyFont="0" applyFill="0" applyBorder="0" applyAlignment="0" applyProtection="0"/>
    <xf numFmtId="0" fontId="4" fillId="0" borderId="0"/>
    <xf numFmtId="0" fontId="5" fillId="0" borderId="0" applyNumberFormat="0" applyFill="0" applyBorder="0" applyAlignment="0" applyProtection="0"/>
    <xf numFmtId="0" fontId="16" fillId="0" borderId="0"/>
    <xf numFmtId="9" fontId="16" fillId="0" borderId="0" applyFont="0" applyFill="0" applyBorder="0" applyAlignment="0" applyProtection="0"/>
    <xf numFmtId="44" fontId="16" fillId="0" borderId="0" applyFont="0" applyFill="0" applyBorder="0" applyAlignment="0" applyProtection="0"/>
    <xf numFmtId="42" fontId="16" fillId="0" borderId="0" applyFont="0" applyFill="0" applyBorder="0" applyAlignment="0" applyProtection="0"/>
    <xf numFmtId="43" fontId="16" fillId="0" borderId="0" applyFont="0" applyFill="0" applyBorder="0" applyAlignment="0" applyProtection="0"/>
    <xf numFmtId="41" fontId="16" fillId="0" borderId="0" applyFont="0" applyFill="0" applyBorder="0" applyAlignment="0" applyProtection="0"/>
    <xf numFmtId="0" fontId="19" fillId="14" borderId="2" applyNumberFormat="0" applyProtection="0">
      <alignment horizontal="left" vertical="center"/>
    </xf>
    <xf numFmtId="0" fontId="18" fillId="15" borderId="0" applyNumberFormat="0" applyBorder="0" applyProtection="0">
      <alignment horizontal="center" vertical="center"/>
    </xf>
    <xf numFmtId="0" fontId="18" fillId="16" borderId="0" applyNumberFormat="0" applyBorder="0" applyProtection="0">
      <alignment horizontal="center" vertical="center"/>
    </xf>
    <xf numFmtId="0" fontId="18" fillId="14" borderId="0" applyNumberFormat="0" applyBorder="0" applyProtection="0">
      <alignment horizontal="center" vertical="center" wrapText="1"/>
    </xf>
    <xf numFmtId="0" fontId="18" fillId="14" borderId="0" applyNumberFormat="0" applyBorder="0" applyProtection="0">
      <alignment horizontal="right" vertical="center" wrapText="1"/>
    </xf>
    <xf numFmtId="0" fontId="18" fillId="17" borderId="0" applyNumberFormat="0" applyBorder="0" applyProtection="0">
      <alignment horizontal="center" vertical="center" wrapText="1"/>
    </xf>
    <xf numFmtId="0" fontId="17" fillId="17" borderId="0" applyNumberFormat="0" applyBorder="0" applyProtection="0">
      <alignment horizontal="right" vertical="center" wrapText="1"/>
    </xf>
    <xf numFmtId="49" fontId="17" fillId="0" borderId="0" applyFill="0" applyBorder="0" applyProtection="0">
      <alignment horizontal="left" vertical="center"/>
    </xf>
    <xf numFmtId="0" fontId="18" fillId="0" borderId="0" applyNumberFormat="0" applyFill="0" applyBorder="0" applyProtection="0">
      <alignment horizontal="left" vertical="center"/>
    </xf>
    <xf numFmtId="0" fontId="18" fillId="0" borderId="0" applyNumberFormat="0" applyFill="0" applyBorder="0" applyProtection="0">
      <alignment horizontal="right" vertical="center"/>
    </xf>
    <xf numFmtId="170" fontId="17" fillId="0" borderId="0" applyFill="0" applyBorder="0" applyProtection="0">
      <alignment horizontal="right" vertical="center"/>
    </xf>
    <xf numFmtId="14" fontId="17" fillId="0" borderId="0" applyFill="0" applyBorder="0" applyProtection="0">
      <alignment horizontal="right" vertical="center"/>
    </xf>
    <xf numFmtId="22" fontId="17" fillId="0" borderId="0" applyFill="0" applyBorder="0" applyProtection="0">
      <alignment horizontal="right" vertical="center"/>
    </xf>
    <xf numFmtId="3" fontId="17" fillId="0" borderId="0" applyFill="0" applyBorder="0" applyProtection="0">
      <alignment horizontal="right" vertical="center"/>
    </xf>
    <xf numFmtId="4" fontId="17" fillId="0" borderId="0" applyFill="0" applyBorder="0" applyProtection="0">
      <alignment horizontal="right" vertical="center"/>
    </xf>
    <xf numFmtId="0" fontId="17" fillId="0" borderId="2" applyNumberFormat="0" applyFill="0" applyProtection="0">
      <alignment horizontal="left" vertical="center"/>
    </xf>
    <xf numFmtId="170" fontId="17" fillId="0" borderId="2" applyFill="0" applyProtection="0">
      <alignment horizontal="right" vertical="center"/>
    </xf>
    <xf numFmtId="3" fontId="17" fillId="0" borderId="2" applyFill="0" applyProtection="0">
      <alignment horizontal="right" vertical="center"/>
    </xf>
    <xf numFmtId="4" fontId="17" fillId="0" borderId="2" applyFill="0" applyProtection="0">
      <alignment horizontal="right" vertical="center"/>
    </xf>
    <xf numFmtId="0" fontId="16" fillId="0" borderId="2" applyNumberFormat="0" applyFont="0" applyFill="0" applyAlignment="0" applyProtection="0"/>
  </cellStyleXfs>
  <cellXfs count="104">
    <xf numFmtId="0" fontId="0" fillId="0" borderId="0" xfId="0"/>
    <xf numFmtId="0" fontId="0" fillId="0" borderId="0" xfId="0" applyAlignment="1">
      <alignment horizontal="center" vertical="center"/>
    </xf>
    <xf numFmtId="0" fontId="0" fillId="0" borderId="0" xfId="0" applyAlignment="1">
      <alignment vertical="center"/>
    </xf>
    <xf numFmtId="166" fontId="0" fillId="0" borderId="0" xfId="0" applyNumberFormat="1" applyAlignment="1">
      <alignment vertical="center"/>
    </xf>
    <xf numFmtId="167" fontId="0" fillId="0" borderId="0" xfId="0" applyNumberFormat="1" applyAlignment="1">
      <alignment vertical="center"/>
    </xf>
    <xf numFmtId="0" fontId="13" fillId="0" borderId="10" xfId="0" applyFont="1" applyBorder="1" applyAlignment="1">
      <alignment horizontal="center" vertical="center"/>
    </xf>
    <xf numFmtId="0" fontId="14" fillId="0" borderId="2" xfId="0" applyFont="1" applyBorder="1" applyAlignment="1">
      <alignment horizontal="center" vertical="center"/>
    </xf>
    <xf numFmtId="169" fontId="0" fillId="0" borderId="0" xfId="0" applyNumberFormat="1" applyAlignment="1">
      <alignment vertical="center"/>
    </xf>
    <xf numFmtId="0" fontId="13" fillId="0" borderId="2" xfId="0" applyFont="1" applyBorder="1" applyAlignment="1">
      <alignment horizontal="center" vertical="center"/>
    </xf>
    <xf numFmtId="0" fontId="20" fillId="0" borderId="10" xfId="0" applyFont="1" applyBorder="1" applyAlignment="1">
      <alignment horizontal="center" vertical="center" wrapText="1"/>
    </xf>
    <xf numFmtId="168" fontId="21" fillId="0" borderId="2" xfId="0" applyNumberFormat="1" applyFont="1" applyBorder="1" applyAlignment="1">
      <alignment horizontal="center" vertical="center"/>
    </xf>
    <xf numFmtId="0" fontId="20" fillId="7" borderId="10" xfId="1" applyNumberFormat="1" applyFont="1" applyFill="1" applyBorder="1" applyAlignment="1">
      <alignment horizontal="center" vertical="center"/>
    </xf>
    <xf numFmtId="168" fontId="20" fillId="0" borderId="10" xfId="0" applyNumberFormat="1" applyFont="1" applyBorder="1" applyAlignment="1">
      <alignment horizontal="center" vertical="center" wrapText="1"/>
    </xf>
    <xf numFmtId="169" fontId="20" fillId="0" borderId="12" xfId="0" applyNumberFormat="1" applyFont="1" applyBorder="1" applyAlignment="1">
      <alignment horizontal="center" vertical="center"/>
    </xf>
    <xf numFmtId="169" fontId="20" fillId="0" borderId="15" xfId="0" applyNumberFormat="1" applyFont="1" applyBorder="1" applyAlignment="1">
      <alignment horizontal="center" vertical="center"/>
    </xf>
    <xf numFmtId="168" fontId="20" fillId="0" borderId="2" xfId="0" applyNumberFormat="1" applyFont="1" applyBorder="1" applyAlignment="1">
      <alignment horizontal="center" vertical="center" wrapText="1"/>
    </xf>
    <xf numFmtId="169" fontId="20" fillId="0" borderId="2" xfId="0" applyNumberFormat="1" applyFont="1" applyBorder="1" applyAlignment="1">
      <alignment horizontal="center" vertical="center"/>
    </xf>
    <xf numFmtId="167" fontId="23" fillId="10" borderId="9" xfId="0" applyNumberFormat="1" applyFont="1" applyFill="1" applyBorder="1" applyAlignment="1">
      <alignment horizontal="center" vertical="center"/>
    </xf>
    <xf numFmtId="167" fontId="23" fillId="10" borderId="9" xfId="0" applyNumberFormat="1" applyFont="1" applyFill="1" applyBorder="1" applyAlignment="1">
      <alignment vertical="center"/>
    </xf>
    <xf numFmtId="167" fontId="23" fillId="10" borderId="2" xfId="0" applyNumberFormat="1" applyFont="1" applyFill="1" applyBorder="1" applyAlignment="1">
      <alignment vertical="center"/>
    </xf>
    <xf numFmtId="169" fontId="22" fillId="10" borderId="2" xfId="0" applyNumberFormat="1" applyFont="1" applyFill="1" applyBorder="1" applyAlignment="1">
      <alignment vertical="center"/>
    </xf>
    <xf numFmtId="168" fontId="21" fillId="18" borderId="2" xfId="0" applyNumberFormat="1" applyFont="1" applyFill="1" applyBorder="1" applyAlignment="1">
      <alignment horizontal="center" vertical="center"/>
    </xf>
    <xf numFmtId="168" fontId="21" fillId="19" borderId="2" xfId="0" applyNumberFormat="1" applyFont="1" applyFill="1" applyBorder="1" applyAlignment="1">
      <alignment horizontal="center" vertical="center"/>
    </xf>
    <xf numFmtId="169" fontId="24" fillId="10" borderId="9" xfId="0" applyNumberFormat="1" applyFont="1" applyFill="1" applyBorder="1" applyAlignment="1">
      <alignment horizontal="center" vertical="center" wrapText="1"/>
    </xf>
    <xf numFmtId="169" fontId="24" fillId="10" borderId="13" xfId="0" applyNumberFormat="1" applyFont="1" applyFill="1" applyBorder="1" applyAlignment="1">
      <alignment horizontal="center" vertical="center" wrapText="1"/>
    </xf>
    <xf numFmtId="167" fontId="22" fillId="10" borderId="9" xfId="0" applyNumberFormat="1" applyFont="1" applyFill="1" applyBorder="1" applyAlignment="1">
      <alignment horizontal="center" vertical="center" wrapText="1"/>
    </xf>
    <xf numFmtId="167" fontId="22" fillId="10" borderId="13" xfId="0" applyNumberFormat="1" applyFont="1" applyFill="1" applyBorder="1" applyAlignment="1">
      <alignment horizontal="center" vertical="center" wrapText="1"/>
    </xf>
    <xf numFmtId="167" fontId="22" fillId="10" borderId="9" xfId="0" applyNumberFormat="1" applyFont="1" applyFill="1" applyBorder="1" applyAlignment="1">
      <alignment horizontal="center" vertical="center"/>
    </xf>
    <xf numFmtId="167" fontId="22" fillId="10" borderId="13" xfId="0" applyNumberFormat="1" applyFont="1" applyFill="1" applyBorder="1" applyAlignment="1">
      <alignment horizontal="center" vertical="center"/>
    </xf>
    <xf numFmtId="165" fontId="22" fillId="10" borderId="9" xfId="1" applyNumberFormat="1" applyFont="1" applyFill="1" applyBorder="1" applyAlignment="1">
      <alignment horizontal="center" vertical="center"/>
    </xf>
    <xf numFmtId="165" fontId="22" fillId="10" borderId="13" xfId="1" applyNumberFormat="1" applyFont="1" applyFill="1" applyBorder="1" applyAlignment="1">
      <alignment horizontal="center" vertical="center"/>
    </xf>
    <xf numFmtId="0" fontId="24" fillId="10" borderId="9" xfId="0" applyFont="1" applyFill="1" applyBorder="1" applyAlignment="1">
      <alignment horizontal="center" vertical="center" wrapText="1"/>
    </xf>
    <xf numFmtId="0" fontId="24" fillId="10" borderId="13" xfId="0" applyFont="1" applyFill="1" applyBorder="1" applyAlignment="1">
      <alignment horizontal="center" vertical="center" wrapText="1"/>
    </xf>
    <xf numFmtId="169" fontId="5" fillId="0" borderId="9" xfId="5" applyNumberFormat="1" applyBorder="1" applyAlignment="1">
      <alignment horizontal="center" vertical="center"/>
    </xf>
    <xf numFmtId="169" fontId="5" fillId="0" borderId="1" xfId="5" applyNumberFormat="1" applyBorder="1" applyAlignment="1">
      <alignment horizontal="center" vertical="center"/>
    </xf>
    <xf numFmtId="0" fontId="24" fillId="0" borderId="35" xfId="0" applyFont="1" applyBorder="1" applyAlignment="1">
      <alignment horizontal="center" vertical="center"/>
    </xf>
    <xf numFmtId="0" fontId="15" fillId="0" borderId="36" xfId="0" applyFont="1" applyBorder="1" applyAlignment="1">
      <alignment horizontal="center" vertical="center"/>
    </xf>
    <xf numFmtId="169" fontId="22" fillId="10" borderId="9" xfId="0" applyNumberFormat="1" applyFont="1" applyFill="1" applyBorder="1" applyAlignment="1">
      <alignment horizontal="center" vertical="center"/>
    </xf>
    <xf numFmtId="169" fontId="22" fillId="10" borderId="13" xfId="0" applyNumberFormat="1" applyFont="1" applyFill="1" applyBorder="1" applyAlignment="1">
      <alignment horizontal="center" vertical="center"/>
    </xf>
    <xf numFmtId="0" fontId="7" fillId="8" borderId="5" xfId="0" applyFont="1" applyFill="1" applyBorder="1" applyAlignment="1">
      <alignment horizontal="right" vertical="center"/>
    </xf>
    <xf numFmtId="0" fontId="7" fillId="8" borderId="17" xfId="0" applyFont="1" applyFill="1" applyBorder="1" applyAlignment="1">
      <alignment horizontal="right" vertical="center"/>
    </xf>
    <xf numFmtId="0" fontId="7" fillId="8" borderId="4" xfId="0" applyFont="1" applyFill="1" applyBorder="1" applyAlignment="1">
      <alignment horizontal="right" vertical="center"/>
    </xf>
    <xf numFmtId="0" fontId="7" fillId="8" borderId="10" xfId="0" applyFont="1" applyFill="1" applyBorder="1" applyAlignment="1">
      <alignment horizontal="center" vertical="center"/>
    </xf>
    <xf numFmtId="0" fontId="7" fillId="8" borderId="14" xfId="0" applyFont="1" applyFill="1" applyBorder="1" applyAlignment="1">
      <alignment horizontal="center" vertical="center"/>
    </xf>
    <xf numFmtId="49" fontId="24" fillId="0" borderId="35" xfId="0" applyNumberFormat="1" applyFont="1" applyBorder="1" applyAlignment="1">
      <alignment horizontal="center" vertical="center" wrapText="1"/>
    </xf>
    <xf numFmtId="0" fontId="15" fillId="0" borderId="36" xfId="0" applyFont="1" applyBorder="1" applyAlignment="1">
      <alignment horizontal="center" vertical="center" wrapText="1"/>
    </xf>
    <xf numFmtId="169" fontId="22" fillId="10" borderId="2" xfId="0" applyNumberFormat="1" applyFont="1" applyFill="1" applyBorder="1" applyAlignment="1">
      <alignment horizontal="center" vertical="center"/>
    </xf>
    <xf numFmtId="167" fontId="22" fillId="10" borderId="2" xfId="0" applyNumberFormat="1" applyFont="1" applyFill="1" applyBorder="1" applyAlignment="1">
      <alignment horizontal="center" vertical="center"/>
    </xf>
    <xf numFmtId="167" fontId="22" fillId="10" borderId="2" xfId="0" applyNumberFormat="1" applyFont="1" applyFill="1" applyBorder="1" applyAlignment="1">
      <alignment horizontal="center" vertical="center" wrapText="1"/>
    </xf>
    <xf numFmtId="165" fontId="22" fillId="10" borderId="2" xfId="1" applyNumberFormat="1" applyFont="1" applyFill="1" applyBorder="1" applyAlignment="1">
      <alignment horizontal="center" vertical="center"/>
    </xf>
    <xf numFmtId="49" fontId="24" fillId="0" borderId="35" xfId="0" applyNumberFormat="1" applyFont="1" applyBorder="1" applyAlignment="1">
      <alignment horizontal="center" vertical="top" wrapText="1"/>
    </xf>
    <xf numFmtId="0" fontId="15" fillId="0" borderId="36" xfId="0" applyFont="1" applyBorder="1" applyAlignment="1">
      <alignment horizontal="center" vertical="top" wrapText="1"/>
    </xf>
    <xf numFmtId="0" fontId="24" fillId="10" borderId="2" xfId="0" applyFont="1" applyFill="1" applyBorder="1" applyAlignment="1">
      <alignment horizontal="center" vertical="center" wrapText="1"/>
    </xf>
    <xf numFmtId="49" fontId="15" fillId="0" borderId="35" xfId="0" applyNumberFormat="1" applyFont="1" applyBorder="1" applyAlignment="1">
      <alignment horizontal="center" vertical="top" wrapText="1"/>
    </xf>
    <xf numFmtId="167" fontId="22" fillId="10" borderId="3" xfId="0" applyNumberFormat="1" applyFont="1" applyFill="1" applyBorder="1" applyAlignment="1">
      <alignment horizontal="center" vertical="center"/>
    </xf>
    <xf numFmtId="167" fontId="22" fillId="10" borderId="19" xfId="0" applyNumberFormat="1" applyFont="1" applyFill="1" applyBorder="1" applyAlignment="1">
      <alignment horizontal="center" vertical="center"/>
    </xf>
    <xf numFmtId="0" fontId="6" fillId="4" borderId="15"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3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28"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30" xfId="0" applyFont="1" applyFill="1" applyBorder="1" applyAlignment="1">
      <alignment horizontal="center" vertical="center"/>
    </xf>
    <xf numFmtId="0" fontId="7" fillId="5" borderId="31" xfId="0" applyFont="1" applyFill="1" applyBorder="1" applyAlignment="1">
      <alignment horizontal="center" vertical="center"/>
    </xf>
    <xf numFmtId="0" fontId="7" fillId="5" borderId="32" xfId="0" applyFont="1" applyFill="1" applyBorder="1" applyAlignment="1">
      <alignment horizontal="center" vertical="center"/>
    </xf>
    <xf numFmtId="0" fontId="8" fillId="6" borderId="3" xfId="0" applyFont="1" applyFill="1" applyBorder="1" applyAlignment="1">
      <alignment horizontal="center" vertical="center" wrapText="1"/>
    </xf>
    <xf numFmtId="0" fontId="8" fillId="6" borderId="20" xfId="0" applyFont="1" applyFill="1" applyBorder="1" applyAlignment="1">
      <alignment horizontal="center" vertical="center" wrapText="1"/>
    </xf>
    <xf numFmtId="0" fontId="8" fillId="6" borderId="8" xfId="0" applyFont="1" applyFill="1" applyBorder="1" applyAlignment="1">
      <alignment horizontal="center" vertical="center" wrapText="1"/>
    </xf>
    <xf numFmtId="0" fontId="8" fillId="6" borderId="7" xfId="0" applyFont="1" applyFill="1" applyBorder="1" applyAlignment="1">
      <alignment horizontal="center" vertical="center" wrapText="1"/>
    </xf>
    <xf numFmtId="0" fontId="8" fillId="6" borderId="16" xfId="0" applyFont="1" applyFill="1" applyBorder="1" applyAlignment="1">
      <alignment horizontal="center" vertical="center" wrapText="1"/>
    </xf>
    <xf numFmtId="0" fontId="8" fillId="6" borderId="6"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11" fillId="11" borderId="9" xfId="0"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2" fillId="13" borderId="9" xfId="0" applyFont="1" applyFill="1" applyBorder="1" applyAlignment="1">
      <alignment horizontal="center" vertical="center" wrapText="1"/>
    </xf>
    <xf numFmtId="0" fontId="12" fillId="13" borderId="1" xfId="0" applyFont="1" applyFill="1" applyBorder="1" applyAlignment="1">
      <alignment horizontal="center" vertical="center" wrapText="1"/>
    </xf>
    <xf numFmtId="166" fontId="7" fillId="6" borderId="9" xfId="0" applyNumberFormat="1" applyFont="1" applyFill="1" applyBorder="1" applyAlignment="1">
      <alignment horizontal="center" vertical="center" wrapText="1"/>
    </xf>
    <xf numFmtId="166" fontId="7" fillId="6" borderId="1" xfId="0" applyNumberFormat="1" applyFont="1" applyFill="1" applyBorder="1" applyAlignment="1">
      <alignment horizontal="center" vertical="center" wrapText="1"/>
    </xf>
    <xf numFmtId="167" fontId="7" fillId="9" borderId="9" xfId="0" applyNumberFormat="1" applyFont="1" applyFill="1" applyBorder="1" applyAlignment="1">
      <alignment horizontal="center" vertical="center" wrapText="1"/>
    </xf>
    <xf numFmtId="167" fontId="7" fillId="9" borderId="1" xfId="0" applyNumberFormat="1" applyFont="1" applyFill="1" applyBorder="1" applyAlignment="1">
      <alignment horizontal="center" vertical="center" wrapText="1"/>
    </xf>
    <xf numFmtId="166" fontId="7" fillId="9" borderId="9" xfId="0" applyNumberFormat="1" applyFont="1" applyFill="1" applyBorder="1" applyAlignment="1">
      <alignment horizontal="center" vertical="center" wrapText="1"/>
    </xf>
    <xf numFmtId="166" fontId="7" fillId="9" borderId="1" xfId="0" applyNumberFormat="1"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1" xfId="0" applyFont="1" applyFill="1" applyBorder="1" applyAlignment="1">
      <alignment horizontal="center" vertical="center" wrapText="1"/>
    </xf>
    <xf numFmtId="169" fontId="7" fillId="9" borderId="9" xfId="0" applyNumberFormat="1" applyFont="1" applyFill="1" applyBorder="1" applyAlignment="1">
      <alignment horizontal="center" vertical="center" wrapText="1"/>
    </xf>
    <xf numFmtId="169" fontId="7" fillId="9" borderId="1" xfId="0" applyNumberFormat="1"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10" fillId="12" borderId="24" xfId="0" applyFont="1" applyFill="1" applyBorder="1" applyAlignment="1">
      <alignment horizontal="center" vertical="center" wrapText="1"/>
    </xf>
    <xf numFmtId="0" fontId="10" fillId="12" borderId="25" xfId="0" applyFont="1" applyFill="1" applyBorder="1" applyAlignment="1">
      <alignment horizontal="center" vertical="center" wrapText="1"/>
    </xf>
    <xf numFmtId="0" fontId="8" fillId="9" borderId="22" xfId="0" applyFont="1" applyFill="1" applyBorder="1" applyAlignment="1">
      <alignment horizontal="center" vertical="center" wrapText="1"/>
    </xf>
    <xf numFmtId="0" fontId="8" fillId="9" borderId="23" xfId="0" applyFont="1" applyFill="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169" fontId="8" fillId="3" borderId="18" xfId="0" applyNumberFormat="1" applyFont="1" applyFill="1" applyBorder="1" applyAlignment="1">
      <alignment horizontal="center" vertical="center" wrapText="1"/>
    </xf>
    <xf numFmtId="169" fontId="8" fillId="3" borderId="21" xfId="0" applyNumberFormat="1" applyFont="1" applyFill="1" applyBorder="1" applyAlignment="1">
      <alignment horizontal="center" vertical="center" wrapText="1"/>
    </xf>
    <xf numFmtId="0" fontId="7" fillId="8" borderId="18" xfId="0" applyFont="1" applyFill="1" applyBorder="1" applyAlignment="1">
      <alignment horizontal="center" vertical="center"/>
    </xf>
    <xf numFmtId="0" fontId="7" fillId="8" borderId="21" xfId="0" applyFont="1" applyFill="1" applyBorder="1" applyAlignment="1">
      <alignment horizontal="center" vertical="center"/>
    </xf>
  </cellXfs>
  <cellStyles count="32">
    <cellStyle name="BodyStyle" xfId="19" xr:uid="{52A6B52F-CB1A-4E2D-9289-930512091590}"/>
    <cellStyle name="BodyStyleBold" xfId="20" xr:uid="{F44913F1-57D0-4669-9070-7CA741798119}"/>
    <cellStyle name="BodyStyleBoldRight" xfId="21" xr:uid="{715F0350-9CB0-4B1A-A917-B6C42D7830E2}"/>
    <cellStyle name="BodyStyleWithBorder" xfId="27" xr:uid="{ACF17DF6-B8A7-4474-8205-5F454DF98A80}"/>
    <cellStyle name="BorderThinBlack" xfId="31" xr:uid="{4CF23DBC-91D1-41C7-B309-63A280CBEEDA}"/>
    <cellStyle name="Comma" xfId="10" xr:uid="{4F09C9B9-4F1F-40BB-BF78-638F94108797}"/>
    <cellStyle name="Comma [0]" xfId="11" xr:uid="{B025F363-2250-4F56-A217-3685BC47A16E}"/>
    <cellStyle name="Currency" xfId="8" xr:uid="{9C209CF0-8600-4029-ABED-63664B3769E7}"/>
    <cellStyle name="Currency [0]" xfId="9" xr:uid="{D762E36E-A24D-425C-831A-D693D24BF134}"/>
    <cellStyle name="DateStyle" xfId="23" xr:uid="{84088988-5986-4E30-978C-E30133BECD83}"/>
    <cellStyle name="DateTimeStyle" xfId="24" xr:uid="{9AE87156-0906-4B7C-BF82-82EB264AB7EC}"/>
    <cellStyle name="Decimal" xfId="26" xr:uid="{96998013-635A-474F-AD1B-F9AC78E72622}"/>
    <cellStyle name="DecimalWithBorder" xfId="30" xr:uid="{A4F3B445-180F-4839-BFB7-551A0BFAF81D}"/>
    <cellStyle name="EuroCurrency" xfId="22" xr:uid="{50314628-4EC8-4D64-93C3-6BE7E7052E74}"/>
    <cellStyle name="EuroCurrencyWithBorder" xfId="28" xr:uid="{AEFEB615-A8B8-4EF5-8B3E-AFFA759A93C0}"/>
    <cellStyle name="HeaderStyle" xfId="13" xr:uid="{CD59625B-A4E5-485C-A639-70B9E23EDA1E}"/>
    <cellStyle name="HeaderSubTop" xfId="17" xr:uid="{1C7656BA-DCA4-46FF-9DA8-768C39C167D7}"/>
    <cellStyle name="HeaderSubTopNoBold" xfId="18" xr:uid="{45CB3644-1DCF-4939-A02D-6A8235DBE986}"/>
    <cellStyle name="HeaderTopBuyer" xfId="14" xr:uid="{1A924DDE-E01F-4A48-A59F-3DB6D5A69535}"/>
    <cellStyle name="HeaderTopStyle" xfId="15" xr:uid="{685C05A1-64F2-4771-B4A6-CCCB1CE240C1}"/>
    <cellStyle name="HeaderTopStyleAlignRight" xfId="16" xr:uid="{0C945D4B-EB6B-4D06-8A19-717D38D2927C}"/>
    <cellStyle name="Hyperlink" xfId="5" xr:uid="{00000000-000B-0000-0000-000008000000}"/>
    <cellStyle name="MainTitle" xfId="12" xr:uid="{9F1C1004-867E-430A-85DD-32E16C3062DA}"/>
    <cellStyle name="Millares 2" xfId="3" xr:uid="{CFCEE50C-1A59-46FC-8D2D-27032CAD662E}"/>
    <cellStyle name="Normal" xfId="0" builtinId="0"/>
    <cellStyle name="Normal 2" xfId="4" xr:uid="{7A748DF2-9C66-45C8-8742-34C223C2412B}"/>
    <cellStyle name="Normal 3" xfId="6" xr:uid="{27B4DE9F-7F84-401A-BDB9-F85D40DD0967}"/>
    <cellStyle name="Normal 6" xfId="2" xr:uid="{1642449C-5B3C-4DAD-A23F-7892383B84DA}"/>
    <cellStyle name="Numeric" xfId="25" xr:uid="{1F1E0FF7-331A-459D-A86D-965B3D167773}"/>
    <cellStyle name="NumericWithBorder" xfId="29" xr:uid="{BBB7A3CB-A58D-4EC4-9685-C7E9E6A9A3BF}"/>
    <cellStyle name="Percent" xfId="7" xr:uid="{3493F7E0-F97B-4E1E-BE10-DD74F4D0B908}"/>
    <cellStyle name="Porcentaje" xfId="1" builtinId="5"/>
  </cellStyles>
  <dxfs count="4">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colors>
    <mruColors>
      <color rgb="FFC2D2E8"/>
      <color rgb="FFA0BA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CA539-0608-46DE-B2C5-E4B8A5FA7EED}">
  <dimension ref="A1:T61"/>
  <sheetViews>
    <sheetView tabSelected="1" view="pageBreakPreview" zoomScaleNormal="85" zoomScaleSheetLayoutView="100" workbookViewId="0">
      <pane xSplit="2" ySplit="4" topLeftCell="H54" activePane="bottomRight" state="frozen"/>
      <selection pane="topRight" activeCell="H1" sqref="H1"/>
      <selection pane="bottomLeft" activeCell="H1" sqref="H1"/>
      <selection pane="bottomRight" activeCell="S64" sqref="S64"/>
    </sheetView>
  </sheetViews>
  <sheetFormatPr baseColWidth="10" defaultColWidth="11.42578125" defaultRowHeight="15" outlineLevelCol="1" x14ac:dyDescent="0.25"/>
  <cols>
    <col min="1" max="1" width="7.85546875" style="2" customWidth="1"/>
    <col min="2" max="2" width="13.5703125" style="2" customWidth="1"/>
    <col min="3" max="3" width="30.5703125" style="2" customWidth="1"/>
    <col min="4" max="4" width="13.42578125" style="2" customWidth="1"/>
    <col min="5" max="5" width="13" style="2" customWidth="1"/>
    <col min="6" max="6" width="20.5703125" style="2" customWidth="1" outlineLevel="1"/>
    <col min="7" max="7" width="11.42578125" style="1" customWidth="1" outlineLevel="1"/>
    <col min="8" max="8" width="11.42578125" style="2" customWidth="1" outlineLevel="1"/>
    <col min="9" max="9" width="15.7109375" style="1" customWidth="1" outlineLevel="1"/>
    <col min="10" max="12" width="15.85546875" style="7" customWidth="1"/>
    <col min="13" max="13" width="15.85546875" style="4" customWidth="1"/>
    <col min="14" max="14" width="17.85546875" style="3" customWidth="1"/>
    <col min="15" max="15" width="22.140625" style="4" customWidth="1"/>
    <col min="16" max="16" width="17.85546875" style="3" customWidth="1"/>
    <col min="17" max="17" width="17" style="2" customWidth="1"/>
    <col min="18" max="19" width="16.85546875" style="2" customWidth="1"/>
    <col min="20" max="20" width="45.140625" style="2" customWidth="1"/>
    <col min="21" max="16384" width="11.42578125" style="2"/>
  </cols>
  <sheetData>
    <row r="1" spans="1:20" ht="15" customHeight="1" x14ac:dyDescent="0.25">
      <c r="A1" s="56" t="s">
        <v>23</v>
      </c>
      <c r="B1" s="57"/>
      <c r="C1" s="57"/>
      <c r="D1" s="57"/>
      <c r="E1" s="58"/>
      <c r="F1" s="62" t="s">
        <v>0</v>
      </c>
      <c r="G1" s="63"/>
      <c r="H1" s="63"/>
      <c r="I1" s="63"/>
      <c r="J1" s="64"/>
      <c r="K1" s="68" t="s">
        <v>1</v>
      </c>
      <c r="L1" s="69"/>
      <c r="M1" s="69"/>
      <c r="N1" s="69"/>
      <c r="O1" s="69"/>
      <c r="P1" s="69"/>
      <c r="Q1" s="69"/>
      <c r="R1" s="69"/>
      <c r="S1" s="69"/>
      <c r="T1" s="70"/>
    </row>
    <row r="2" spans="1:20" x14ac:dyDescent="0.25">
      <c r="A2" s="59"/>
      <c r="B2" s="60"/>
      <c r="C2" s="60"/>
      <c r="D2" s="60"/>
      <c r="E2" s="61"/>
      <c r="F2" s="65"/>
      <c r="G2" s="66"/>
      <c r="H2" s="66"/>
      <c r="I2" s="66"/>
      <c r="J2" s="67"/>
      <c r="K2" s="71"/>
      <c r="L2" s="72"/>
      <c r="M2" s="72"/>
      <c r="N2" s="72"/>
      <c r="O2" s="72"/>
      <c r="P2" s="72"/>
      <c r="Q2" s="72"/>
      <c r="R2" s="72"/>
      <c r="S2" s="72"/>
      <c r="T2" s="73"/>
    </row>
    <row r="3" spans="1:20" ht="15" customHeight="1" x14ac:dyDescent="0.25">
      <c r="A3" s="74" t="s">
        <v>2</v>
      </c>
      <c r="B3" s="74" t="s">
        <v>3</v>
      </c>
      <c r="C3" s="74" t="s">
        <v>4</v>
      </c>
      <c r="D3" s="76" t="s">
        <v>5</v>
      </c>
      <c r="E3" s="74" t="s">
        <v>6</v>
      </c>
      <c r="F3" s="92" t="s">
        <v>7</v>
      </c>
      <c r="G3" s="94" t="s">
        <v>8</v>
      </c>
      <c r="H3" s="96" t="s">
        <v>9</v>
      </c>
      <c r="I3" s="98" t="s">
        <v>10</v>
      </c>
      <c r="J3" s="100" t="s">
        <v>11</v>
      </c>
      <c r="K3" s="90" t="s">
        <v>12</v>
      </c>
      <c r="L3" s="90" t="s">
        <v>13</v>
      </c>
      <c r="M3" s="84" t="s">
        <v>14</v>
      </c>
      <c r="N3" s="82" t="s">
        <v>15</v>
      </c>
      <c r="O3" s="84" t="s">
        <v>16</v>
      </c>
      <c r="P3" s="86" t="s">
        <v>17</v>
      </c>
      <c r="Q3" s="88" t="s">
        <v>18</v>
      </c>
      <c r="R3" s="78" t="s">
        <v>19</v>
      </c>
      <c r="S3" s="80" t="s">
        <v>20</v>
      </c>
      <c r="T3" s="78" t="s">
        <v>21</v>
      </c>
    </row>
    <row r="4" spans="1:20" ht="63" customHeight="1" thickBot="1" x14ac:dyDescent="0.3">
      <c r="A4" s="75"/>
      <c r="B4" s="75"/>
      <c r="C4" s="75"/>
      <c r="D4" s="77"/>
      <c r="E4" s="75"/>
      <c r="F4" s="93"/>
      <c r="G4" s="95"/>
      <c r="H4" s="97"/>
      <c r="I4" s="99"/>
      <c r="J4" s="101"/>
      <c r="K4" s="91"/>
      <c r="L4" s="91"/>
      <c r="M4" s="85"/>
      <c r="N4" s="83"/>
      <c r="O4" s="85"/>
      <c r="P4" s="87"/>
      <c r="Q4" s="89"/>
      <c r="R4" s="79"/>
      <c r="S4" s="81"/>
      <c r="T4" s="79"/>
    </row>
    <row r="5" spans="1:20" ht="48.75" customHeight="1" x14ac:dyDescent="0.25">
      <c r="A5" s="42">
        <v>1</v>
      </c>
      <c r="B5" s="44" t="s">
        <v>53</v>
      </c>
      <c r="C5" s="50" t="s">
        <v>24</v>
      </c>
      <c r="D5" s="35" t="s">
        <v>52</v>
      </c>
      <c r="E5" s="5">
        <v>1</v>
      </c>
      <c r="F5" s="9" t="s">
        <v>64</v>
      </c>
      <c r="G5" s="10">
        <v>40756.302521008402</v>
      </c>
      <c r="H5" s="11">
        <v>19</v>
      </c>
      <c r="I5" s="12">
        <f>(G5*0.19)+G5</f>
        <v>48500</v>
      </c>
      <c r="J5" s="13">
        <f>IF(G5=0,"",(I5)*$E$5)</f>
        <v>48500</v>
      </c>
      <c r="K5" s="37">
        <f>IF(J5="","",AVERAGE(J5:J6))</f>
        <v>45749.729999999996</v>
      </c>
      <c r="L5" s="37">
        <f>IFERROR(HARMEAN(J5:J6),"")</f>
        <v>45584.396017200539</v>
      </c>
      <c r="M5" s="54">
        <f>IFERROR(MEDIAN(J5:J6),"")</f>
        <v>45749.729999999996</v>
      </c>
      <c r="N5" s="17">
        <f>IF(J5="","",J5)</f>
        <v>48500</v>
      </c>
      <c r="O5" s="25">
        <v>0</v>
      </c>
      <c r="P5" s="27">
        <f>IFERROR(_xlfn.STDEV.S(N5:N6),"")</f>
        <v>3889.4691341878529</v>
      </c>
      <c r="Q5" s="29">
        <f>IFERROR(P5/K5,"")</f>
        <v>8.5016220515134258E-2</v>
      </c>
      <c r="R5" s="31" t="s">
        <v>22</v>
      </c>
      <c r="S5" s="23">
        <f>K5</f>
        <v>45749.729999999996</v>
      </c>
      <c r="T5" s="33"/>
    </row>
    <row r="6" spans="1:20" ht="41.25" customHeight="1" thickBot="1" x14ac:dyDescent="0.3">
      <c r="A6" s="43"/>
      <c r="B6" s="45"/>
      <c r="C6" s="51"/>
      <c r="D6" s="36"/>
      <c r="E6" s="5">
        <v>1</v>
      </c>
      <c r="F6" s="9" t="s">
        <v>65</v>
      </c>
      <c r="G6" s="10">
        <v>36134</v>
      </c>
      <c r="H6" s="11">
        <v>19</v>
      </c>
      <c r="I6" s="12">
        <f t="shared" ref="I6:I24" si="0">(G6*0.19)+G6</f>
        <v>42999.46</v>
      </c>
      <c r="J6" s="13">
        <f>IF(G6=0,"",(I6)*$E$6)</f>
        <v>42999.46</v>
      </c>
      <c r="K6" s="38"/>
      <c r="L6" s="38"/>
      <c r="M6" s="55"/>
      <c r="N6" s="17">
        <f>IF(J6="","",J6)</f>
        <v>42999.46</v>
      </c>
      <c r="O6" s="26"/>
      <c r="P6" s="28"/>
      <c r="Q6" s="30"/>
      <c r="R6" s="32"/>
      <c r="S6" s="24"/>
      <c r="T6" s="34"/>
    </row>
    <row r="7" spans="1:20" ht="39.75" customHeight="1" x14ac:dyDescent="0.25">
      <c r="A7" s="42">
        <f>A5+1</f>
        <v>2</v>
      </c>
      <c r="B7" s="44" t="s">
        <v>53</v>
      </c>
      <c r="C7" s="53" t="s">
        <v>25</v>
      </c>
      <c r="D7" s="35" t="s">
        <v>52</v>
      </c>
      <c r="E7" s="5">
        <v>1</v>
      </c>
      <c r="F7" s="9" t="s">
        <v>64</v>
      </c>
      <c r="G7" s="10">
        <v>40756.302521008402</v>
      </c>
      <c r="H7" s="11">
        <v>19</v>
      </c>
      <c r="I7" s="12">
        <f t="shared" si="0"/>
        <v>48500</v>
      </c>
      <c r="J7" s="13">
        <f>IF(G7=0,"",(I7)*$E$7)</f>
        <v>48500</v>
      </c>
      <c r="K7" s="37">
        <f>IF(J7="","",AVERAGE(J7:J8))</f>
        <v>45749.729999999996</v>
      </c>
      <c r="L7" s="37">
        <f>IFERROR(HARMEAN(J7:J8),"")</f>
        <v>45584.396017200539</v>
      </c>
      <c r="M7" s="54">
        <f>IFERROR(MEDIAN(J7:J8),"")</f>
        <v>45749.729999999996</v>
      </c>
      <c r="N7" s="17">
        <f t="shared" ref="N7:N18" si="1">IF(J7="","",J7)</f>
        <v>48500</v>
      </c>
      <c r="O7" s="25">
        <v>1</v>
      </c>
      <c r="P7" s="27">
        <f>IFERROR(_xlfn.STDEV.S(J7:J8),"")</f>
        <v>3889.4691341878529</v>
      </c>
      <c r="Q7" s="29">
        <f>IFERROR(P7/K7,"")</f>
        <v>8.5016220515134258E-2</v>
      </c>
      <c r="R7" s="31" t="s">
        <v>22</v>
      </c>
      <c r="S7" s="23">
        <f>K7</f>
        <v>45749.729999999996</v>
      </c>
      <c r="T7" s="33"/>
    </row>
    <row r="8" spans="1:20" ht="36.75" customHeight="1" thickBot="1" x14ac:dyDescent="0.3">
      <c r="A8" s="43"/>
      <c r="B8" s="45"/>
      <c r="C8" s="51"/>
      <c r="D8" s="36"/>
      <c r="E8" s="5">
        <v>1</v>
      </c>
      <c r="F8" s="9" t="s">
        <v>65</v>
      </c>
      <c r="G8" s="10">
        <v>36134</v>
      </c>
      <c r="H8" s="11">
        <v>19</v>
      </c>
      <c r="I8" s="12">
        <f t="shared" si="0"/>
        <v>42999.46</v>
      </c>
      <c r="J8" s="13">
        <f>IF(G8=0,"",(I8)*$E$8)</f>
        <v>42999.46</v>
      </c>
      <c r="K8" s="38"/>
      <c r="L8" s="38"/>
      <c r="M8" s="55"/>
      <c r="N8" s="17">
        <f t="shared" si="1"/>
        <v>42999.46</v>
      </c>
      <c r="O8" s="26"/>
      <c r="P8" s="28"/>
      <c r="Q8" s="30"/>
      <c r="R8" s="32"/>
      <c r="S8" s="24"/>
      <c r="T8" s="34"/>
    </row>
    <row r="9" spans="1:20" ht="38.25" customHeight="1" x14ac:dyDescent="0.25">
      <c r="A9" s="42">
        <f>A7+1</f>
        <v>3</v>
      </c>
      <c r="B9" s="44" t="s">
        <v>53</v>
      </c>
      <c r="C9" s="50" t="s">
        <v>26</v>
      </c>
      <c r="D9" s="35" t="s">
        <v>52</v>
      </c>
      <c r="E9" s="5">
        <v>1</v>
      </c>
      <c r="F9" s="9" t="s">
        <v>64</v>
      </c>
      <c r="G9" s="10">
        <v>40756.302521008402</v>
      </c>
      <c r="H9" s="11">
        <v>19</v>
      </c>
      <c r="I9" s="12">
        <f t="shared" si="0"/>
        <v>48500</v>
      </c>
      <c r="J9" s="13">
        <f>IF(G9=0,"",(I9)*$E$9)</f>
        <v>48500</v>
      </c>
      <c r="K9" s="37">
        <f>IF(J9="","",AVERAGE(J9:J10))</f>
        <v>45749.729999999996</v>
      </c>
      <c r="L9" s="37">
        <f>IFERROR(HARMEAN(J9:J10),"")</f>
        <v>45584.396017200539</v>
      </c>
      <c r="M9" s="27">
        <f>IFERROR(MEDIAN(J9:J10),"")</f>
        <v>45749.729999999996</v>
      </c>
      <c r="N9" s="18">
        <f t="shared" si="1"/>
        <v>48500</v>
      </c>
      <c r="O9" s="25">
        <v>2</v>
      </c>
      <c r="P9" s="27">
        <f>IFERROR(_xlfn.STDEV.S(J9:J10),"")</f>
        <v>3889.4691341878529</v>
      </c>
      <c r="Q9" s="29">
        <f>IFERROR(P9/K9,"")</f>
        <v>8.5016220515134258E-2</v>
      </c>
      <c r="R9" s="31" t="s">
        <v>22</v>
      </c>
      <c r="S9" s="23">
        <f>K9</f>
        <v>45749.729999999996</v>
      </c>
      <c r="T9" s="33"/>
    </row>
    <row r="10" spans="1:20" ht="34.5" customHeight="1" thickBot="1" x14ac:dyDescent="0.3">
      <c r="A10" s="43"/>
      <c r="B10" s="45"/>
      <c r="C10" s="51"/>
      <c r="D10" s="36"/>
      <c r="E10" s="5">
        <v>1</v>
      </c>
      <c r="F10" s="9" t="s">
        <v>65</v>
      </c>
      <c r="G10" s="10">
        <v>36134</v>
      </c>
      <c r="H10" s="11">
        <v>19</v>
      </c>
      <c r="I10" s="12">
        <f t="shared" si="0"/>
        <v>42999.46</v>
      </c>
      <c r="J10" s="13">
        <f>IF(G10=0,"",(I10)*$E$10)</f>
        <v>42999.46</v>
      </c>
      <c r="K10" s="38"/>
      <c r="L10" s="38"/>
      <c r="M10" s="28"/>
      <c r="N10" s="18">
        <f t="shared" si="1"/>
        <v>42999.46</v>
      </c>
      <c r="O10" s="26"/>
      <c r="P10" s="28"/>
      <c r="Q10" s="30"/>
      <c r="R10" s="32"/>
      <c r="S10" s="24"/>
      <c r="T10" s="34"/>
    </row>
    <row r="11" spans="1:20" ht="38.25" customHeight="1" x14ac:dyDescent="0.25">
      <c r="A11" s="42">
        <f>A9+1</f>
        <v>4</v>
      </c>
      <c r="B11" s="44" t="s">
        <v>53</v>
      </c>
      <c r="C11" s="50" t="s">
        <v>27</v>
      </c>
      <c r="D11" s="35" t="s">
        <v>52</v>
      </c>
      <c r="E11" s="5">
        <v>1</v>
      </c>
      <c r="F11" s="9" t="s">
        <v>64</v>
      </c>
      <c r="G11" s="10">
        <v>40756.302521008402</v>
      </c>
      <c r="H11" s="11">
        <v>19</v>
      </c>
      <c r="I11" s="12">
        <f t="shared" si="0"/>
        <v>48500</v>
      </c>
      <c r="J11" s="13">
        <f>IF(G11=0,"",(I11)*$E$11)</f>
        <v>48500</v>
      </c>
      <c r="K11" s="37">
        <f>IF(J11="","",AVERAGE(J11:J12))</f>
        <v>45749.729999999996</v>
      </c>
      <c r="L11" s="37">
        <f>IFERROR(HARMEAN(J11:J12),"")</f>
        <v>45584.396017200539</v>
      </c>
      <c r="M11" s="27">
        <f>IFERROR(MEDIAN(J11:J12),"")</f>
        <v>45749.729999999996</v>
      </c>
      <c r="N11" s="18">
        <f t="shared" si="1"/>
        <v>48500</v>
      </c>
      <c r="O11" s="25">
        <f>IFERROR(SUM(N11:N12)/COUNTA(N11:N12),"")</f>
        <v>45749.729999999996</v>
      </c>
      <c r="P11" s="27">
        <f>IFERROR(_xlfn.STDEV.S(J11:J12),"")</f>
        <v>3889.4691341878529</v>
      </c>
      <c r="Q11" s="29">
        <f>IFERROR(P11/K11,"")</f>
        <v>8.5016220515134258E-2</v>
      </c>
      <c r="R11" s="31" t="s">
        <v>22</v>
      </c>
      <c r="S11" s="23">
        <f>K11</f>
        <v>45749.729999999996</v>
      </c>
      <c r="T11" s="33"/>
    </row>
    <row r="12" spans="1:20" ht="43.5" customHeight="1" thickBot="1" x14ac:dyDescent="0.3">
      <c r="A12" s="43"/>
      <c r="B12" s="45"/>
      <c r="C12" s="51"/>
      <c r="D12" s="36"/>
      <c r="E12" s="5">
        <v>1</v>
      </c>
      <c r="F12" s="9" t="s">
        <v>65</v>
      </c>
      <c r="G12" s="10">
        <v>36134</v>
      </c>
      <c r="H12" s="11">
        <v>19</v>
      </c>
      <c r="I12" s="12">
        <f t="shared" si="0"/>
        <v>42999.46</v>
      </c>
      <c r="J12" s="13">
        <f>IF(G12=0,"",(I12)*$E$12)</f>
        <v>42999.46</v>
      </c>
      <c r="K12" s="38"/>
      <c r="L12" s="38"/>
      <c r="M12" s="28"/>
      <c r="N12" s="18">
        <f t="shared" si="1"/>
        <v>42999.46</v>
      </c>
      <c r="O12" s="26"/>
      <c r="P12" s="28"/>
      <c r="Q12" s="30"/>
      <c r="R12" s="32"/>
      <c r="S12" s="24"/>
      <c r="T12" s="34"/>
    </row>
    <row r="13" spans="1:20" ht="37.5" customHeight="1" x14ac:dyDescent="0.25">
      <c r="A13" s="42">
        <f>A11+1</f>
        <v>5</v>
      </c>
      <c r="B13" s="44" t="s">
        <v>53</v>
      </c>
      <c r="C13" s="50" t="s">
        <v>28</v>
      </c>
      <c r="D13" s="35" t="s">
        <v>52</v>
      </c>
      <c r="E13" s="5">
        <v>1</v>
      </c>
      <c r="F13" s="9" t="s">
        <v>64</v>
      </c>
      <c r="G13" s="10">
        <v>21008.403361344539</v>
      </c>
      <c r="H13" s="11">
        <v>19</v>
      </c>
      <c r="I13" s="12">
        <f t="shared" si="0"/>
        <v>25000</v>
      </c>
      <c r="J13" s="13">
        <f>IF(G13=0,"",(I13)*$E$13)</f>
        <v>25000</v>
      </c>
      <c r="K13" s="37">
        <f t="shared" ref="K13" si="2">IF(J13="","",AVERAGE(J13:J14))</f>
        <v>21499.97</v>
      </c>
      <c r="L13" s="37">
        <f>IFERROR(HARMEAN(J13:J14),"")</f>
        <v>20930.19199561674</v>
      </c>
      <c r="M13" s="27">
        <f>IFERROR(MEDIAN(J13:J14),"")</f>
        <v>21499.97</v>
      </c>
      <c r="N13" s="18">
        <f t="shared" si="1"/>
        <v>25000</v>
      </c>
      <c r="O13" s="25">
        <f>IFERROR(SUM(N13:N14)/COUNTA(N13:N14),"")</f>
        <v>21499.97</v>
      </c>
      <c r="P13" s="27">
        <f>IFERROR(_xlfn.STDEV.S(J13:J14),"")</f>
        <v>4949.789894712686</v>
      </c>
      <c r="Q13" s="29">
        <f>IFERROR(P13/K13,"")</f>
        <v>0.23022310704213475</v>
      </c>
      <c r="R13" s="31" t="s">
        <v>22</v>
      </c>
      <c r="S13" s="23">
        <f>K13</f>
        <v>21499.97</v>
      </c>
      <c r="T13" s="33"/>
    </row>
    <row r="14" spans="1:20" ht="34.5" customHeight="1" thickBot="1" x14ac:dyDescent="0.3">
      <c r="A14" s="43"/>
      <c r="B14" s="45"/>
      <c r="C14" s="51"/>
      <c r="D14" s="36"/>
      <c r="E14" s="5">
        <v>1</v>
      </c>
      <c r="F14" s="9" t="s">
        <v>65</v>
      </c>
      <c r="G14" s="10">
        <v>15126</v>
      </c>
      <c r="H14" s="11">
        <v>19</v>
      </c>
      <c r="I14" s="12">
        <f t="shared" si="0"/>
        <v>17999.939999999999</v>
      </c>
      <c r="J14" s="13">
        <f>IF(G14=0,"",(I14)*$E$14)</f>
        <v>17999.939999999999</v>
      </c>
      <c r="K14" s="38"/>
      <c r="L14" s="38"/>
      <c r="M14" s="28"/>
      <c r="N14" s="18">
        <f t="shared" si="1"/>
        <v>17999.939999999999</v>
      </c>
      <c r="O14" s="26"/>
      <c r="P14" s="28"/>
      <c r="Q14" s="30"/>
      <c r="R14" s="32"/>
      <c r="S14" s="24"/>
      <c r="T14" s="34"/>
    </row>
    <row r="15" spans="1:20" ht="37.5" customHeight="1" x14ac:dyDescent="0.25">
      <c r="A15" s="42">
        <f>A13+1</f>
        <v>6</v>
      </c>
      <c r="B15" s="44" t="s">
        <v>53</v>
      </c>
      <c r="C15" s="50" t="s">
        <v>29</v>
      </c>
      <c r="D15" s="35" t="s">
        <v>52</v>
      </c>
      <c r="E15" s="5">
        <v>1</v>
      </c>
      <c r="F15" s="9" t="s">
        <v>64</v>
      </c>
      <c r="G15" s="10">
        <v>21008.403361344539</v>
      </c>
      <c r="H15" s="11">
        <v>19</v>
      </c>
      <c r="I15" s="12">
        <f t="shared" si="0"/>
        <v>25000</v>
      </c>
      <c r="J15" s="13">
        <f>IF(G15=0,"",(I15)*$E$15)</f>
        <v>25000</v>
      </c>
      <c r="K15" s="37">
        <f t="shared" ref="K15" si="3">IF(J15="","",AVERAGE(J15:J16))</f>
        <v>21499.97</v>
      </c>
      <c r="L15" s="37">
        <f>IFERROR(HARMEAN(J15:J16),"")</f>
        <v>20930.19199561674</v>
      </c>
      <c r="M15" s="27">
        <f>IFERROR(MEDIAN(J15:J16),"")</f>
        <v>21499.97</v>
      </c>
      <c r="N15" s="18">
        <f t="shared" si="1"/>
        <v>25000</v>
      </c>
      <c r="O15" s="25">
        <f>IFERROR(SUM(N15:N16)/COUNTA(N15:N16),"")</f>
        <v>21499.97</v>
      </c>
      <c r="P15" s="27">
        <f>IFERROR(_xlfn.STDEV.S(J15:J16),"")</f>
        <v>4949.789894712686</v>
      </c>
      <c r="Q15" s="29">
        <f>IFERROR(P15/K15,"")</f>
        <v>0.23022310704213475</v>
      </c>
      <c r="R15" s="31" t="s">
        <v>22</v>
      </c>
      <c r="S15" s="23">
        <f>K15</f>
        <v>21499.97</v>
      </c>
      <c r="T15" s="33"/>
    </row>
    <row r="16" spans="1:20" ht="32.25" customHeight="1" thickBot="1" x14ac:dyDescent="0.3">
      <c r="A16" s="43"/>
      <c r="B16" s="45"/>
      <c r="C16" s="51"/>
      <c r="D16" s="36"/>
      <c r="E16" s="5">
        <v>1</v>
      </c>
      <c r="F16" s="9" t="s">
        <v>65</v>
      </c>
      <c r="G16" s="10">
        <v>15126</v>
      </c>
      <c r="H16" s="11">
        <v>19</v>
      </c>
      <c r="I16" s="12">
        <f t="shared" si="0"/>
        <v>17999.939999999999</v>
      </c>
      <c r="J16" s="13">
        <f>IF(G16=0,"",(I16)*$E$16)</f>
        <v>17999.939999999999</v>
      </c>
      <c r="K16" s="38"/>
      <c r="L16" s="38"/>
      <c r="M16" s="28"/>
      <c r="N16" s="18">
        <f t="shared" si="1"/>
        <v>17999.939999999999</v>
      </c>
      <c r="O16" s="26"/>
      <c r="P16" s="28"/>
      <c r="Q16" s="30"/>
      <c r="R16" s="32"/>
      <c r="S16" s="24"/>
      <c r="T16" s="34"/>
    </row>
    <row r="17" spans="1:20" ht="55.5" customHeight="1" x14ac:dyDescent="0.25">
      <c r="A17" s="42">
        <f>A15+1</f>
        <v>7</v>
      </c>
      <c r="B17" s="44" t="s">
        <v>53</v>
      </c>
      <c r="C17" s="44" t="s">
        <v>30</v>
      </c>
      <c r="D17" s="35" t="s">
        <v>52</v>
      </c>
      <c r="E17" s="5">
        <v>1</v>
      </c>
      <c r="F17" s="9" t="s">
        <v>64</v>
      </c>
      <c r="G17" s="10">
        <v>21008.403361344539</v>
      </c>
      <c r="H17" s="11">
        <v>19</v>
      </c>
      <c r="I17" s="12">
        <f t="shared" si="0"/>
        <v>25000</v>
      </c>
      <c r="J17" s="13">
        <f>IF(G17=0,"",(I17)*$E$17)</f>
        <v>25000</v>
      </c>
      <c r="K17" s="37">
        <f t="shared" ref="K17" si="4">IF(J17="","",AVERAGE(J17:J18))</f>
        <v>21499.97</v>
      </c>
      <c r="L17" s="37">
        <f>IFERROR(HARMEAN(J17:J18),"")</f>
        <v>20930.19199561674</v>
      </c>
      <c r="M17" s="27">
        <f>IFERROR(MEDIAN(J17:J18),"")</f>
        <v>21499.97</v>
      </c>
      <c r="N17" s="18">
        <f t="shared" si="1"/>
        <v>25000</v>
      </c>
      <c r="O17" s="25">
        <f>IFERROR(SUM(N17:N18)/COUNTA(N17:N18),"")</f>
        <v>21499.97</v>
      </c>
      <c r="P17" s="27">
        <f>IFERROR(_xlfn.STDEV.S(J17:J18),"")</f>
        <v>4949.789894712686</v>
      </c>
      <c r="Q17" s="29">
        <f>IFERROR(P17/K17,"")</f>
        <v>0.23022310704213475</v>
      </c>
      <c r="R17" s="31" t="s">
        <v>22</v>
      </c>
      <c r="S17" s="23">
        <f>K17</f>
        <v>21499.97</v>
      </c>
      <c r="T17" s="33"/>
    </row>
    <row r="18" spans="1:20" ht="47.25" customHeight="1" thickBot="1" x14ac:dyDescent="0.3">
      <c r="A18" s="43"/>
      <c r="B18" s="45"/>
      <c r="C18" s="45"/>
      <c r="D18" s="36"/>
      <c r="E18" s="5">
        <v>1</v>
      </c>
      <c r="F18" s="9" t="s">
        <v>65</v>
      </c>
      <c r="G18" s="10">
        <v>15126</v>
      </c>
      <c r="H18" s="11">
        <v>19</v>
      </c>
      <c r="I18" s="12">
        <f t="shared" si="0"/>
        <v>17999.939999999999</v>
      </c>
      <c r="J18" s="13">
        <f>IF(G18=0,"",(I18)*$E$18)</f>
        <v>17999.939999999999</v>
      </c>
      <c r="K18" s="38"/>
      <c r="L18" s="38"/>
      <c r="M18" s="28"/>
      <c r="N18" s="18">
        <f t="shared" si="1"/>
        <v>17999.939999999999</v>
      </c>
      <c r="O18" s="26"/>
      <c r="P18" s="28"/>
      <c r="Q18" s="30"/>
      <c r="R18" s="32"/>
      <c r="S18" s="24"/>
      <c r="T18" s="34"/>
    </row>
    <row r="19" spans="1:20" ht="43.5" customHeight="1" x14ac:dyDescent="0.25">
      <c r="A19" s="42">
        <v>8</v>
      </c>
      <c r="B19" s="44" t="s">
        <v>53</v>
      </c>
      <c r="C19" s="50" t="s">
        <v>31</v>
      </c>
      <c r="D19" s="35" t="s">
        <v>52</v>
      </c>
      <c r="E19" s="5">
        <v>1</v>
      </c>
      <c r="F19" s="9" t="s">
        <v>64</v>
      </c>
      <c r="G19" s="10">
        <v>21008.403361344539</v>
      </c>
      <c r="H19" s="11">
        <v>19</v>
      </c>
      <c r="I19" s="12">
        <f t="shared" si="0"/>
        <v>25000</v>
      </c>
      <c r="J19" s="13">
        <f>IF(G19=0,"",(I19)*$E$19)</f>
        <v>25000</v>
      </c>
      <c r="K19" s="37">
        <f t="shared" ref="K19" si="5">IF(J19="","",AVERAGE(J19:J20))</f>
        <v>21499.97</v>
      </c>
      <c r="L19" s="37">
        <f>IFERROR(HARMEAN(J19:J20),"")</f>
        <v>20930.19199561674</v>
      </c>
      <c r="M19" s="27">
        <f>IFERROR(MEDIAN(J19:J20),"")</f>
        <v>21499.97</v>
      </c>
      <c r="N19" s="18">
        <f t="shared" ref="N19:N20" si="6">IF(J19="","",J19)</f>
        <v>25000</v>
      </c>
      <c r="O19" s="25">
        <f>IFERROR(SUM(N19:N20)/COUNTA(N19:N20),"")</f>
        <v>21499.97</v>
      </c>
      <c r="P19" s="27">
        <f>IFERROR(_xlfn.STDEV.S(J19:J20),"")</f>
        <v>4949.789894712686</v>
      </c>
      <c r="Q19" s="29">
        <f>IFERROR(P19/K19,"")</f>
        <v>0.23022310704213475</v>
      </c>
      <c r="R19" s="31" t="s">
        <v>22</v>
      </c>
      <c r="S19" s="23">
        <f>K19</f>
        <v>21499.97</v>
      </c>
      <c r="T19" s="33"/>
    </row>
    <row r="20" spans="1:20" ht="36" customHeight="1" thickBot="1" x14ac:dyDescent="0.3">
      <c r="A20" s="43"/>
      <c r="B20" s="45"/>
      <c r="C20" s="51"/>
      <c r="D20" s="36"/>
      <c r="E20" s="5">
        <v>1</v>
      </c>
      <c r="F20" s="9" t="s">
        <v>65</v>
      </c>
      <c r="G20" s="10">
        <v>15126</v>
      </c>
      <c r="H20" s="11">
        <v>19</v>
      </c>
      <c r="I20" s="12">
        <f t="shared" si="0"/>
        <v>17999.939999999999</v>
      </c>
      <c r="J20" s="14">
        <f>IF(G20=0,"",(I20)*$E$20)</f>
        <v>17999.939999999999</v>
      </c>
      <c r="K20" s="38"/>
      <c r="L20" s="38"/>
      <c r="M20" s="28"/>
      <c r="N20" s="18">
        <f t="shared" si="6"/>
        <v>17999.939999999999</v>
      </c>
      <c r="O20" s="26"/>
      <c r="P20" s="28"/>
      <c r="Q20" s="30"/>
      <c r="R20" s="32"/>
      <c r="S20" s="24"/>
      <c r="T20" s="34"/>
    </row>
    <row r="21" spans="1:20" ht="41.25" customHeight="1" x14ac:dyDescent="0.25">
      <c r="A21" s="42">
        <v>9</v>
      </c>
      <c r="B21" s="44" t="s">
        <v>53</v>
      </c>
      <c r="C21" s="44" t="s">
        <v>32</v>
      </c>
      <c r="D21" s="35" t="s">
        <v>52</v>
      </c>
      <c r="E21" s="8">
        <v>10</v>
      </c>
      <c r="F21" s="9" t="s">
        <v>64</v>
      </c>
      <c r="G21" s="10">
        <v>11344.537815126052</v>
      </c>
      <c r="H21" s="11">
        <v>19</v>
      </c>
      <c r="I21" s="15">
        <f t="shared" si="0"/>
        <v>13500.000000000002</v>
      </c>
      <c r="J21" s="16">
        <f>IF(G21=0,"",(I21)*$E$21)</f>
        <v>135000.00000000003</v>
      </c>
      <c r="K21" s="37">
        <f t="shared" ref="K21" si="7">IF(J21="","",AVERAGE(J21:J22))</f>
        <v>157505.65000000002</v>
      </c>
      <c r="L21" s="46">
        <f>IFERROR(HARMEAN(J21:J22),"")</f>
        <v>154289.86515721821</v>
      </c>
      <c r="M21" s="47">
        <f>IFERROR(MEDIAN(J21:J22),"")</f>
        <v>157505.65000000002</v>
      </c>
      <c r="N21" s="19">
        <f>IF(J21="","",J21)</f>
        <v>135000.00000000003</v>
      </c>
      <c r="O21" s="48">
        <f>IFERROR(SUM(N21:N22)/COUNTA(N21:N22),"")</f>
        <v>157505.65000000002</v>
      </c>
      <c r="P21" s="47">
        <f>IFERROR(_xlfn.STDEV.S(J21:J22),"")</f>
        <v>31827.795460022066</v>
      </c>
      <c r="Q21" s="49">
        <f>IFERROR(P21/K21,"")</f>
        <v>0.2020739920124901</v>
      </c>
      <c r="R21" s="52" t="s">
        <v>22</v>
      </c>
      <c r="S21" s="23">
        <f>K21</f>
        <v>157505.65000000002</v>
      </c>
      <c r="T21" s="33"/>
    </row>
    <row r="22" spans="1:20" ht="42" customHeight="1" thickBot="1" x14ac:dyDescent="0.3">
      <c r="A22" s="43"/>
      <c r="B22" s="45"/>
      <c r="C22" s="45"/>
      <c r="D22" s="36"/>
      <c r="E22" s="8">
        <v>10</v>
      </c>
      <c r="F22" s="9" t="s">
        <v>65</v>
      </c>
      <c r="G22" s="10">
        <v>15127</v>
      </c>
      <c r="H22" s="11">
        <v>19</v>
      </c>
      <c r="I22" s="12">
        <f t="shared" si="0"/>
        <v>18001.13</v>
      </c>
      <c r="J22" s="16">
        <f>IF(G22=0,"",(I22)*$E$22)</f>
        <v>180011.30000000002</v>
      </c>
      <c r="K22" s="38"/>
      <c r="L22" s="46"/>
      <c r="M22" s="47"/>
      <c r="N22" s="19">
        <f t="shared" ref="N22:N24" si="8">IF(J22="","",J22)</f>
        <v>180011.30000000002</v>
      </c>
      <c r="O22" s="48"/>
      <c r="P22" s="47"/>
      <c r="Q22" s="49"/>
      <c r="R22" s="52"/>
      <c r="S22" s="24"/>
      <c r="T22" s="34"/>
    </row>
    <row r="23" spans="1:20" ht="32.25" customHeight="1" x14ac:dyDescent="0.25">
      <c r="A23" s="42">
        <v>10</v>
      </c>
      <c r="B23" s="44" t="s">
        <v>54</v>
      </c>
      <c r="C23" s="44" t="s">
        <v>33</v>
      </c>
      <c r="D23" s="35" t="s">
        <v>52</v>
      </c>
      <c r="E23" s="8">
        <v>18</v>
      </c>
      <c r="F23" s="9" t="s">
        <v>64</v>
      </c>
      <c r="G23" s="22">
        <v>3697.4789915966403</v>
      </c>
      <c r="H23" s="11">
        <v>19</v>
      </c>
      <c r="I23" s="12">
        <f t="shared" si="0"/>
        <v>4400.0000000000018</v>
      </c>
      <c r="J23" s="16">
        <f>IF(G23=0,"",(I23)*$E$23)</f>
        <v>79200.000000000029</v>
      </c>
      <c r="K23" s="37">
        <f t="shared" ref="K23" si="9">IF(J23="","",AVERAGE(J23:J24))</f>
        <v>73797.030000000013</v>
      </c>
      <c r="L23" s="46">
        <f t="shared" ref="L23" si="10">IFERROR(HARMEAN(J23:J24),"")</f>
        <v>73401.457375723665</v>
      </c>
      <c r="M23" s="47">
        <f t="shared" ref="M23" si="11">IFERROR(MEDIAN(J23:J24),"")</f>
        <v>73797.030000000013</v>
      </c>
      <c r="N23" s="19">
        <f t="shared" si="8"/>
        <v>79200.000000000029</v>
      </c>
      <c r="O23" s="25">
        <f t="shared" ref="O23" si="12">IFERROR(SUM(N23:N24)/COUNTA(N23:N24),"")</f>
        <v>73797.030000000013</v>
      </c>
      <c r="P23" s="27">
        <f t="shared" ref="P23" si="13">IFERROR(_xlfn.STDEV.S(J23:J24),"")</f>
        <v>7640.9534510949834</v>
      </c>
      <c r="Q23" s="29">
        <f t="shared" ref="Q23" si="14">IFERROR(P23/K23,"")</f>
        <v>0.10354012148043061</v>
      </c>
      <c r="R23" s="31" t="s">
        <v>22</v>
      </c>
      <c r="S23" s="23">
        <f>K23</f>
        <v>73797.030000000013</v>
      </c>
      <c r="T23" s="33"/>
    </row>
    <row r="24" spans="1:20" ht="40.5" customHeight="1" thickBot="1" x14ac:dyDescent="0.3">
      <c r="A24" s="43">
        <v>11</v>
      </c>
      <c r="B24" s="45"/>
      <c r="C24" s="45"/>
      <c r="D24" s="36"/>
      <c r="E24" s="8">
        <v>18</v>
      </c>
      <c r="F24" s="9" t="s">
        <v>65</v>
      </c>
      <c r="G24" s="10">
        <v>3193</v>
      </c>
      <c r="H24" s="11">
        <v>19</v>
      </c>
      <c r="I24" s="12">
        <f t="shared" si="0"/>
        <v>3799.67</v>
      </c>
      <c r="J24" s="14">
        <f>IF(G24=0,"",(I24)*$E$24)</f>
        <v>68394.06</v>
      </c>
      <c r="K24" s="38"/>
      <c r="L24" s="46"/>
      <c r="M24" s="47"/>
      <c r="N24" s="19">
        <f t="shared" si="8"/>
        <v>68394.06</v>
      </c>
      <c r="O24" s="26"/>
      <c r="P24" s="28"/>
      <c r="Q24" s="30"/>
      <c r="R24" s="32"/>
      <c r="S24" s="24"/>
      <c r="T24" s="34"/>
    </row>
    <row r="25" spans="1:20" ht="34.5" customHeight="1" x14ac:dyDescent="0.25">
      <c r="A25" s="102">
        <v>11</v>
      </c>
      <c r="B25" s="44" t="s">
        <v>54</v>
      </c>
      <c r="C25" s="50" t="s">
        <v>34</v>
      </c>
      <c r="D25" s="35" t="s">
        <v>52</v>
      </c>
      <c r="E25" s="5">
        <v>18</v>
      </c>
      <c r="F25" s="9" t="s">
        <v>64</v>
      </c>
      <c r="G25" s="10">
        <v>4957.9831932773104</v>
      </c>
      <c r="H25" s="11">
        <v>19</v>
      </c>
      <c r="I25" s="15">
        <f t="shared" ref="I25:I60" si="15">(G25*0.19)+G25</f>
        <v>5899.9999999999991</v>
      </c>
      <c r="J25" s="16">
        <f>IF(G25=0,"",(I25)*$E$25)</f>
        <v>106199.99999999999</v>
      </c>
      <c r="K25" s="37">
        <f>IF(J25="","",AVERAGE(J25:J26))</f>
        <v>105289.82999999999</v>
      </c>
      <c r="L25" s="37">
        <f>IFERROR(HARMEAN(J25:J26),"")</f>
        <v>105281.96210403227</v>
      </c>
      <c r="M25" s="54">
        <f>IFERROR(MEDIAN(J25:J26),"")</f>
        <v>105289.82999999999</v>
      </c>
      <c r="N25" s="17">
        <f>IF(J25="","",J25)</f>
        <v>106199.99999999999</v>
      </c>
      <c r="O25" s="25">
        <v>0</v>
      </c>
      <c r="P25" s="27">
        <f>IFERROR(_xlfn.STDEV.S(N25:N26),"")</f>
        <v>1287.1747580651072</v>
      </c>
      <c r="Q25" s="29">
        <f>IFERROR(P25/K25,"")</f>
        <v>1.2225062554143238E-2</v>
      </c>
      <c r="R25" s="31" t="s">
        <v>22</v>
      </c>
      <c r="S25" s="23">
        <f>K25</f>
        <v>105289.82999999999</v>
      </c>
      <c r="T25" s="33"/>
    </row>
    <row r="26" spans="1:20" ht="30.75" customHeight="1" thickBot="1" x14ac:dyDescent="0.3">
      <c r="A26" s="103"/>
      <c r="B26" s="45"/>
      <c r="C26" s="51"/>
      <c r="D26" s="36"/>
      <c r="E26" s="5">
        <v>18</v>
      </c>
      <c r="F26" s="9" t="s">
        <v>65</v>
      </c>
      <c r="G26" s="10">
        <v>4873</v>
      </c>
      <c r="H26" s="11">
        <v>19</v>
      </c>
      <c r="I26" s="12">
        <f t="shared" si="15"/>
        <v>5798.87</v>
      </c>
      <c r="J26" s="14">
        <f>IF(G26=0,"",(I26)*$E$26)</f>
        <v>104379.66</v>
      </c>
      <c r="K26" s="38"/>
      <c r="L26" s="38"/>
      <c r="M26" s="55"/>
      <c r="N26" s="17">
        <f>IF(J26="","",J26)</f>
        <v>104379.66</v>
      </c>
      <c r="O26" s="26"/>
      <c r="P26" s="28"/>
      <c r="Q26" s="30"/>
      <c r="R26" s="32"/>
      <c r="S26" s="24"/>
      <c r="T26" s="34"/>
    </row>
    <row r="27" spans="1:20" ht="39.75" customHeight="1" x14ac:dyDescent="0.25">
      <c r="A27" s="102">
        <v>12</v>
      </c>
      <c r="B27" s="44" t="s">
        <v>54</v>
      </c>
      <c r="C27" s="53" t="s">
        <v>35</v>
      </c>
      <c r="D27" s="35" t="s">
        <v>52</v>
      </c>
      <c r="E27" s="5">
        <v>15</v>
      </c>
      <c r="F27" s="9" t="s">
        <v>64</v>
      </c>
      <c r="G27" s="10">
        <v>6470.588235294118</v>
      </c>
      <c r="H27" s="11">
        <v>19</v>
      </c>
      <c r="I27" s="15">
        <f t="shared" si="15"/>
        <v>7700</v>
      </c>
      <c r="J27" s="16">
        <f>IF(G27=0,"",(I27)*$E$27)</f>
        <v>115500</v>
      </c>
      <c r="K27" s="37">
        <f>IF(J27="","",AVERAGE(J27:J28))</f>
        <v>132755.70000000001</v>
      </c>
      <c r="L27" s="37">
        <f>IFERROR(HARMEAN(J27:J28),"")</f>
        <v>130512.7892813642</v>
      </c>
      <c r="M27" s="54">
        <f>IFERROR(MEDIAN(J27:J28),"")</f>
        <v>132755.70000000001</v>
      </c>
      <c r="N27" s="17">
        <f t="shared" ref="N27:N40" si="16">IF(J27="","",J27)</f>
        <v>115500</v>
      </c>
      <c r="O27" s="25">
        <v>1</v>
      </c>
      <c r="P27" s="27">
        <f>IFERROR(_xlfn.STDEV.S(J27:J28),"")</f>
        <v>24403.244968241328</v>
      </c>
      <c r="Q27" s="29">
        <f>IFERROR(P27/K27,"")</f>
        <v>0.18382069446540772</v>
      </c>
      <c r="R27" s="31" t="s">
        <v>22</v>
      </c>
      <c r="S27" s="23">
        <f>K27</f>
        <v>132755.70000000001</v>
      </c>
      <c r="T27" s="33"/>
    </row>
    <row r="28" spans="1:20" ht="36.75" customHeight="1" thickBot="1" x14ac:dyDescent="0.3">
      <c r="A28" s="103"/>
      <c r="B28" s="45"/>
      <c r="C28" s="51"/>
      <c r="D28" s="36"/>
      <c r="E28" s="5">
        <v>15</v>
      </c>
      <c r="F28" s="9" t="s">
        <v>65</v>
      </c>
      <c r="G28" s="21">
        <v>8404</v>
      </c>
      <c r="H28" s="11">
        <v>19</v>
      </c>
      <c r="I28" s="12">
        <f>(G28*0.19)+G28</f>
        <v>10000.76</v>
      </c>
      <c r="J28" s="14">
        <f>IF(G28=0,"",(I28)*$E$28)</f>
        <v>150011.4</v>
      </c>
      <c r="K28" s="38"/>
      <c r="L28" s="38"/>
      <c r="M28" s="55"/>
      <c r="N28" s="17">
        <f t="shared" si="16"/>
        <v>150011.4</v>
      </c>
      <c r="O28" s="26"/>
      <c r="P28" s="28"/>
      <c r="Q28" s="30"/>
      <c r="R28" s="32"/>
      <c r="S28" s="24"/>
      <c r="T28" s="34"/>
    </row>
    <row r="29" spans="1:20" ht="38.25" customHeight="1" x14ac:dyDescent="0.25">
      <c r="A29" s="102">
        <f>A27+1</f>
        <v>13</v>
      </c>
      <c r="B29" s="44" t="s">
        <v>54</v>
      </c>
      <c r="C29" s="50" t="s">
        <v>36</v>
      </c>
      <c r="D29" s="35" t="s">
        <v>52</v>
      </c>
      <c r="E29" s="5">
        <v>15</v>
      </c>
      <c r="F29" s="9" t="s">
        <v>64</v>
      </c>
      <c r="G29" s="10">
        <v>7983.1932773109238</v>
      </c>
      <c r="H29" s="11">
        <v>19</v>
      </c>
      <c r="I29" s="15">
        <f t="shared" si="15"/>
        <v>9500</v>
      </c>
      <c r="J29" s="16">
        <f>IF(G29=0,"",(I29)*$E$29)</f>
        <v>142500</v>
      </c>
      <c r="K29" s="37">
        <f t="shared" ref="K29" si="17">IF(J29="","",AVERAGE(J29:J30))</f>
        <v>146255.70000000001</v>
      </c>
      <c r="L29" s="37">
        <f>IFERROR(HARMEAN(J29:J30),"")</f>
        <v>146159.25738278919</v>
      </c>
      <c r="M29" s="27">
        <f>IFERROR(MEDIAN(J29:J30),"")</f>
        <v>146255.70000000001</v>
      </c>
      <c r="N29" s="18">
        <f t="shared" si="16"/>
        <v>142500</v>
      </c>
      <c r="O29" s="25">
        <v>2</v>
      </c>
      <c r="P29" s="27">
        <f>IFERROR(_xlfn.STDEV.S(J29:J30),"")</f>
        <v>5311.361876204629</v>
      </c>
      <c r="Q29" s="29">
        <f>IFERROR(P29/K29,"")</f>
        <v>3.63155889049427E-2</v>
      </c>
      <c r="R29" s="31" t="s">
        <v>22</v>
      </c>
      <c r="S29" s="23">
        <f t="shared" ref="S29" si="18">K29</f>
        <v>146255.70000000001</v>
      </c>
      <c r="T29" s="33"/>
    </row>
    <row r="30" spans="1:20" ht="34.5" customHeight="1" thickBot="1" x14ac:dyDescent="0.3">
      <c r="A30" s="103"/>
      <c r="B30" s="45"/>
      <c r="C30" s="51"/>
      <c r="D30" s="36"/>
      <c r="E30" s="5">
        <v>15</v>
      </c>
      <c r="F30" s="9" t="s">
        <v>65</v>
      </c>
      <c r="G30" s="10">
        <v>8404</v>
      </c>
      <c r="H30" s="11">
        <v>19</v>
      </c>
      <c r="I30" s="12">
        <f t="shared" si="15"/>
        <v>10000.76</v>
      </c>
      <c r="J30" s="14">
        <f>IF(G30=0,"",(I30)*$E$30)</f>
        <v>150011.4</v>
      </c>
      <c r="K30" s="38"/>
      <c r="L30" s="38"/>
      <c r="M30" s="28"/>
      <c r="N30" s="18">
        <f t="shared" si="16"/>
        <v>150011.4</v>
      </c>
      <c r="O30" s="26"/>
      <c r="P30" s="28"/>
      <c r="Q30" s="30"/>
      <c r="R30" s="32"/>
      <c r="S30" s="24"/>
      <c r="T30" s="34"/>
    </row>
    <row r="31" spans="1:20" ht="38.25" customHeight="1" x14ac:dyDescent="0.25">
      <c r="A31" s="102">
        <f>A29+1</f>
        <v>14</v>
      </c>
      <c r="B31" s="44" t="s">
        <v>55</v>
      </c>
      <c r="C31" s="50" t="s">
        <v>37</v>
      </c>
      <c r="D31" s="35" t="s">
        <v>52</v>
      </c>
      <c r="E31" s="5">
        <v>6</v>
      </c>
      <c r="F31" s="9" t="s">
        <v>64</v>
      </c>
      <c r="G31" s="10">
        <v>6302.5210084033615</v>
      </c>
      <c r="H31" s="11">
        <v>19</v>
      </c>
      <c r="I31" s="15">
        <f t="shared" si="15"/>
        <v>7500</v>
      </c>
      <c r="J31" s="16">
        <f>IF(G31=0,"",(I31)*$E$31)</f>
        <v>45000</v>
      </c>
      <c r="K31" s="37">
        <f t="shared" ref="K31" si="19">IF(J31="","",AVERAGE(J31:J32))</f>
        <v>52498.71</v>
      </c>
      <c r="L31" s="37">
        <f>IFERROR(HARMEAN(J31:J32),"")</f>
        <v>51427.623650181114</v>
      </c>
      <c r="M31" s="27">
        <f>IFERROR(MEDIAN(J31:J32),"")</f>
        <v>52498.71</v>
      </c>
      <c r="N31" s="18">
        <f t="shared" si="16"/>
        <v>45000</v>
      </c>
      <c r="O31" s="25">
        <f>IFERROR(SUM(N31:N32)/COUNTA(N31:N32),"")</f>
        <v>52498.71</v>
      </c>
      <c r="P31" s="27">
        <f>IFERROR(_xlfn.STDEV.S(J31:J32),"")</f>
        <v>10604.777382302767</v>
      </c>
      <c r="Q31" s="29">
        <f>IFERROR(P31/K31,"")</f>
        <v>0.2020007231092491</v>
      </c>
      <c r="R31" s="31" t="s">
        <v>22</v>
      </c>
      <c r="S31" s="23">
        <f t="shared" ref="S31" si="20">K31</f>
        <v>52498.71</v>
      </c>
      <c r="T31" s="33"/>
    </row>
    <row r="32" spans="1:20" ht="43.5" customHeight="1" thickBot="1" x14ac:dyDescent="0.3">
      <c r="A32" s="103"/>
      <c r="B32" s="45"/>
      <c r="C32" s="51"/>
      <c r="D32" s="36"/>
      <c r="E32" s="5">
        <v>6</v>
      </c>
      <c r="F32" s="9" t="s">
        <v>65</v>
      </c>
      <c r="G32" s="10">
        <v>8403</v>
      </c>
      <c r="H32" s="11">
        <v>19</v>
      </c>
      <c r="I32" s="12">
        <f t="shared" si="15"/>
        <v>9999.57</v>
      </c>
      <c r="J32" s="14">
        <f>IF(G32=0,"",(I32)*$E$32)</f>
        <v>59997.42</v>
      </c>
      <c r="K32" s="38"/>
      <c r="L32" s="38"/>
      <c r="M32" s="28"/>
      <c r="N32" s="18">
        <f t="shared" si="16"/>
        <v>59997.42</v>
      </c>
      <c r="O32" s="26"/>
      <c r="P32" s="28"/>
      <c r="Q32" s="30"/>
      <c r="R32" s="32"/>
      <c r="S32" s="24"/>
      <c r="T32" s="34"/>
    </row>
    <row r="33" spans="1:20" ht="37.5" customHeight="1" x14ac:dyDescent="0.25">
      <c r="A33" s="102">
        <f>A31+1</f>
        <v>15</v>
      </c>
      <c r="B33" s="44" t="s">
        <v>56</v>
      </c>
      <c r="C33" s="50" t="s">
        <v>38</v>
      </c>
      <c r="D33" s="35" t="s">
        <v>52</v>
      </c>
      <c r="E33" s="5">
        <v>10</v>
      </c>
      <c r="F33" s="9" t="s">
        <v>64</v>
      </c>
      <c r="G33" s="10">
        <v>10084.033613445377</v>
      </c>
      <c r="H33" s="11">
        <v>19</v>
      </c>
      <c r="I33" s="15">
        <f t="shared" si="15"/>
        <v>12000</v>
      </c>
      <c r="J33" s="16">
        <f>IF(G33=0,"",(I33)*$E$33)</f>
        <v>120000</v>
      </c>
      <c r="K33" s="37">
        <f t="shared" ref="K33" si="21">IF(J33="","",AVERAGE(J33:J34))</f>
        <v>125003.75</v>
      </c>
      <c r="L33" s="37">
        <f>IFERROR(HARMEAN(J33:J34),"")</f>
        <v>124803.4558963231</v>
      </c>
      <c r="M33" s="27">
        <f>IFERROR(MEDIAN(J33:J34),"")</f>
        <v>125003.75</v>
      </c>
      <c r="N33" s="18">
        <f t="shared" si="16"/>
        <v>120000</v>
      </c>
      <c r="O33" s="25">
        <f>IFERROR(SUM(N33:N34)/COUNTA(N33:N34),"")</f>
        <v>125003.75</v>
      </c>
      <c r="P33" s="27">
        <f>IFERROR(_xlfn.STDEV.S(J33:J34),"")</f>
        <v>7076.3711127243741</v>
      </c>
      <c r="Q33" s="29">
        <f>IFERROR(P33/K33,"")</f>
        <v>5.660927062367628E-2</v>
      </c>
      <c r="R33" s="31" t="s">
        <v>22</v>
      </c>
      <c r="S33" s="23">
        <f t="shared" ref="S33" si="22">K33</f>
        <v>125003.75</v>
      </c>
      <c r="T33" s="33"/>
    </row>
    <row r="34" spans="1:20" ht="34.5" customHeight="1" thickBot="1" x14ac:dyDescent="0.3">
      <c r="A34" s="103"/>
      <c r="B34" s="45"/>
      <c r="C34" s="51"/>
      <c r="D34" s="36"/>
      <c r="E34" s="5">
        <v>10</v>
      </c>
      <c r="F34" s="9" t="s">
        <v>65</v>
      </c>
      <c r="G34" s="10">
        <v>10925</v>
      </c>
      <c r="H34" s="11">
        <v>19</v>
      </c>
      <c r="I34" s="12">
        <f t="shared" si="15"/>
        <v>13000.75</v>
      </c>
      <c r="J34" s="14">
        <f>IF(G34=0,"",(I34)*$E$34)</f>
        <v>130007.5</v>
      </c>
      <c r="K34" s="38"/>
      <c r="L34" s="38"/>
      <c r="M34" s="28"/>
      <c r="N34" s="18">
        <f t="shared" si="16"/>
        <v>130007.5</v>
      </c>
      <c r="O34" s="26"/>
      <c r="P34" s="28"/>
      <c r="Q34" s="30"/>
      <c r="R34" s="32"/>
      <c r="S34" s="24"/>
      <c r="T34" s="34"/>
    </row>
    <row r="35" spans="1:20" ht="37.5" customHeight="1" x14ac:dyDescent="0.25">
      <c r="A35" s="102">
        <f>A33+1</f>
        <v>16</v>
      </c>
      <c r="B35" s="44" t="s">
        <v>57</v>
      </c>
      <c r="C35" s="50" t="s">
        <v>39</v>
      </c>
      <c r="D35" s="35" t="s">
        <v>52</v>
      </c>
      <c r="E35" s="5">
        <v>2</v>
      </c>
      <c r="F35" s="9" t="s">
        <v>64</v>
      </c>
      <c r="G35" s="10">
        <v>21848.73949579832</v>
      </c>
      <c r="H35" s="11">
        <v>19</v>
      </c>
      <c r="I35" s="15">
        <f t="shared" si="15"/>
        <v>26000</v>
      </c>
      <c r="J35" s="16">
        <f>IF(G35=0,"",(I35)*$E$35)</f>
        <v>52000</v>
      </c>
      <c r="K35" s="37">
        <f t="shared" ref="K35" si="23">IF(J35="","",AVERAGE(J35:J36))</f>
        <v>45999.14</v>
      </c>
      <c r="L35" s="37">
        <f>IFERROR(HARMEAN(J35:J36),"")</f>
        <v>45216.292304595256</v>
      </c>
      <c r="M35" s="27">
        <f>IFERROR(MEDIAN(J35:J36),"")</f>
        <v>45999.14</v>
      </c>
      <c r="N35" s="18">
        <f t="shared" si="16"/>
        <v>52000</v>
      </c>
      <c r="O35" s="25">
        <f>IFERROR(SUM(N35:N36)/COUNTA(N35:N36),"")</f>
        <v>45999.14</v>
      </c>
      <c r="P35" s="27">
        <f>IFERROR(_xlfn.STDEV.S(J35:J36),"")</f>
        <v>8486.4975979022038</v>
      </c>
      <c r="Q35" s="29">
        <f>IFERROR(P35/K35,"")</f>
        <v>0.1844925274233867</v>
      </c>
      <c r="R35" s="31" t="s">
        <v>22</v>
      </c>
      <c r="S35" s="23">
        <f t="shared" ref="S35" si="24">K35</f>
        <v>45999.14</v>
      </c>
      <c r="T35" s="33"/>
    </row>
    <row r="36" spans="1:20" ht="32.25" customHeight="1" thickBot="1" x14ac:dyDescent="0.3">
      <c r="A36" s="103"/>
      <c r="B36" s="45"/>
      <c r="C36" s="51"/>
      <c r="D36" s="36"/>
      <c r="E36" s="5">
        <v>2</v>
      </c>
      <c r="F36" s="9" t="s">
        <v>65</v>
      </c>
      <c r="G36" s="21">
        <v>16806</v>
      </c>
      <c r="H36" s="11">
        <v>19</v>
      </c>
      <c r="I36" s="12">
        <f t="shared" si="15"/>
        <v>19999.14</v>
      </c>
      <c r="J36" s="14">
        <f>IF(G36=0,"",(I36)*$E$36)</f>
        <v>39998.28</v>
      </c>
      <c r="K36" s="38"/>
      <c r="L36" s="38"/>
      <c r="M36" s="28"/>
      <c r="N36" s="18">
        <f t="shared" si="16"/>
        <v>39998.28</v>
      </c>
      <c r="O36" s="26"/>
      <c r="P36" s="28"/>
      <c r="Q36" s="30"/>
      <c r="R36" s="32"/>
      <c r="S36" s="24"/>
      <c r="T36" s="34"/>
    </row>
    <row r="37" spans="1:20" ht="38.25" customHeight="1" x14ac:dyDescent="0.25">
      <c r="A37" s="102">
        <f>A35+1</f>
        <v>17</v>
      </c>
      <c r="B37" s="44" t="s">
        <v>57</v>
      </c>
      <c r="C37" s="44" t="s">
        <v>40</v>
      </c>
      <c r="D37" s="35" t="s">
        <v>52</v>
      </c>
      <c r="E37" s="5">
        <v>6</v>
      </c>
      <c r="F37" s="9" t="s">
        <v>64</v>
      </c>
      <c r="G37" s="10">
        <v>8823.5294117647063</v>
      </c>
      <c r="H37" s="11">
        <v>19</v>
      </c>
      <c r="I37" s="15">
        <f t="shared" si="15"/>
        <v>10500</v>
      </c>
      <c r="J37" s="16">
        <f>IF(G37=0,"",(I37)*$E$37)</f>
        <v>63000</v>
      </c>
      <c r="K37" s="37">
        <f t="shared" ref="K37" si="25">IF(J37="","",AVERAGE(J37:J38))</f>
        <v>61498.71</v>
      </c>
      <c r="L37" s="37">
        <f>IFERROR(HARMEAN(J37:J38),"")</f>
        <v>61462.06091152157</v>
      </c>
      <c r="M37" s="27">
        <f>IFERROR(MEDIAN(J37:J38),"")</f>
        <v>61498.71</v>
      </c>
      <c r="N37" s="18">
        <f t="shared" si="16"/>
        <v>63000</v>
      </c>
      <c r="O37" s="25">
        <f>IFERROR(SUM(N37:N38)/COUNTA(N37:N38),"")</f>
        <v>61498.71</v>
      </c>
      <c r="P37" s="27">
        <f>IFERROR(_xlfn.STDEV.S(J37:J38),"")</f>
        <v>2123.1446790551049</v>
      </c>
      <c r="Q37" s="29">
        <f>IFERROR(P37/K37,"")</f>
        <v>3.4523401857617909E-2</v>
      </c>
      <c r="R37" s="31" t="s">
        <v>22</v>
      </c>
      <c r="S37" s="23">
        <f t="shared" ref="S37" si="26">K37</f>
        <v>61498.71</v>
      </c>
      <c r="T37" s="33"/>
    </row>
    <row r="38" spans="1:20" ht="32.25" customHeight="1" thickBot="1" x14ac:dyDescent="0.3">
      <c r="A38" s="103"/>
      <c r="B38" s="45"/>
      <c r="C38" s="45"/>
      <c r="D38" s="36"/>
      <c r="E38" s="5">
        <v>6</v>
      </c>
      <c r="F38" s="9" t="s">
        <v>65</v>
      </c>
      <c r="G38" s="10">
        <v>8403</v>
      </c>
      <c r="H38" s="11">
        <v>19</v>
      </c>
      <c r="I38" s="12">
        <f t="shared" si="15"/>
        <v>9999.57</v>
      </c>
      <c r="J38" s="14">
        <f>IF(G38=0,"",(I38)*$E$38)</f>
        <v>59997.42</v>
      </c>
      <c r="K38" s="38"/>
      <c r="L38" s="38"/>
      <c r="M38" s="28"/>
      <c r="N38" s="18">
        <f t="shared" si="16"/>
        <v>59997.42</v>
      </c>
      <c r="O38" s="26"/>
      <c r="P38" s="28"/>
      <c r="Q38" s="30"/>
      <c r="R38" s="32"/>
      <c r="S38" s="24"/>
      <c r="T38" s="34"/>
    </row>
    <row r="39" spans="1:20" ht="43.5" customHeight="1" x14ac:dyDescent="0.25">
      <c r="A39" s="102">
        <v>18</v>
      </c>
      <c r="B39" s="44" t="s">
        <v>58</v>
      </c>
      <c r="C39" s="50" t="s">
        <v>41</v>
      </c>
      <c r="D39" s="35" t="s">
        <v>52</v>
      </c>
      <c r="E39" s="5">
        <v>50</v>
      </c>
      <c r="F39" s="9" t="s">
        <v>64</v>
      </c>
      <c r="G39" s="10">
        <v>823.52941176470574</v>
      </c>
      <c r="H39" s="11">
        <v>19</v>
      </c>
      <c r="I39" s="15">
        <f t="shared" si="15"/>
        <v>979.99999999999977</v>
      </c>
      <c r="J39" s="16">
        <f>IF(G39=0,"",(I39)*$E$39)</f>
        <v>48999.999999999985</v>
      </c>
      <c r="K39" s="37">
        <f t="shared" ref="K39" si="27">IF(J39="","",AVERAGE(J39:J40))</f>
        <v>39523.749999999993</v>
      </c>
      <c r="L39" s="37">
        <f>IFERROR(HARMEAN(J39:J40),"")</f>
        <v>37251.715740535758</v>
      </c>
      <c r="M39" s="27">
        <f>IFERROR(MEDIAN(J39:J40),"")</f>
        <v>39523.749999999993</v>
      </c>
      <c r="N39" s="18">
        <f t="shared" si="16"/>
        <v>48999.999999999985</v>
      </c>
      <c r="O39" s="25">
        <f>IFERROR(SUM(N39:N40)/COUNTA(N39:N40),"")</f>
        <v>39523.749999999993</v>
      </c>
      <c r="P39" s="27">
        <f>IFERROR(_xlfn.STDEV.S(J39:J40),"")</f>
        <v>13401.441270438041</v>
      </c>
      <c r="Q39" s="29">
        <f>IFERROR(P39/K39,"")</f>
        <v>0.33907312110915699</v>
      </c>
      <c r="R39" s="31" t="s">
        <v>22</v>
      </c>
      <c r="S39" s="23">
        <f>K39</f>
        <v>39523.749999999993</v>
      </c>
      <c r="T39" s="33"/>
    </row>
    <row r="40" spans="1:20" ht="36" customHeight="1" thickBot="1" x14ac:dyDescent="0.3">
      <c r="A40" s="103"/>
      <c r="B40" s="45"/>
      <c r="C40" s="51"/>
      <c r="D40" s="36"/>
      <c r="E40" s="5">
        <v>50</v>
      </c>
      <c r="F40" s="9" t="s">
        <v>65</v>
      </c>
      <c r="G40" s="21">
        <v>505</v>
      </c>
      <c r="H40" s="11">
        <v>19</v>
      </c>
      <c r="I40" s="12">
        <f t="shared" si="15"/>
        <v>600.95000000000005</v>
      </c>
      <c r="J40" s="14">
        <f>IF(G40=0,"",(I40)*$E$40)</f>
        <v>30047.500000000004</v>
      </c>
      <c r="K40" s="38"/>
      <c r="L40" s="38"/>
      <c r="M40" s="28"/>
      <c r="N40" s="18">
        <f t="shared" si="16"/>
        <v>30047.500000000004</v>
      </c>
      <c r="O40" s="26"/>
      <c r="P40" s="28"/>
      <c r="Q40" s="30"/>
      <c r="R40" s="32"/>
      <c r="S40" s="24"/>
      <c r="T40" s="34"/>
    </row>
    <row r="41" spans="1:20" ht="41.25" customHeight="1" x14ac:dyDescent="0.25">
      <c r="A41" s="102">
        <v>19</v>
      </c>
      <c r="B41" s="44" t="s">
        <v>57</v>
      </c>
      <c r="C41" s="44" t="s">
        <v>42</v>
      </c>
      <c r="D41" s="35" t="s">
        <v>52</v>
      </c>
      <c r="E41" s="8">
        <v>6</v>
      </c>
      <c r="F41" s="9" t="s">
        <v>64</v>
      </c>
      <c r="G41" s="10">
        <v>13025.210084033613</v>
      </c>
      <c r="H41" s="11">
        <v>19</v>
      </c>
      <c r="I41" s="15">
        <f t="shared" si="15"/>
        <v>15500</v>
      </c>
      <c r="J41" s="16">
        <f>IF(G41=0,"",(I41)*$E$41)</f>
        <v>93000</v>
      </c>
      <c r="K41" s="37">
        <f t="shared" ref="K41" si="28">IF(J41="","",AVERAGE(J41:J42))</f>
        <v>91499.85</v>
      </c>
      <c r="L41" s="46">
        <f>IFERROR(HARMEAN(J41:J42),"")</f>
        <v>91475.254877467029</v>
      </c>
      <c r="M41" s="47">
        <f>IFERROR(MEDIAN(J41:J42),"")</f>
        <v>91499.85</v>
      </c>
      <c r="N41" s="19">
        <f>IF(J41="","",J41)</f>
        <v>93000</v>
      </c>
      <c r="O41" s="48">
        <f>IFERROR(SUM(N41:N42)/COUNTA(N41:N42),"")</f>
        <v>91499.85</v>
      </c>
      <c r="P41" s="47">
        <f>IFERROR(_xlfn.STDEV.S(J41:J42),"")</f>
        <v>2121.5324755939905</v>
      </c>
      <c r="Q41" s="49">
        <f>IFERROR(P41/K41,"")</f>
        <v>2.3186185284391071E-2</v>
      </c>
      <c r="R41" s="52" t="s">
        <v>22</v>
      </c>
      <c r="S41" s="23">
        <f t="shared" ref="S41" si="29">K41</f>
        <v>91499.85</v>
      </c>
      <c r="T41" s="33"/>
    </row>
    <row r="42" spans="1:20" ht="42" customHeight="1" thickBot="1" x14ac:dyDescent="0.3">
      <c r="A42" s="103"/>
      <c r="B42" s="45"/>
      <c r="C42" s="45"/>
      <c r="D42" s="36"/>
      <c r="E42" s="8">
        <v>6</v>
      </c>
      <c r="F42" s="9" t="s">
        <v>65</v>
      </c>
      <c r="G42" s="10">
        <v>12605</v>
      </c>
      <c r="H42" s="11">
        <v>19</v>
      </c>
      <c r="I42" s="12">
        <f t="shared" si="15"/>
        <v>14999.95</v>
      </c>
      <c r="J42" s="14">
        <f>IF(G42=0,"",(I42)*$E$42)</f>
        <v>89999.700000000012</v>
      </c>
      <c r="K42" s="38"/>
      <c r="L42" s="46"/>
      <c r="M42" s="47"/>
      <c r="N42" s="19">
        <f t="shared" ref="N42:N44" si="30">IF(J42="","",J42)</f>
        <v>89999.700000000012</v>
      </c>
      <c r="O42" s="48"/>
      <c r="P42" s="47"/>
      <c r="Q42" s="49"/>
      <c r="R42" s="52"/>
      <c r="S42" s="24"/>
      <c r="T42" s="34"/>
    </row>
    <row r="43" spans="1:20" ht="33.75" customHeight="1" x14ac:dyDescent="0.25">
      <c r="A43" s="102">
        <v>20</v>
      </c>
      <c r="B43" s="44" t="s">
        <v>59</v>
      </c>
      <c r="C43" s="44" t="s">
        <v>43</v>
      </c>
      <c r="D43" s="35" t="s">
        <v>52</v>
      </c>
      <c r="E43" s="8">
        <v>30</v>
      </c>
      <c r="F43" s="9" t="s">
        <v>64</v>
      </c>
      <c r="G43" s="10">
        <v>4201.680672268908</v>
      </c>
      <c r="H43" s="11">
        <v>19</v>
      </c>
      <c r="I43" s="15">
        <f t="shared" si="15"/>
        <v>5000</v>
      </c>
      <c r="J43" s="16">
        <f>IF(G43=0,"",(I43)*$E$43)</f>
        <v>150000</v>
      </c>
      <c r="K43" s="37">
        <f>IF(J43="","",AVERAGE(J43:J44))</f>
        <v>172496.7</v>
      </c>
      <c r="L43" s="46">
        <f t="shared" ref="L43" si="31">IFERROR(HARMEAN(J43:J44),"")</f>
        <v>169562.72206946567</v>
      </c>
      <c r="M43" s="47">
        <f t="shared" ref="M43" si="32">IFERROR(MEDIAN(J43:J44),"")</f>
        <v>172496.7</v>
      </c>
      <c r="N43" s="19">
        <f t="shared" si="30"/>
        <v>150000</v>
      </c>
      <c r="O43" s="25">
        <f t="shared" ref="O43" si="33">IFERROR(SUM(N43:N44)/COUNTA(N43:N44),"")</f>
        <v>172496.7</v>
      </c>
      <c r="P43" s="27">
        <f t="shared" ref="P43" si="34">IFERROR(_xlfn.STDEV.S(J43:J44),"")</f>
        <v>31815.138248638668</v>
      </c>
      <c r="Q43" s="29">
        <f t="shared" ref="Q43" si="35">IFERROR(P43/K43,"")</f>
        <v>0.18443911245049133</v>
      </c>
      <c r="R43" s="31" t="s">
        <v>22</v>
      </c>
      <c r="S43" s="23">
        <f t="shared" ref="S43" si="36">K43</f>
        <v>172496.7</v>
      </c>
      <c r="T43" s="33"/>
    </row>
    <row r="44" spans="1:20" ht="37.5" customHeight="1" thickBot="1" x14ac:dyDescent="0.3">
      <c r="A44" s="103"/>
      <c r="B44" s="45"/>
      <c r="C44" s="45"/>
      <c r="D44" s="36"/>
      <c r="E44" s="8">
        <v>30</v>
      </c>
      <c r="F44" s="9" t="s">
        <v>65</v>
      </c>
      <c r="G44" s="10">
        <v>5462</v>
      </c>
      <c r="H44" s="11">
        <v>19</v>
      </c>
      <c r="I44" s="12">
        <f t="shared" si="15"/>
        <v>6499.78</v>
      </c>
      <c r="J44" s="14">
        <f>IF(G44=0,"",(I44)*$E$44)</f>
        <v>194993.4</v>
      </c>
      <c r="K44" s="38"/>
      <c r="L44" s="46"/>
      <c r="M44" s="47"/>
      <c r="N44" s="19">
        <f t="shared" si="30"/>
        <v>194993.4</v>
      </c>
      <c r="O44" s="26"/>
      <c r="P44" s="28"/>
      <c r="Q44" s="30"/>
      <c r="R44" s="32"/>
      <c r="S44" s="24"/>
      <c r="T44" s="34"/>
    </row>
    <row r="45" spans="1:20" ht="35.25" customHeight="1" x14ac:dyDescent="0.25">
      <c r="A45" s="42">
        <v>21</v>
      </c>
      <c r="B45" s="44" t="s">
        <v>60</v>
      </c>
      <c r="C45" s="50" t="s">
        <v>44</v>
      </c>
      <c r="D45" s="35" t="s">
        <v>52</v>
      </c>
      <c r="E45" s="5">
        <v>30</v>
      </c>
      <c r="F45" s="9" t="s">
        <v>64</v>
      </c>
      <c r="G45" s="10">
        <v>1680.6722689075632</v>
      </c>
      <c r="H45" s="11">
        <v>19</v>
      </c>
      <c r="I45" s="15">
        <f t="shared" si="15"/>
        <v>2000.0000000000002</v>
      </c>
      <c r="J45" s="16">
        <f>IF(G45=0,"",(I45)*$E$45)</f>
        <v>60000.000000000007</v>
      </c>
      <c r="K45" s="37">
        <f>IF(J45="","",AVERAGE(J45:J46))</f>
        <v>59988</v>
      </c>
      <c r="L45" s="37">
        <f>IFERROR(HARMEAN(J45:J46),"")</f>
        <v>59987.99759951992</v>
      </c>
      <c r="M45" s="54">
        <f>IFERROR(MEDIAN(J45:J46),"")</f>
        <v>59988</v>
      </c>
      <c r="N45" s="17">
        <f>IF(J45="","",J45)</f>
        <v>60000.000000000007</v>
      </c>
      <c r="O45" s="25">
        <v>0</v>
      </c>
      <c r="P45" s="27">
        <f>IFERROR(_xlfn.STDEV.S(N45:N46),"")</f>
        <v>16.970562748482287</v>
      </c>
      <c r="Q45" s="29">
        <f>IFERROR(P45/K45,"")</f>
        <v>2.8289929233317143E-4</v>
      </c>
      <c r="R45" s="31" t="s">
        <v>22</v>
      </c>
      <c r="S45" s="23">
        <f>K45</f>
        <v>59988</v>
      </c>
      <c r="T45" s="33"/>
    </row>
    <row r="46" spans="1:20" ht="32.25" customHeight="1" thickBot="1" x14ac:dyDescent="0.3">
      <c r="A46" s="43"/>
      <c r="B46" s="45"/>
      <c r="C46" s="51"/>
      <c r="D46" s="36"/>
      <c r="E46" s="5">
        <v>30</v>
      </c>
      <c r="F46" s="9" t="s">
        <v>65</v>
      </c>
      <c r="G46" s="10">
        <v>1680</v>
      </c>
      <c r="H46" s="11">
        <v>19</v>
      </c>
      <c r="I46" s="12">
        <f t="shared" si="15"/>
        <v>1999.2</v>
      </c>
      <c r="J46" s="14">
        <f>IF(G46=0,"",(I46)*$E$46)</f>
        <v>59976</v>
      </c>
      <c r="K46" s="38"/>
      <c r="L46" s="38"/>
      <c r="M46" s="55"/>
      <c r="N46" s="17">
        <f>IF(J46="","",J46)</f>
        <v>59976</v>
      </c>
      <c r="O46" s="26"/>
      <c r="P46" s="28"/>
      <c r="Q46" s="30"/>
      <c r="R46" s="32"/>
      <c r="S46" s="24"/>
      <c r="T46" s="34"/>
    </row>
    <row r="47" spans="1:20" ht="39.75" customHeight="1" x14ac:dyDescent="0.25">
      <c r="A47" s="42">
        <f>A45+1</f>
        <v>22</v>
      </c>
      <c r="B47" s="44" t="s">
        <v>59</v>
      </c>
      <c r="C47" s="53" t="s">
        <v>45</v>
      </c>
      <c r="D47" s="35" t="s">
        <v>52</v>
      </c>
      <c r="E47" s="5">
        <v>100</v>
      </c>
      <c r="F47" s="9" t="s">
        <v>64</v>
      </c>
      <c r="G47" s="10">
        <v>739.49579831932772</v>
      </c>
      <c r="H47" s="11">
        <v>19</v>
      </c>
      <c r="I47" s="15">
        <f t="shared" si="15"/>
        <v>880</v>
      </c>
      <c r="J47" s="16">
        <f>IF(G47=0,"",(I47)*$E$47)</f>
        <v>88000</v>
      </c>
      <c r="K47" s="37">
        <f>IF(J47="","",AVERAGE(J47:J48))</f>
        <v>93980</v>
      </c>
      <c r="L47" s="37">
        <f>IFERROR(HARMEAN(J47:J48),"")</f>
        <v>93599.48925303256</v>
      </c>
      <c r="M47" s="54">
        <f>IFERROR(MEDIAN(J47:J48),"")</f>
        <v>93980</v>
      </c>
      <c r="N47" s="17">
        <f t="shared" ref="N47:N60" si="37">IF(J47="","",J47)</f>
        <v>88000</v>
      </c>
      <c r="O47" s="25">
        <v>1</v>
      </c>
      <c r="P47" s="27">
        <f>IFERROR(_xlfn.STDEV.S(J47:J48),"")</f>
        <v>8456.9971029911085</v>
      </c>
      <c r="Q47" s="29">
        <f>IFERROR(P47/K47,"")</f>
        <v>8.9987200500011799E-2</v>
      </c>
      <c r="R47" s="31" t="s">
        <v>22</v>
      </c>
      <c r="S47" s="23">
        <f>K47</f>
        <v>93980</v>
      </c>
      <c r="T47" s="33"/>
    </row>
    <row r="48" spans="1:20" ht="36.75" customHeight="1" thickBot="1" x14ac:dyDescent="0.3">
      <c r="A48" s="43"/>
      <c r="B48" s="45"/>
      <c r="C48" s="51"/>
      <c r="D48" s="36"/>
      <c r="E48" s="5">
        <v>100</v>
      </c>
      <c r="F48" s="9" t="s">
        <v>65</v>
      </c>
      <c r="G48" s="10">
        <v>840</v>
      </c>
      <c r="H48" s="11">
        <v>19</v>
      </c>
      <c r="I48" s="12">
        <f t="shared" si="15"/>
        <v>999.6</v>
      </c>
      <c r="J48" s="14">
        <f>IF(G48=0,"",(I48)*$E$48)</f>
        <v>99960</v>
      </c>
      <c r="K48" s="38"/>
      <c r="L48" s="38"/>
      <c r="M48" s="55"/>
      <c r="N48" s="17">
        <f t="shared" si="37"/>
        <v>99960</v>
      </c>
      <c r="O48" s="26"/>
      <c r="P48" s="28"/>
      <c r="Q48" s="30"/>
      <c r="R48" s="32"/>
      <c r="S48" s="24"/>
      <c r="T48" s="34"/>
    </row>
    <row r="49" spans="1:20" ht="38.25" customHeight="1" x14ac:dyDescent="0.25">
      <c r="A49" s="42">
        <f>A47+1</f>
        <v>23</v>
      </c>
      <c r="B49" s="44" t="s">
        <v>59</v>
      </c>
      <c r="C49" s="50" t="s">
        <v>46</v>
      </c>
      <c r="D49" s="35" t="s">
        <v>52</v>
      </c>
      <c r="E49" s="5">
        <v>100</v>
      </c>
      <c r="F49" s="9" t="s">
        <v>64</v>
      </c>
      <c r="G49" s="10">
        <v>739.49579831932772</v>
      </c>
      <c r="H49" s="11">
        <v>19</v>
      </c>
      <c r="I49" s="15">
        <f t="shared" si="15"/>
        <v>880</v>
      </c>
      <c r="J49" s="16">
        <f>IF(G49=0,"",(I49)*$E$49)</f>
        <v>88000</v>
      </c>
      <c r="K49" s="37">
        <f>IF(J49="","",AVERAGE(J49:J50))</f>
        <v>93980</v>
      </c>
      <c r="L49" s="37">
        <f>IFERROR(HARMEAN(J49:J50),"")</f>
        <v>93599.48925303256</v>
      </c>
      <c r="M49" s="27">
        <f>IFERROR(MEDIAN(J49:J50),"")</f>
        <v>93980</v>
      </c>
      <c r="N49" s="18">
        <f t="shared" si="37"/>
        <v>88000</v>
      </c>
      <c r="O49" s="25">
        <v>2</v>
      </c>
      <c r="P49" s="27">
        <f>IFERROR(_xlfn.STDEV.S(J49:J50),"")</f>
        <v>8456.9971029911085</v>
      </c>
      <c r="Q49" s="29">
        <f>IFERROR(P49/K49,"")</f>
        <v>8.9987200500011799E-2</v>
      </c>
      <c r="R49" s="31" t="s">
        <v>22</v>
      </c>
      <c r="S49" s="23">
        <f t="shared" ref="S49" si="38">K49</f>
        <v>93980</v>
      </c>
      <c r="T49" s="33"/>
    </row>
    <row r="50" spans="1:20" ht="34.5" customHeight="1" thickBot="1" x14ac:dyDescent="0.3">
      <c r="A50" s="43"/>
      <c r="B50" s="45"/>
      <c r="C50" s="51"/>
      <c r="D50" s="36"/>
      <c r="E50" s="5">
        <v>100</v>
      </c>
      <c r="F50" s="9" t="s">
        <v>65</v>
      </c>
      <c r="G50" s="10">
        <v>840</v>
      </c>
      <c r="H50" s="11">
        <v>19</v>
      </c>
      <c r="I50" s="12">
        <f t="shared" si="15"/>
        <v>999.6</v>
      </c>
      <c r="J50" s="14">
        <f>IF(G50=0,"",(I50)*$E$50)</f>
        <v>99960</v>
      </c>
      <c r="K50" s="38"/>
      <c r="L50" s="38"/>
      <c r="M50" s="28"/>
      <c r="N50" s="18">
        <f t="shared" si="37"/>
        <v>99960</v>
      </c>
      <c r="O50" s="26"/>
      <c r="P50" s="28"/>
      <c r="Q50" s="30"/>
      <c r="R50" s="32"/>
      <c r="S50" s="24"/>
      <c r="T50" s="34"/>
    </row>
    <row r="51" spans="1:20" ht="38.25" customHeight="1" x14ac:dyDescent="0.25">
      <c r="A51" s="42">
        <f>A49+1</f>
        <v>24</v>
      </c>
      <c r="B51" s="44" t="s">
        <v>54</v>
      </c>
      <c r="C51" s="50" t="s">
        <v>47</v>
      </c>
      <c r="D51" s="35" t="s">
        <v>52</v>
      </c>
      <c r="E51" s="5">
        <v>6</v>
      </c>
      <c r="F51" s="9" t="s">
        <v>64</v>
      </c>
      <c r="G51" s="10">
        <v>8403.361344537816</v>
      </c>
      <c r="H51" s="11">
        <v>19</v>
      </c>
      <c r="I51" s="15">
        <f t="shared" si="15"/>
        <v>10000</v>
      </c>
      <c r="J51" s="16">
        <f>IF(G51=0,"",(I51)*$E$51)</f>
        <v>60000</v>
      </c>
      <c r="K51" s="37">
        <f t="shared" ref="K51" si="39">IF(J51="","",AVERAGE(J51:J52))</f>
        <v>61498.11</v>
      </c>
      <c r="L51" s="37">
        <f>IFERROR(HARMEAN(J51:J52),"")</f>
        <v>61461.615649651671</v>
      </c>
      <c r="M51" s="27">
        <f>IFERROR(MEDIAN(J51:J52),"")</f>
        <v>61498.11</v>
      </c>
      <c r="N51" s="18">
        <f t="shared" si="37"/>
        <v>60000</v>
      </c>
      <c r="O51" s="25">
        <f>IFERROR(SUM(N51:N52)/COUNTA(N51:N52),"")</f>
        <v>61498.11</v>
      </c>
      <c r="P51" s="27">
        <f>IFERROR(_xlfn.STDEV.S(J51:J52),"")</f>
        <v>2118.6474799267585</v>
      </c>
      <c r="Q51" s="29">
        <f>IFERROR(P51/K51,"")</f>
        <v>3.4450611245235969E-2</v>
      </c>
      <c r="R51" s="31" t="s">
        <v>22</v>
      </c>
      <c r="S51" s="23">
        <f t="shared" ref="S51" si="40">K51</f>
        <v>61498.11</v>
      </c>
      <c r="T51" s="33"/>
    </row>
    <row r="52" spans="1:20" ht="43.5" customHeight="1" thickBot="1" x14ac:dyDescent="0.3">
      <c r="A52" s="43"/>
      <c r="B52" s="45"/>
      <c r="C52" s="51"/>
      <c r="D52" s="36"/>
      <c r="E52" s="5">
        <v>6</v>
      </c>
      <c r="F52" s="9" t="s">
        <v>65</v>
      </c>
      <c r="G52" s="21">
        <v>8823</v>
      </c>
      <c r="H52" s="11">
        <v>19</v>
      </c>
      <c r="I52" s="12">
        <f t="shared" si="15"/>
        <v>10499.37</v>
      </c>
      <c r="J52" s="14">
        <f>IF(G52=0,"",(I52)*$E$52)</f>
        <v>62996.22</v>
      </c>
      <c r="K52" s="38"/>
      <c r="L52" s="38"/>
      <c r="M52" s="28"/>
      <c r="N52" s="18">
        <f t="shared" si="37"/>
        <v>62996.22</v>
      </c>
      <c r="O52" s="26"/>
      <c r="P52" s="28"/>
      <c r="Q52" s="30"/>
      <c r="R52" s="32"/>
      <c r="S52" s="24"/>
      <c r="T52" s="34"/>
    </row>
    <row r="53" spans="1:20" ht="37.5" customHeight="1" x14ac:dyDescent="0.25">
      <c r="A53" s="42">
        <f>A51+1</f>
        <v>25</v>
      </c>
      <c r="B53" s="44" t="s">
        <v>54</v>
      </c>
      <c r="C53" s="50" t="s">
        <v>48</v>
      </c>
      <c r="D53" s="35" t="s">
        <v>52</v>
      </c>
      <c r="E53" s="5">
        <v>5</v>
      </c>
      <c r="F53" s="9" t="s">
        <v>64</v>
      </c>
      <c r="G53" s="10">
        <v>6722.6890756302528</v>
      </c>
      <c r="H53" s="11">
        <v>19</v>
      </c>
      <c r="I53" s="15">
        <f t="shared" si="15"/>
        <v>8000.0000000000009</v>
      </c>
      <c r="J53" s="16">
        <f>IF(G53=0,"",(I53)*$E$53)</f>
        <v>40000.000000000007</v>
      </c>
      <c r="K53" s="37">
        <f t="shared" ref="K53" si="41">IF(J53="","",AVERAGE(J53:J54))</f>
        <v>42499.925000000003</v>
      </c>
      <c r="L53" s="37">
        <f>IFERROR(HARMEAN(J53:J54),"")</f>
        <v>42352.874740367195</v>
      </c>
      <c r="M53" s="27">
        <f>IFERROR(MEDIAN(J53:J54),"")</f>
        <v>42499.925000000003</v>
      </c>
      <c r="N53" s="18">
        <f t="shared" si="37"/>
        <v>40000.000000000007</v>
      </c>
      <c r="O53" s="25">
        <f>IFERROR(SUM(N53:N54)/COUNTA(N53:N54),"")</f>
        <v>42499.925000000003</v>
      </c>
      <c r="P53" s="27">
        <f>IFERROR(_xlfn.STDEV.S(J53:J54),"")</f>
        <v>3535.4278399155532</v>
      </c>
      <c r="Q53" s="29">
        <f>IFERROR(P53/K53,"")</f>
        <v>8.3186684209808681E-2</v>
      </c>
      <c r="R53" s="31" t="s">
        <v>22</v>
      </c>
      <c r="S53" s="23">
        <f t="shared" ref="S53" si="42">K53</f>
        <v>42499.925000000003</v>
      </c>
      <c r="T53" s="33"/>
    </row>
    <row r="54" spans="1:20" ht="34.5" customHeight="1" thickBot="1" x14ac:dyDescent="0.3">
      <c r="A54" s="43"/>
      <c r="B54" s="45"/>
      <c r="C54" s="51"/>
      <c r="D54" s="36"/>
      <c r="E54" s="5">
        <v>5</v>
      </c>
      <c r="F54" s="9" t="s">
        <v>65</v>
      </c>
      <c r="G54" s="21">
        <v>7563</v>
      </c>
      <c r="H54" s="11">
        <v>19</v>
      </c>
      <c r="I54" s="12">
        <f t="shared" si="15"/>
        <v>8999.9699999999993</v>
      </c>
      <c r="J54" s="14">
        <f>IF(G54=0,"",(I54)*$E$54)</f>
        <v>44999.85</v>
      </c>
      <c r="K54" s="38"/>
      <c r="L54" s="38"/>
      <c r="M54" s="28"/>
      <c r="N54" s="18">
        <f t="shared" si="37"/>
        <v>44999.85</v>
      </c>
      <c r="O54" s="26"/>
      <c r="P54" s="28"/>
      <c r="Q54" s="30"/>
      <c r="R54" s="32"/>
      <c r="S54" s="24"/>
      <c r="T54" s="34"/>
    </row>
    <row r="55" spans="1:20" ht="37.5" customHeight="1" x14ac:dyDescent="0.25">
      <c r="A55" s="42">
        <f>A53+1</f>
        <v>26</v>
      </c>
      <c r="B55" s="44" t="s">
        <v>61</v>
      </c>
      <c r="C55" s="50" t="s">
        <v>49</v>
      </c>
      <c r="D55" s="35" t="s">
        <v>52</v>
      </c>
      <c r="E55" s="5">
        <v>2</v>
      </c>
      <c r="F55" s="9" t="s">
        <v>64</v>
      </c>
      <c r="G55" s="10">
        <v>12605.042016806723</v>
      </c>
      <c r="H55" s="11">
        <v>19</v>
      </c>
      <c r="I55" s="15">
        <f t="shared" si="15"/>
        <v>15000</v>
      </c>
      <c r="J55" s="16">
        <f>IF(G55=0,"",(I55)*$E$55)</f>
        <v>30000</v>
      </c>
      <c r="K55" s="37">
        <f>IF(J55="","",AVERAGE(J55:J56))</f>
        <v>24999.57</v>
      </c>
      <c r="L55" s="37">
        <f>IFERROR(HARMEAN(J55:J56),"")</f>
        <v>23999.38078934958</v>
      </c>
      <c r="M55" s="27">
        <f>IFERROR(MEDIAN(J55:J56),"")</f>
        <v>24999.57</v>
      </c>
      <c r="N55" s="18">
        <f t="shared" si="37"/>
        <v>30000</v>
      </c>
      <c r="O55" s="25">
        <f>IFERROR(SUM(N55:N56)/COUNTA(N55:N56),"")</f>
        <v>24999.57</v>
      </c>
      <c r="P55" s="27">
        <f>IFERROR(_xlfn.STDEV.S(J55:J56),"")</f>
        <v>7071.6759236973021</v>
      </c>
      <c r="Q55" s="29">
        <f>IFERROR(P55/K55,"")</f>
        <v>0.2828719023446124</v>
      </c>
      <c r="R55" s="31" t="s">
        <v>22</v>
      </c>
      <c r="S55" s="23">
        <f t="shared" ref="S55" si="43">K55</f>
        <v>24999.57</v>
      </c>
      <c r="T55" s="33"/>
    </row>
    <row r="56" spans="1:20" ht="32.25" customHeight="1" thickBot="1" x14ac:dyDescent="0.3">
      <c r="A56" s="43"/>
      <c r="B56" s="45"/>
      <c r="C56" s="51"/>
      <c r="D56" s="36"/>
      <c r="E56" s="5">
        <v>2</v>
      </c>
      <c r="F56" s="9" t="s">
        <v>65</v>
      </c>
      <c r="G56" s="10">
        <v>8403</v>
      </c>
      <c r="H56" s="11">
        <v>19</v>
      </c>
      <c r="I56" s="12">
        <f t="shared" si="15"/>
        <v>9999.57</v>
      </c>
      <c r="J56" s="14">
        <f>IF(G56=0,"",(I56)*$E$56)</f>
        <v>19999.14</v>
      </c>
      <c r="K56" s="38"/>
      <c r="L56" s="38"/>
      <c r="M56" s="28"/>
      <c r="N56" s="18">
        <f t="shared" si="37"/>
        <v>19999.14</v>
      </c>
      <c r="O56" s="26"/>
      <c r="P56" s="28"/>
      <c r="Q56" s="30"/>
      <c r="R56" s="32"/>
      <c r="S56" s="24"/>
      <c r="T56" s="34"/>
    </row>
    <row r="57" spans="1:20" ht="44.25" customHeight="1" x14ac:dyDescent="0.25">
      <c r="A57" s="42">
        <f>A55+1</f>
        <v>27</v>
      </c>
      <c r="B57" s="44" t="s">
        <v>62</v>
      </c>
      <c r="C57" s="44" t="s">
        <v>50</v>
      </c>
      <c r="D57" s="35" t="s">
        <v>52</v>
      </c>
      <c r="E57" s="5">
        <v>7</v>
      </c>
      <c r="F57" s="9" t="s">
        <v>64</v>
      </c>
      <c r="G57" s="10">
        <v>4201.680672268908</v>
      </c>
      <c r="H57" s="11">
        <v>19</v>
      </c>
      <c r="I57" s="15">
        <f t="shared" si="15"/>
        <v>5000</v>
      </c>
      <c r="J57" s="16">
        <f>IF(G57=0,"",(I57)*$E$57)</f>
        <v>35000</v>
      </c>
      <c r="K57" s="37">
        <f>IF(J57="","",AVERAGE(J57:J58))</f>
        <v>33247.865000000005</v>
      </c>
      <c r="L57" s="37">
        <f>IFERROR(HARMEAN(J57:J58),"")</f>
        <v>33155.528933963127</v>
      </c>
      <c r="M57" s="27">
        <f>IFERROR(MEDIAN(J57:J58),"")</f>
        <v>33247.865000000005</v>
      </c>
      <c r="N57" s="18">
        <f t="shared" si="37"/>
        <v>35000</v>
      </c>
      <c r="O57" s="25">
        <f>IFERROR(SUM(N57:N58)/COUNTA(N57:N58),"")</f>
        <v>33247.865000000005</v>
      </c>
      <c r="P57" s="27">
        <f>IFERROR(_xlfn.STDEV.S(J57:J58),"")</f>
        <v>2477.8930801085808</v>
      </c>
      <c r="Q57" s="29">
        <f>IFERROR(P57/K57,"")</f>
        <v>7.4527885628402915E-2</v>
      </c>
      <c r="R57" s="31" t="s">
        <v>22</v>
      </c>
      <c r="S57" s="23">
        <f t="shared" ref="S57" si="44">K57</f>
        <v>33247.865000000005</v>
      </c>
      <c r="T57" s="33"/>
    </row>
    <row r="58" spans="1:20" ht="34.5" customHeight="1" thickBot="1" x14ac:dyDescent="0.3">
      <c r="A58" s="43"/>
      <c r="B58" s="45"/>
      <c r="C58" s="45"/>
      <c r="D58" s="36"/>
      <c r="E58" s="5">
        <v>7</v>
      </c>
      <c r="F58" s="9" t="s">
        <v>65</v>
      </c>
      <c r="G58" s="10">
        <v>3781</v>
      </c>
      <c r="H58" s="11">
        <v>19</v>
      </c>
      <c r="I58" s="12">
        <f t="shared" si="15"/>
        <v>4499.3900000000003</v>
      </c>
      <c r="J58" s="14">
        <f>IF(G58=0,"",(I58)*$E$58)</f>
        <v>31495.730000000003</v>
      </c>
      <c r="K58" s="38"/>
      <c r="L58" s="38"/>
      <c r="M58" s="28"/>
      <c r="N58" s="18">
        <f t="shared" si="37"/>
        <v>31495.730000000003</v>
      </c>
      <c r="O58" s="26"/>
      <c r="P58" s="28"/>
      <c r="Q58" s="30"/>
      <c r="R58" s="32"/>
      <c r="S58" s="24"/>
      <c r="T58" s="34"/>
    </row>
    <row r="59" spans="1:20" ht="43.5" customHeight="1" x14ac:dyDescent="0.25">
      <c r="A59" s="42">
        <v>28</v>
      </c>
      <c r="B59" s="44" t="s">
        <v>63</v>
      </c>
      <c r="C59" s="50" t="s">
        <v>51</v>
      </c>
      <c r="D59" s="35" t="s">
        <v>52</v>
      </c>
      <c r="E59" s="5">
        <v>6</v>
      </c>
      <c r="F59" s="9" t="s">
        <v>64</v>
      </c>
      <c r="G59" s="10">
        <v>21512.605042016807</v>
      </c>
      <c r="H59" s="11">
        <v>19</v>
      </c>
      <c r="I59" s="15">
        <f t="shared" si="15"/>
        <v>25600</v>
      </c>
      <c r="J59" s="16">
        <f>IF(G59=0,"",(I59)*$E$59)</f>
        <v>153600</v>
      </c>
      <c r="K59" s="37">
        <f>IF(J59="","",AVERAGE(J59:J60))</f>
        <v>151802.13</v>
      </c>
      <c r="L59" s="37">
        <f>IFERROR(HARMEAN(J59:J60),"")</f>
        <v>151780.83690920542</v>
      </c>
      <c r="M59" s="27">
        <f>IFERROR(MEDIAN(J59:J60),"")</f>
        <v>151802.13</v>
      </c>
      <c r="N59" s="18">
        <f t="shared" si="37"/>
        <v>153600</v>
      </c>
      <c r="O59" s="25">
        <f>IFERROR(SUM(N59:N60)/COUNTA(N59:N60),"")</f>
        <v>151802.13</v>
      </c>
      <c r="P59" s="27">
        <f>IFERROR(_xlfn.STDEV.S(J59:J60),"")</f>
        <v>2542.57213738371</v>
      </c>
      <c r="Q59" s="29">
        <f>IFERROR(P59/K59,"")</f>
        <v>1.6749252051889589E-2</v>
      </c>
      <c r="R59" s="31" t="s">
        <v>22</v>
      </c>
      <c r="S59" s="23">
        <f t="shared" ref="S59" si="45">K59</f>
        <v>151802.13</v>
      </c>
      <c r="T59" s="33"/>
    </row>
    <row r="60" spans="1:20" ht="36" customHeight="1" thickBot="1" x14ac:dyDescent="0.3">
      <c r="A60" s="43"/>
      <c r="B60" s="45"/>
      <c r="C60" s="51"/>
      <c r="D60" s="36"/>
      <c r="E60" s="5">
        <v>6</v>
      </c>
      <c r="F60" s="9" t="s">
        <v>65</v>
      </c>
      <c r="G60" s="21">
        <v>21009</v>
      </c>
      <c r="H60" s="11">
        <v>19</v>
      </c>
      <c r="I60" s="12">
        <f t="shared" si="15"/>
        <v>25000.71</v>
      </c>
      <c r="J60" s="14">
        <f>IF(G60=0,"",(I60)*$E$60)</f>
        <v>150004.26</v>
      </c>
      <c r="K60" s="38"/>
      <c r="L60" s="38"/>
      <c r="M60" s="28"/>
      <c r="N60" s="18">
        <f t="shared" si="37"/>
        <v>150004.26</v>
      </c>
      <c r="O60" s="26"/>
      <c r="P60" s="28"/>
      <c r="Q60" s="30"/>
      <c r="R60" s="32"/>
      <c r="S60" s="24"/>
      <c r="T60" s="34"/>
    </row>
    <row r="61" spans="1:20" ht="27.95" customHeight="1" x14ac:dyDescent="0.25">
      <c r="A61" s="39"/>
      <c r="B61" s="40"/>
      <c r="C61" s="40"/>
      <c r="D61" s="40"/>
      <c r="E61" s="40"/>
      <c r="F61" s="40"/>
      <c r="G61" s="40"/>
      <c r="H61" s="40"/>
      <c r="I61" s="40"/>
      <c r="J61" s="40"/>
      <c r="K61" s="40"/>
      <c r="L61" s="40"/>
      <c r="M61" s="40"/>
      <c r="N61" s="40"/>
      <c r="O61" s="40"/>
      <c r="P61" s="40"/>
      <c r="Q61" s="40"/>
      <c r="R61" s="41"/>
      <c r="S61" s="20">
        <f>SUM(S5:S60)</f>
        <v>2035118.92</v>
      </c>
      <c r="T61" s="6"/>
    </row>
  </sheetData>
  <mergeCells count="388">
    <mergeCell ref="T59:T60"/>
    <mergeCell ref="T39:T40"/>
    <mergeCell ref="T43:T44"/>
    <mergeCell ref="T45:T46"/>
    <mergeCell ref="T47:T48"/>
    <mergeCell ref="T49:T50"/>
    <mergeCell ref="T51:T52"/>
    <mergeCell ref="T53:T54"/>
    <mergeCell ref="T55:T56"/>
    <mergeCell ref="T57:T58"/>
    <mergeCell ref="T19:T20"/>
    <mergeCell ref="T23:T24"/>
    <mergeCell ref="T25:T26"/>
    <mergeCell ref="T27:T28"/>
    <mergeCell ref="T29:T30"/>
    <mergeCell ref="T31:T32"/>
    <mergeCell ref="T33:T34"/>
    <mergeCell ref="T35:T36"/>
    <mergeCell ref="T37:T38"/>
    <mergeCell ref="A43:A44"/>
    <mergeCell ref="Q57:Q58"/>
    <mergeCell ref="R57:R58"/>
    <mergeCell ref="S57:S58"/>
    <mergeCell ref="A59:A60"/>
    <mergeCell ref="B59:B60"/>
    <mergeCell ref="C59:C60"/>
    <mergeCell ref="D59:D60"/>
    <mergeCell ref="K59:K60"/>
    <mergeCell ref="L59:L60"/>
    <mergeCell ref="M59:M60"/>
    <mergeCell ref="O59:O60"/>
    <mergeCell ref="P59:P60"/>
    <mergeCell ref="Q59:Q60"/>
    <mergeCell ref="R59:R60"/>
    <mergeCell ref="S59:S60"/>
    <mergeCell ref="A57:A58"/>
    <mergeCell ref="B57:B58"/>
    <mergeCell ref="C57:C58"/>
    <mergeCell ref="D57:D58"/>
    <mergeCell ref="K57:K58"/>
    <mergeCell ref="L57:L58"/>
    <mergeCell ref="M57:M58"/>
    <mergeCell ref="O57:O58"/>
    <mergeCell ref="P57:P58"/>
    <mergeCell ref="Q53:Q54"/>
    <mergeCell ref="R53:R54"/>
    <mergeCell ref="S53:S54"/>
    <mergeCell ref="A55:A56"/>
    <mergeCell ref="B55:B56"/>
    <mergeCell ref="C55:C56"/>
    <mergeCell ref="D55:D56"/>
    <mergeCell ref="K55:K56"/>
    <mergeCell ref="L55:L56"/>
    <mergeCell ref="M55:M56"/>
    <mergeCell ref="O55:O56"/>
    <mergeCell ref="P55:P56"/>
    <mergeCell ref="Q55:Q56"/>
    <mergeCell ref="R55:R56"/>
    <mergeCell ref="S55:S56"/>
    <mergeCell ref="A53:A54"/>
    <mergeCell ref="B53:B54"/>
    <mergeCell ref="C53:C54"/>
    <mergeCell ref="D53:D54"/>
    <mergeCell ref="K53:K54"/>
    <mergeCell ref="L53:L54"/>
    <mergeCell ref="M53:M54"/>
    <mergeCell ref="O53:O54"/>
    <mergeCell ref="P53:P54"/>
    <mergeCell ref="Q49:Q50"/>
    <mergeCell ref="R49:R50"/>
    <mergeCell ref="S49:S50"/>
    <mergeCell ref="A51:A52"/>
    <mergeCell ref="B51:B52"/>
    <mergeCell ref="C51:C52"/>
    <mergeCell ref="D51:D52"/>
    <mergeCell ref="K51:K52"/>
    <mergeCell ref="L51:L52"/>
    <mergeCell ref="M51:M52"/>
    <mergeCell ref="O51:O52"/>
    <mergeCell ref="P51:P52"/>
    <mergeCell ref="Q51:Q52"/>
    <mergeCell ref="R51:R52"/>
    <mergeCell ref="S51:S52"/>
    <mergeCell ref="A49:A50"/>
    <mergeCell ref="B49:B50"/>
    <mergeCell ref="C49:C50"/>
    <mergeCell ref="D49:D50"/>
    <mergeCell ref="K49:K50"/>
    <mergeCell ref="L49:L50"/>
    <mergeCell ref="M49:M50"/>
    <mergeCell ref="O49:O50"/>
    <mergeCell ref="P49:P50"/>
    <mergeCell ref="Q45:Q46"/>
    <mergeCell ref="R45:R46"/>
    <mergeCell ref="S45:S46"/>
    <mergeCell ref="A47:A48"/>
    <mergeCell ref="B47:B48"/>
    <mergeCell ref="C47:C48"/>
    <mergeCell ref="D47:D48"/>
    <mergeCell ref="K47:K48"/>
    <mergeCell ref="L47:L48"/>
    <mergeCell ref="M47:M48"/>
    <mergeCell ref="O47:O48"/>
    <mergeCell ref="P47:P48"/>
    <mergeCell ref="Q47:Q48"/>
    <mergeCell ref="R47:R48"/>
    <mergeCell ref="S47:S48"/>
    <mergeCell ref="A45:A46"/>
    <mergeCell ref="B45:B46"/>
    <mergeCell ref="C45:C46"/>
    <mergeCell ref="D45:D46"/>
    <mergeCell ref="K45:K46"/>
    <mergeCell ref="L45:L46"/>
    <mergeCell ref="M45:M46"/>
    <mergeCell ref="O45:O46"/>
    <mergeCell ref="P45:P46"/>
    <mergeCell ref="Q41:Q42"/>
    <mergeCell ref="R41:R42"/>
    <mergeCell ref="S41:S42"/>
    <mergeCell ref="T41:T42"/>
    <mergeCell ref="B43:B44"/>
    <mergeCell ref="C43:C44"/>
    <mergeCell ref="D43:D44"/>
    <mergeCell ref="K43:K44"/>
    <mergeCell ref="L43:L44"/>
    <mergeCell ref="M43:M44"/>
    <mergeCell ref="O43:O44"/>
    <mergeCell ref="P43:P44"/>
    <mergeCell ref="Q43:Q44"/>
    <mergeCell ref="R43:R44"/>
    <mergeCell ref="S43:S44"/>
    <mergeCell ref="T5:T6"/>
    <mergeCell ref="T7:T8"/>
    <mergeCell ref="T9:T10"/>
    <mergeCell ref="T11:T12"/>
    <mergeCell ref="T13:T14"/>
    <mergeCell ref="T15:T16"/>
    <mergeCell ref="T17:T18"/>
    <mergeCell ref="A41:A42"/>
    <mergeCell ref="B41:B42"/>
    <mergeCell ref="C41:C42"/>
    <mergeCell ref="D41:D42"/>
    <mergeCell ref="K41:K42"/>
    <mergeCell ref="L41:L42"/>
    <mergeCell ref="M41:M42"/>
    <mergeCell ref="O41:O42"/>
    <mergeCell ref="P41:P42"/>
    <mergeCell ref="Q37:Q38"/>
    <mergeCell ref="R37:R38"/>
    <mergeCell ref="S37:S38"/>
    <mergeCell ref="A39:A40"/>
    <mergeCell ref="B39:B40"/>
    <mergeCell ref="C39:C40"/>
    <mergeCell ref="D39:D40"/>
    <mergeCell ref="K39:K40"/>
    <mergeCell ref="L39:L40"/>
    <mergeCell ref="M39:M40"/>
    <mergeCell ref="O39:O40"/>
    <mergeCell ref="P39:P40"/>
    <mergeCell ref="Q39:Q40"/>
    <mergeCell ref="R39:R40"/>
    <mergeCell ref="S39:S40"/>
    <mergeCell ref="A37:A38"/>
    <mergeCell ref="B37:B38"/>
    <mergeCell ref="C37:C38"/>
    <mergeCell ref="D37:D38"/>
    <mergeCell ref="K37:K38"/>
    <mergeCell ref="L37:L38"/>
    <mergeCell ref="M37:M38"/>
    <mergeCell ref="O37:O38"/>
    <mergeCell ref="P37:P38"/>
    <mergeCell ref="Q33:Q34"/>
    <mergeCell ref="R33:R34"/>
    <mergeCell ref="S33:S34"/>
    <mergeCell ref="A35:A36"/>
    <mergeCell ref="B35:B36"/>
    <mergeCell ref="C35:C36"/>
    <mergeCell ref="D35:D36"/>
    <mergeCell ref="K35:K36"/>
    <mergeCell ref="L35:L36"/>
    <mergeCell ref="M35:M36"/>
    <mergeCell ref="O35:O36"/>
    <mergeCell ref="P35:P36"/>
    <mergeCell ref="Q35:Q36"/>
    <mergeCell ref="R35:R36"/>
    <mergeCell ref="S35:S36"/>
    <mergeCell ref="A33:A34"/>
    <mergeCell ref="B33:B34"/>
    <mergeCell ref="C33:C34"/>
    <mergeCell ref="D33:D34"/>
    <mergeCell ref="K33:K34"/>
    <mergeCell ref="L33:L34"/>
    <mergeCell ref="M33:M34"/>
    <mergeCell ref="O33:O34"/>
    <mergeCell ref="P33:P34"/>
    <mergeCell ref="Q29:Q30"/>
    <mergeCell ref="R29:R30"/>
    <mergeCell ref="S29:S30"/>
    <mergeCell ref="A31:A32"/>
    <mergeCell ref="B31:B32"/>
    <mergeCell ref="C31:C32"/>
    <mergeCell ref="D31:D32"/>
    <mergeCell ref="K31:K32"/>
    <mergeCell ref="L31:L32"/>
    <mergeCell ref="M31:M32"/>
    <mergeCell ref="O31:O32"/>
    <mergeCell ref="P31:P32"/>
    <mergeCell ref="Q31:Q32"/>
    <mergeCell ref="R31:R32"/>
    <mergeCell ref="S31:S32"/>
    <mergeCell ref="A29:A30"/>
    <mergeCell ref="B29:B30"/>
    <mergeCell ref="C29:C30"/>
    <mergeCell ref="D29:D30"/>
    <mergeCell ref="K29:K30"/>
    <mergeCell ref="L29:L30"/>
    <mergeCell ref="M29:M30"/>
    <mergeCell ref="O29:O30"/>
    <mergeCell ref="P29:P30"/>
    <mergeCell ref="Q25:Q26"/>
    <mergeCell ref="R25:R26"/>
    <mergeCell ref="S25:S26"/>
    <mergeCell ref="A27:A28"/>
    <mergeCell ref="B27:B28"/>
    <mergeCell ref="C27:C28"/>
    <mergeCell ref="D27:D28"/>
    <mergeCell ref="K27:K28"/>
    <mergeCell ref="L27:L28"/>
    <mergeCell ref="M27:M28"/>
    <mergeCell ref="O27:O28"/>
    <mergeCell ref="P27:P28"/>
    <mergeCell ref="Q27:Q28"/>
    <mergeCell ref="R27:R28"/>
    <mergeCell ref="S27:S28"/>
    <mergeCell ref="A25:A26"/>
    <mergeCell ref="B25:B26"/>
    <mergeCell ref="C25:C26"/>
    <mergeCell ref="D25:D26"/>
    <mergeCell ref="K25:K26"/>
    <mergeCell ref="L25:L26"/>
    <mergeCell ref="M25:M26"/>
    <mergeCell ref="O25:O26"/>
    <mergeCell ref="P25:P26"/>
    <mergeCell ref="A1:E2"/>
    <mergeCell ref="F1:J2"/>
    <mergeCell ref="K1:T2"/>
    <mergeCell ref="A3:A4"/>
    <mergeCell ref="B3:B4"/>
    <mergeCell ref="C3:C4"/>
    <mergeCell ref="D3:D4"/>
    <mergeCell ref="E3:E4"/>
    <mergeCell ref="R3:R4"/>
    <mergeCell ref="S3:S4"/>
    <mergeCell ref="T3:T4"/>
    <mergeCell ref="N3:N4"/>
    <mergeCell ref="O3:O4"/>
    <mergeCell ref="P3:P4"/>
    <mergeCell ref="Q3:Q4"/>
    <mergeCell ref="L3:L4"/>
    <mergeCell ref="M3:M4"/>
    <mergeCell ref="F3:F4"/>
    <mergeCell ref="G3:G4"/>
    <mergeCell ref="H3:H4"/>
    <mergeCell ref="I3:I4"/>
    <mergeCell ref="J3:J4"/>
    <mergeCell ref="K3:K4"/>
    <mergeCell ref="S5:S6"/>
    <mergeCell ref="A7:A8"/>
    <mergeCell ref="B7:B8"/>
    <mergeCell ref="C7:C8"/>
    <mergeCell ref="D7:D8"/>
    <mergeCell ref="K7:K8"/>
    <mergeCell ref="L7:L8"/>
    <mergeCell ref="M7:M8"/>
    <mergeCell ref="L5:L6"/>
    <mergeCell ref="M5:M6"/>
    <mergeCell ref="O5:O6"/>
    <mergeCell ref="P5:P6"/>
    <mergeCell ref="Q5:Q6"/>
    <mergeCell ref="R5:R6"/>
    <mergeCell ref="O7:O8"/>
    <mergeCell ref="P7:P8"/>
    <mergeCell ref="A5:A6"/>
    <mergeCell ref="R7:R8"/>
    <mergeCell ref="S7:S8"/>
    <mergeCell ref="Q7:Q8"/>
    <mergeCell ref="K9:K10"/>
    <mergeCell ref="B5:B6"/>
    <mergeCell ref="C5:C6"/>
    <mergeCell ref="D5:D6"/>
    <mergeCell ref="K5:K6"/>
    <mergeCell ref="A9:A10"/>
    <mergeCell ref="B9:B10"/>
    <mergeCell ref="C9:C10"/>
    <mergeCell ref="D9:D10"/>
    <mergeCell ref="S9:S10"/>
    <mergeCell ref="S11:S12"/>
    <mergeCell ref="L11:L12"/>
    <mergeCell ref="M11:M12"/>
    <mergeCell ref="O11:O12"/>
    <mergeCell ref="P11:P12"/>
    <mergeCell ref="Q11:Q12"/>
    <mergeCell ref="R11:R12"/>
    <mergeCell ref="R9:R10"/>
    <mergeCell ref="L9:L10"/>
    <mergeCell ref="M9:M10"/>
    <mergeCell ref="O9:O10"/>
    <mergeCell ref="P9:P10"/>
    <mergeCell ref="Q9:Q10"/>
    <mergeCell ref="R13:R14"/>
    <mergeCell ref="S13:S14"/>
    <mergeCell ref="A11:A12"/>
    <mergeCell ref="B11:B12"/>
    <mergeCell ref="C11:C12"/>
    <mergeCell ref="A15:A16"/>
    <mergeCell ref="B15:B16"/>
    <mergeCell ref="C15:C16"/>
    <mergeCell ref="D15:D16"/>
    <mergeCell ref="Q15:Q16"/>
    <mergeCell ref="R15:R16"/>
    <mergeCell ref="S15:S16"/>
    <mergeCell ref="L15:L16"/>
    <mergeCell ref="M15:M16"/>
    <mergeCell ref="O15:O16"/>
    <mergeCell ref="P15:P16"/>
    <mergeCell ref="A13:A14"/>
    <mergeCell ref="B13:B14"/>
    <mergeCell ref="C13:C14"/>
    <mergeCell ref="D13:D14"/>
    <mergeCell ref="K13:K14"/>
    <mergeCell ref="D11:D12"/>
    <mergeCell ref="K11:K12"/>
    <mergeCell ref="A17:A18"/>
    <mergeCell ref="B17:B18"/>
    <mergeCell ref="C17:C18"/>
    <mergeCell ref="D17:D18"/>
    <mergeCell ref="K17:K18"/>
    <mergeCell ref="K15:K16"/>
    <mergeCell ref="O13:O14"/>
    <mergeCell ref="P13:P14"/>
    <mergeCell ref="Q13:Q14"/>
    <mergeCell ref="L13:L14"/>
    <mergeCell ref="M13:M14"/>
    <mergeCell ref="R21:R22"/>
    <mergeCell ref="S21:S22"/>
    <mergeCell ref="S17:S18"/>
    <mergeCell ref="L17:L18"/>
    <mergeCell ref="M17:M18"/>
    <mergeCell ref="O17:O18"/>
    <mergeCell ref="P17:P18"/>
    <mergeCell ref="Q17:Q18"/>
    <mergeCell ref="R17:R18"/>
    <mergeCell ref="S19:S20"/>
    <mergeCell ref="Q19:Q20"/>
    <mergeCell ref="R19:R20"/>
    <mergeCell ref="A19:A20"/>
    <mergeCell ref="B19:B20"/>
    <mergeCell ref="C19:C20"/>
    <mergeCell ref="D19:D20"/>
    <mergeCell ref="K19:K20"/>
    <mergeCell ref="L19:L20"/>
    <mergeCell ref="M19:M20"/>
    <mergeCell ref="O19:O20"/>
    <mergeCell ref="P19:P20"/>
    <mergeCell ref="S23:S24"/>
    <mergeCell ref="O23:O24"/>
    <mergeCell ref="P23:P24"/>
    <mergeCell ref="Q23:Q24"/>
    <mergeCell ref="R23:R24"/>
    <mergeCell ref="T21:T22"/>
    <mergeCell ref="D23:D24"/>
    <mergeCell ref="K23:K24"/>
    <mergeCell ref="A61:R61"/>
    <mergeCell ref="A23:A24"/>
    <mergeCell ref="B23:B24"/>
    <mergeCell ref="C23:C24"/>
    <mergeCell ref="L23:L24"/>
    <mergeCell ref="M23:M24"/>
    <mergeCell ref="A21:A22"/>
    <mergeCell ref="B21:B22"/>
    <mergeCell ref="C21:C22"/>
    <mergeCell ref="D21:D22"/>
    <mergeCell ref="K21:K22"/>
    <mergeCell ref="L21:L22"/>
    <mergeCell ref="M21:M22"/>
    <mergeCell ref="O21:O22"/>
    <mergeCell ref="P21:P22"/>
    <mergeCell ref="Q21:Q22"/>
  </mergeCells>
  <phoneticPr fontId="25" type="noConversion"/>
  <conditionalFormatting sqref="A5 E5:F60 H5:I60 A25 A45">
    <cfRule type="containsBlanks" dxfId="3" priority="33">
      <formula>LEN(TRIM(A5))=0</formula>
    </cfRule>
  </conditionalFormatting>
  <conditionalFormatting sqref="A7 A9 A11 A13 A15 A17 A19 A21 A23">
    <cfRule type="containsBlanks" dxfId="2" priority="18">
      <formula>LEN(TRIM(A7))=0</formula>
    </cfRule>
  </conditionalFormatting>
  <conditionalFormatting sqref="A27 A29 A31 A33 A35 A37 A39 A41 A43">
    <cfRule type="containsBlanks" dxfId="1" priority="5">
      <formula>LEN(TRIM(A27))=0</formula>
    </cfRule>
  </conditionalFormatting>
  <conditionalFormatting sqref="A47 A49 A51 A53 A55 A57 A59">
    <cfRule type="containsBlanks" dxfId="0" priority="1">
      <formula>LEN(TRIM(A47))=0</formula>
    </cfRule>
  </conditionalFormatting>
  <conditionalFormatting sqref="N5:N6">
    <cfRule type="dataBar" priority="107">
      <dataBar>
        <cfvo type="min"/>
        <cfvo type="max"/>
        <color rgb="FFC2D2E8"/>
      </dataBar>
      <extLst>
        <ext xmlns:x14="http://schemas.microsoft.com/office/spreadsheetml/2009/9/main" uri="{B025F937-C7B1-47D3-B67F-A62EFF666E3E}">
          <x14:id>{5830D84D-B08B-471A-BF51-E808F0BDEEBB}</x14:id>
        </ext>
      </extLst>
    </cfRule>
  </conditionalFormatting>
  <conditionalFormatting sqref="N7:N8">
    <cfRule type="dataBar" priority="112">
      <dataBar>
        <cfvo type="min"/>
        <cfvo type="max"/>
        <color rgb="FFC2D2E8"/>
      </dataBar>
      <extLst>
        <ext xmlns:x14="http://schemas.microsoft.com/office/spreadsheetml/2009/9/main" uri="{B025F937-C7B1-47D3-B67F-A62EFF666E3E}">
          <x14:id>{8356AAB0-6D5E-4DC2-A444-5014FF5E7EB5}</x14:id>
        </ext>
      </extLst>
    </cfRule>
  </conditionalFormatting>
  <conditionalFormatting sqref="N9:N18">
    <cfRule type="dataBar" priority="274">
      <dataBar>
        <cfvo type="min"/>
        <cfvo type="max"/>
        <color rgb="FFC2D2E8"/>
      </dataBar>
      <extLst>
        <ext xmlns:x14="http://schemas.microsoft.com/office/spreadsheetml/2009/9/main" uri="{B025F937-C7B1-47D3-B67F-A62EFF666E3E}">
          <x14:id>{0AF0F54D-CF99-4475-B63E-4C49D8904E83}</x14:id>
        </ext>
      </extLst>
    </cfRule>
  </conditionalFormatting>
  <conditionalFormatting sqref="N19:N24 N39:N44 N59:N60">
    <cfRule type="dataBar" priority="282">
      <dataBar>
        <cfvo type="min"/>
        <cfvo type="max"/>
        <color rgb="FFC2D2E8"/>
      </dataBar>
      <extLst>
        <ext xmlns:x14="http://schemas.microsoft.com/office/spreadsheetml/2009/9/main" uri="{B025F937-C7B1-47D3-B67F-A62EFF666E3E}">
          <x14:id>{7483B49B-ED0B-4109-9C2A-FCBD67F9BC45}</x14:id>
        </ext>
      </extLst>
    </cfRule>
  </conditionalFormatting>
  <conditionalFormatting sqref="N25:N26">
    <cfRule type="dataBar" priority="6">
      <dataBar>
        <cfvo type="min"/>
        <cfvo type="max"/>
        <color rgb="FFC2D2E8"/>
      </dataBar>
      <extLst>
        <ext xmlns:x14="http://schemas.microsoft.com/office/spreadsheetml/2009/9/main" uri="{B025F937-C7B1-47D3-B67F-A62EFF666E3E}">
          <x14:id>{CD246558-233F-400A-9883-6CAEF13607BD}</x14:id>
        </ext>
      </extLst>
    </cfRule>
  </conditionalFormatting>
  <conditionalFormatting sqref="N27:N28">
    <cfRule type="dataBar" priority="7">
      <dataBar>
        <cfvo type="min"/>
        <cfvo type="max"/>
        <color rgb="FFC2D2E8"/>
      </dataBar>
      <extLst>
        <ext xmlns:x14="http://schemas.microsoft.com/office/spreadsheetml/2009/9/main" uri="{B025F937-C7B1-47D3-B67F-A62EFF666E3E}">
          <x14:id>{8BBD1F8F-8806-49CD-82FF-EB182EEF952B}</x14:id>
        </ext>
      </extLst>
    </cfRule>
  </conditionalFormatting>
  <conditionalFormatting sqref="N29:N38">
    <cfRule type="dataBar" priority="8">
      <dataBar>
        <cfvo type="min"/>
        <cfvo type="max"/>
        <color rgb="FFC2D2E8"/>
      </dataBar>
      <extLst>
        <ext xmlns:x14="http://schemas.microsoft.com/office/spreadsheetml/2009/9/main" uri="{B025F937-C7B1-47D3-B67F-A62EFF666E3E}">
          <x14:id>{C6E806CE-0E66-4FA6-AF2F-6FDAEC3E8ABA}</x14:id>
        </ext>
      </extLst>
    </cfRule>
  </conditionalFormatting>
  <conditionalFormatting sqref="N45:N46">
    <cfRule type="dataBar" priority="2">
      <dataBar>
        <cfvo type="min"/>
        <cfvo type="max"/>
        <color rgb="FFC2D2E8"/>
      </dataBar>
      <extLst>
        <ext xmlns:x14="http://schemas.microsoft.com/office/spreadsheetml/2009/9/main" uri="{B025F937-C7B1-47D3-B67F-A62EFF666E3E}">
          <x14:id>{793E9F5F-728E-40F1-8389-7386B6C1177D}</x14:id>
        </ext>
      </extLst>
    </cfRule>
  </conditionalFormatting>
  <conditionalFormatting sqref="N47:N48">
    <cfRule type="dataBar" priority="3">
      <dataBar>
        <cfvo type="min"/>
        <cfvo type="max"/>
        <color rgb="FFC2D2E8"/>
      </dataBar>
      <extLst>
        <ext xmlns:x14="http://schemas.microsoft.com/office/spreadsheetml/2009/9/main" uri="{B025F937-C7B1-47D3-B67F-A62EFF666E3E}">
          <x14:id>{94825162-07FB-4A1A-A659-3D7CEB338BCC}</x14:id>
        </ext>
      </extLst>
    </cfRule>
  </conditionalFormatting>
  <conditionalFormatting sqref="N49:N58">
    <cfRule type="dataBar" priority="4">
      <dataBar>
        <cfvo type="min"/>
        <cfvo type="max"/>
        <color rgb="FFC2D2E8"/>
      </dataBar>
      <extLst>
        <ext xmlns:x14="http://schemas.microsoft.com/office/spreadsheetml/2009/9/main" uri="{B025F937-C7B1-47D3-B67F-A62EFF666E3E}">
          <x14:id>{1DB832A6-7F1D-4852-A856-C01433A27A62}</x14:id>
        </ext>
      </extLst>
    </cfRule>
  </conditionalFormatting>
  <conditionalFormatting sqref="S61">
    <cfRule type="dataBar" priority="24">
      <dataBar>
        <cfvo type="min"/>
        <cfvo type="max"/>
        <color rgb="FFC2D2E8"/>
      </dataBar>
      <extLst>
        <ext xmlns:x14="http://schemas.microsoft.com/office/spreadsheetml/2009/9/main" uri="{B025F937-C7B1-47D3-B67F-A62EFF666E3E}">
          <x14:id>{7678C77A-32B8-4517-AE42-8D311223F7C9}</x14:id>
        </ext>
      </extLst>
    </cfRule>
  </conditionalFormatting>
  <dataValidations count="1">
    <dataValidation type="list" allowBlank="1" showInputMessage="1" sqref="D5:D60" xr:uid="{7FBF9627-AB2A-43BB-83CE-5277B3B3AA51}">
      <formula1>#REF!</formula1>
    </dataValidation>
  </dataValidations>
  <pageMargins left="0.25" right="0.25" top="0.75" bottom="0.75" header="0.3" footer="0.3"/>
  <pageSetup paperSize="5" scale="44" orientation="landscape" horizontalDpi="300" verticalDpi="300" r:id="rId1"/>
  <rowBreaks count="2" manualBreakCount="2">
    <brk id="28" max="19" man="1"/>
    <brk id="56" max="19" man="1"/>
  </rowBreaks>
  <legacyDrawing r:id="rId2"/>
  <extLst>
    <ext xmlns:x14="http://schemas.microsoft.com/office/spreadsheetml/2009/9/main" uri="{78C0D931-6437-407d-A8EE-F0AAD7539E65}">
      <x14:conditionalFormattings>
        <x14:conditionalFormatting xmlns:xm="http://schemas.microsoft.com/office/excel/2006/main">
          <x14:cfRule type="dataBar" id="{5830D84D-B08B-471A-BF51-E808F0BDEEBB}">
            <x14:dataBar minLength="0" maxLength="100" gradient="0">
              <x14:cfvo type="autoMin"/>
              <x14:cfvo type="autoMax"/>
              <x14:negativeFillColor rgb="FFFF0000"/>
              <x14:axisColor rgb="FF000000"/>
            </x14:dataBar>
          </x14:cfRule>
          <xm:sqref>N5:N6</xm:sqref>
        </x14:conditionalFormatting>
        <x14:conditionalFormatting xmlns:xm="http://schemas.microsoft.com/office/excel/2006/main">
          <x14:cfRule type="dataBar" id="{8356AAB0-6D5E-4DC2-A444-5014FF5E7EB5}">
            <x14:dataBar minLength="0" maxLength="100" gradient="0">
              <x14:cfvo type="autoMin"/>
              <x14:cfvo type="autoMax"/>
              <x14:negativeFillColor rgb="FFFF0000"/>
              <x14:axisColor rgb="FF000000"/>
            </x14:dataBar>
          </x14:cfRule>
          <xm:sqref>N7:N8</xm:sqref>
        </x14:conditionalFormatting>
        <x14:conditionalFormatting xmlns:xm="http://schemas.microsoft.com/office/excel/2006/main">
          <x14:cfRule type="dataBar" id="{0AF0F54D-CF99-4475-B63E-4C49D8904E83}">
            <x14:dataBar minLength="0" maxLength="100" gradient="0">
              <x14:cfvo type="autoMin"/>
              <x14:cfvo type="autoMax"/>
              <x14:negativeFillColor rgb="FFFF0000"/>
              <x14:axisColor rgb="FF000000"/>
            </x14:dataBar>
          </x14:cfRule>
          <xm:sqref>N9:N18</xm:sqref>
        </x14:conditionalFormatting>
        <x14:conditionalFormatting xmlns:xm="http://schemas.microsoft.com/office/excel/2006/main">
          <x14:cfRule type="dataBar" id="{7483B49B-ED0B-4109-9C2A-FCBD67F9BC45}">
            <x14:dataBar minLength="0" maxLength="100" gradient="0">
              <x14:cfvo type="autoMin"/>
              <x14:cfvo type="autoMax"/>
              <x14:negativeFillColor rgb="FFFF0000"/>
              <x14:axisColor rgb="FF000000"/>
            </x14:dataBar>
          </x14:cfRule>
          <xm:sqref>N19:N24 N39:N44 N59:N60</xm:sqref>
        </x14:conditionalFormatting>
        <x14:conditionalFormatting xmlns:xm="http://schemas.microsoft.com/office/excel/2006/main">
          <x14:cfRule type="dataBar" id="{CD246558-233F-400A-9883-6CAEF13607BD}">
            <x14:dataBar minLength="0" maxLength="100" gradient="0">
              <x14:cfvo type="autoMin"/>
              <x14:cfvo type="autoMax"/>
              <x14:negativeFillColor rgb="FFFF0000"/>
              <x14:axisColor rgb="FF000000"/>
            </x14:dataBar>
          </x14:cfRule>
          <xm:sqref>N25:N26</xm:sqref>
        </x14:conditionalFormatting>
        <x14:conditionalFormatting xmlns:xm="http://schemas.microsoft.com/office/excel/2006/main">
          <x14:cfRule type="dataBar" id="{8BBD1F8F-8806-49CD-82FF-EB182EEF952B}">
            <x14:dataBar minLength="0" maxLength="100" gradient="0">
              <x14:cfvo type="autoMin"/>
              <x14:cfvo type="autoMax"/>
              <x14:negativeFillColor rgb="FFFF0000"/>
              <x14:axisColor rgb="FF000000"/>
            </x14:dataBar>
          </x14:cfRule>
          <xm:sqref>N27:N28</xm:sqref>
        </x14:conditionalFormatting>
        <x14:conditionalFormatting xmlns:xm="http://schemas.microsoft.com/office/excel/2006/main">
          <x14:cfRule type="dataBar" id="{C6E806CE-0E66-4FA6-AF2F-6FDAEC3E8ABA}">
            <x14:dataBar minLength="0" maxLength="100" gradient="0">
              <x14:cfvo type="autoMin"/>
              <x14:cfvo type="autoMax"/>
              <x14:negativeFillColor rgb="FFFF0000"/>
              <x14:axisColor rgb="FF000000"/>
            </x14:dataBar>
          </x14:cfRule>
          <xm:sqref>N29:N38</xm:sqref>
        </x14:conditionalFormatting>
        <x14:conditionalFormatting xmlns:xm="http://schemas.microsoft.com/office/excel/2006/main">
          <x14:cfRule type="dataBar" id="{793E9F5F-728E-40F1-8389-7386B6C1177D}">
            <x14:dataBar minLength="0" maxLength="100" gradient="0">
              <x14:cfvo type="autoMin"/>
              <x14:cfvo type="autoMax"/>
              <x14:negativeFillColor rgb="FFFF0000"/>
              <x14:axisColor rgb="FF000000"/>
            </x14:dataBar>
          </x14:cfRule>
          <xm:sqref>N45:N46</xm:sqref>
        </x14:conditionalFormatting>
        <x14:conditionalFormatting xmlns:xm="http://schemas.microsoft.com/office/excel/2006/main">
          <x14:cfRule type="dataBar" id="{94825162-07FB-4A1A-A659-3D7CEB338BCC}">
            <x14:dataBar minLength="0" maxLength="100" gradient="0">
              <x14:cfvo type="autoMin"/>
              <x14:cfvo type="autoMax"/>
              <x14:negativeFillColor rgb="FFFF0000"/>
              <x14:axisColor rgb="FF000000"/>
            </x14:dataBar>
          </x14:cfRule>
          <xm:sqref>N47:N48</xm:sqref>
        </x14:conditionalFormatting>
        <x14:conditionalFormatting xmlns:xm="http://schemas.microsoft.com/office/excel/2006/main">
          <x14:cfRule type="dataBar" id="{1DB832A6-7F1D-4852-A856-C01433A27A62}">
            <x14:dataBar minLength="0" maxLength="100" gradient="0">
              <x14:cfvo type="autoMin"/>
              <x14:cfvo type="autoMax"/>
              <x14:negativeFillColor rgb="FFFF0000"/>
              <x14:axisColor rgb="FF000000"/>
            </x14:dataBar>
          </x14:cfRule>
          <xm:sqref>N49:N58</xm:sqref>
        </x14:conditionalFormatting>
        <x14:conditionalFormatting xmlns:xm="http://schemas.microsoft.com/office/excel/2006/main">
          <x14:cfRule type="dataBar" id="{7678C77A-32B8-4517-AE42-8D311223F7C9}">
            <x14:dataBar minLength="0" maxLength="100" gradient="0">
              <x14:cfvo type="autoMin"/>
              <x14:cfvo type="autoMax"/>
              <x14:negativeFillColor rgb="FFFF0000"/>
              <x14:axisColor rgb="FF000000"/>
            </x14:dataBar>
          </x14:cfRule>
          <xm:sqref>S61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7745f328-ce30-4dfa-99e5-0d60fe876ac1">
      <UserInfo>
        <DisplayName>Elkin Antonio Zuleta Montoya</DisplayName>
        <AccountId>25</AccountId>
        <AccountType/>
      </UserInfo>
    </SharedWithUsers>
    <_ip_UnifiedCompliancePolicyUIAction xmlns="http://schemas.microsoft.com/sharepoint/v3" xsi:nil="true"/>
    <_ip_UnifiedCompliancePolicyProperties xmlns="http://schemas.microsoft.com/sharepoint/v3" xsi:nil="true"/>
    <_activity xmlns="dcd6d6d9-f942-4cf3-a5b7-07649588b85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C968FE0DC13954DA5A0FBD1AD794EF2" ma:contentTypeVersion="20" ma:contentTypeDescription="Create a new document." ma:contentTypeScope="" ma:versionID="1befc081318a934cf409d13c63dd8887">
  <xsd:schema xmlns:xsd="http://www.w3.org/2001/XMLSchema" xmlns:xs="http://www.w3.org/2001/XMLSchema" xmlns:p="http://schemas.microsoft.com/office/2006/metadata/properties" xmlns:ns1="http://schemas.microsoft.com/sharepoint/v3" xmlns:ns3="dcd6d6d9-f942-4cf3-a5b7-07649588b857" xmlns:ns4="7745f328-ce30-4dfa-99e5-0d60fe876ac1" targetNamespace="http://schemas.microsoft.com/office/2006/metadata/properties" ma:root="true" ma:fieldsID="8c6524e188340d734454a47af39aa606" ns1:_="" ns3:_="" ns4:_="">
    <xsd:import namespace="http://schemas.microsoft.com/sharepoint/v3"/>
    <xsd:import namespace="dcd6d6d9-f942-4cf3-a5b7-07649588b857"/>
    <xsd:import namespace="7745f328-ce30-4dfa-99e5-0d60fe876ac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LengthInSecond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Location" minOccurs="0"/>
                <xsd:element ref="ns3:_activity" minOccurs="0"/>
                <xsd:element ref="ns3:MediaServiceObjectDetectorVersions" minOccurs="0"/>
                <xsd:element ref="ns1:_ip_UnifiedCompliancePolicyProperties" minOccurs="0"/>
                <xsd:element ref="ns1:_ip_UnifiedCompliancePolicyUIAction"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d6d6d9-f942-4cf3-a5b7-07649588b85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45f328-ce30-4dfa-99e5-0d60fe876ac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A14235-3B2C-4567-826F-05787F2707A6}">
  <ds:schemaRefs>
    <ds:schemaRef ds:uri="http://schemas.microsoft.com/sharepoint/v3/contenttype/forms"/>
  </ds:schemaRefs>
</ds:datastoreItem>
</file>

<file path=customXml/itemProps2.xml><?xml version="1.0" encoding="utf-8"?>
<ds:datastoreItem xmlns:ds="http://schemas.openxmlformats.org/officeDocument/2006/customXml" ds:itemID="{C0B80087-A753-48A1-959E-CC7C21328C15}">
  <ds:schemaRefs>
    <ds:schemaRef ds:uri="http://schemas.microsoft.com/office/2006/metadata/properties"/>
    <ds:schemaRef ds:uri="http://schemas.microsoft.com/office/infopath/2007/PartnerControls"/>
    <ds:schemaRef ds:uri="7745f328-ce30-4dfa-99e5-0d60fe876ac1"/>
    <ds:schemaRef ds:uri="http://schemas.microsoft.com/sharepoint/v3"/>
    <ds:schemaRef ds:uri="dcd6d6d9-f942-4cf3-a5b7-07649588b857"/>
  </ds:schemaRefs>
</ds:datastoreItem>
</file>

<file path=customXml/itemProps3.xml><?xml version="1.0" encoding="utf-8"?>
<ds:datastoreItem xmlns:ds="http://schemas.openxmlformats.org/officeDocument/2006/customXml" ds:itemID="{AF5433A4-F585-4065-ADFC-37617096EA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cd6d6d9-f942-4cf3-a5b7-07649588b857"/>
    <ds:schemaRef ds:uri="7745f328-ce30-4dfa-99e5-0d60fe876a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Toque de amor LOTE 2</vt:lpstr>
      <vt:lpstr>'Toque de amor LOTE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lacpaservicios</dc:creator>
  <cp:keywords/>
  <dc:description/>
  <cp:lastModifiedBy>Lady Viviana Yepes Munoz</cp:lastModifiedBy>
  <cp:revision/>
  <cp:lastPrinted>2026-06-18T17:00:56Z</cp:lastPrinted>
  <dcterms:created xsi:type="dcterms:W3CDTF">2021-02-26T19:30:04Z</dcterms:created>
  <dcterms:modified xsi:type="dcterms:W3CDTF">2026-10-07T16:43:38Z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0x010100BC968FE0DC13954DA5A0FBD1AD794EF2</vt:lpwstr>
  </property>
  <property fmtid="{D5CDD505-2E9C-101B-9397-08002B2CF9AE}" pid="3" name="MediaServiceImageTags">
    <vt:lpwstr/>
  </property>
  <property fmtid="{D5CDD505-2E9C-101B-9397-08002B2CF9AE}" pid="4" name="MSIP_Label_fc111285-cafa-4fc9-8a9a-bd902089b24f_Enabled">
    <vt:lpwstr>true</vt:lpwstr>
  </property>
  <property fmtid="{D5CDD505-2E9C-101B-9397-08002B2CF9AE}" pid="5" name="MSIP_Label_fc111285-cafa-4fc9-8a9a-bd902089b24f_SetDate">
    <vt:lpwstr>2026-04-08T18:40:54Z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d2e7bdff-35b3-4261-b2c0-7bb0e6266814</vt:lpwstr>
  </property>
  <property fmtid="{D5CDD505-2E9C-101B-9397-08002B2CF9AE}" pid="10" name="MSIP_Label_fc111285-cafa-4fc9-8a9a-bd902089b24f_ContentBits">
    <vt:lpwstr>0</vt:lpwstr>
  </property>
  <property fmtid="{D5CDD505-2E9C-101B-9397-08002B2CF9AE}" pid="11" name="MSIP_Label_fc111285-cafa-4fc9-8a9a-bd902089b24f_Tag">
    <vt:lpwstr>10, 0, 1, 1</vt:lpwstr>
  </property>
</Properties>
</file>