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430"/>
  <workbookPr defaultThemeVersion="166925"/>
  <mc:AlternateContent xmlns:mc="http://schemas.openxmlformats.org/markup-compatibility/2006">
    <mc:Choice Requires="x15">
      <x15ac:absPath xmlns:x15ac="http://schemas.microsoft.com/office/spreadsheetml/2010/11/ac" url="C:\Users\Sebastian Alvarez\Documents\Apoyo Coordinación SENA\PEDIDOS COMPRAS EPP Y MATERIALES FORMACIÓN 2026\VICTIMAS\LOTES ENTREGA FINAL\"/>
    </mc:Choice>
  </mc:AlternateContent>
  <xr:revisionPtr revIDLastSave="0" documentId="13_ncr:1_{AC37A280-31CE-4AB6-971B-77270AA42D95}" xr6:coauthVersionLast="47" xr6:coauthVersionMax="47" xr10:uidLastSave="{00000000-0000-0000-0000-000000000000}"/>
  <bookViews>
    <workbookView xWindow="-120" yWindow="-120" windowWidth="20730" windowHeight="11040" xr2:uid="{6B6C46EB-E0BA-4570-9DB6-56DB4B24E6AA}"/>
  </bookViews>
  <sheets>
    <sheet name="LOTE 5" sheetId="19" r:id="rId1"/>
  </sheets>
  <definedNames>
    <definedName name="_xlnm.Print_Area" localSheetId="0">'LOTE 5'!$A$1:$T$19</definedName>
    <definedName name="Presentacion" localSheetId="0">#REF!</definedName>
    <definedName name="Presentacion">#REF!</definedName>
    <definedName name="Simbolos" localSheetId="0">#REF!</definedName>
    <definedName name="Simbolo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S19" i="19" l="1"/>
  <c r="J18" i="19"/>
  <c r="J17" i="19"/>
  <c r="J16" i="19"/>
  <c r="J15" i="19"/>
  <c r="J14" i="19"/>
  <c r="J13" i="19"/>
  <c r="J12" i="19"/>
  <c r="J11" i="19"/>
  <c r="J10" i="19"/>
  <c r="J9" i="19"/>
  <c r="J8" i="19"/>
  <c r="J7" i="19"/>
  <c r="J6" i="19"/>
  <c r="J5" i="19"/>
  <c r="I5" i="19"/>
  <c r="I9" i="19" l="1"/>
  <c r="I18" i="19"/>
  <c r="I17" i="19"/>
  <c r="I16" i="19"/>
  <c r="I15" i="19"/>
  <c r="I14" i="19"/>
  <c r="I13" i="19"/>
  <c r="I12" i="19"/>
  <c r="I11" i="19"/>
  <c r="I10" i="19"/>
  <c r="I8" i="19"/>
  <c r="I7" i="19"/>
  <c r="A7" i="19"/>
  <c r="A9" i="19" s="1"/>
  <c r="A11" i="19" s="1"/>
  <c r="A13" i="19" s="1"/>
  <c r="A15" i="19" s="1"/>
  <c r="A17" i="19" s="1"/>
  <c r="I6" i="19"/>
  <c r="K7" i="19" l="1"/>
  <c r="S7" i="19" s="1"/>
  <c r="N17" i="19"/>
  <c r="N15" i="19"/>
  <c r="K13" i="19"/>
  <c r="S13" i="19" s="1"/>
  <c r="K11" i="19"/>
  <c r="S11" i="19" s="1"/>
  <c r="K5" i="19"/>
  <c r="S5" i="19" s="1"/>
  <c r="K9" i="19"/>
  <c r="S9" i="19" s="1"/>
  <c r="N16" i="19"/>
  <c r="N14" i="19"/>
  <c r="N12" i="19"/>
  <c r="N8" i="19"/>
  <c r="N6" i="19"/>
  <c r="N10" i="19"/>
  <c r="P9" i="19"/>
  <c r="M5" i="19"/>
  <c r="N5" i="19"/>
  <c r="L5" i="19"/>
  <c r="N7" i="19"/>
  <c r="P7" i="19"/>
  <c r="N18" i="19"/>
  <c r="L9" i="19"/>
  <c r="M9" i="19"/>
  <c r="M13" i="19"/>
  <c r="N9" i="19"/>
  <c r="L7" i="19"/>
  <c r="L15" i="19"/>
  <c r="M7" i="19"/>
  <c r="K17" i="19" l="1"/>
  <c r="S17" i="19" s="1"/>
  <c r="L17" i="19"/>
  <c r="P17" i="19"/>
  <c r="M17" i="19"/>
  <c r="M15" i="19"/>
  <c r="K15" i="19"/>
  <c r="S15" i="19" s="1"/>
  <c r="P15" i="19"/>
  <c r="L13" i="19"/>
  <c r="P13" i="19"/>
  <c r="Q13" i="19" s="1"/>
  <c r="N13" i="19"/>
  <c r="O13" i="19" s="1"/>
  <c r="M11" i="19"/>
  <c r="L11" i="19"/>
  <c r="P11" i="19"/>
  <c r="Q11" i="19" s="1"/>
  <c r="N11" i="19"/>
  <c r="O11" i="19" s="1"/>
  <c r="O15" i="19"/>
  <c r="P5" i="19"/>
  <c r="Q5" i="19" s="1"/>
  <c r="Q9" i="19"/>
  <c r="O17" i="19"/>
  <c r="Q7" i="19"/>
  <c r="Q17" i="19" l="1"/>
  <c r="Q15" i="1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Nikkel</author>
    <author>Elkin Antonio Zuleta Montoya</author>
  </authors>
  <commentList>
    <comment ref="B3" authorId="0" shapeId="0" xr:uid="{B89945E6-9C50-4046-A78F-BBA62A274D3A}">
      <text>
        <r>
          <rPr>
            <b/>
            <sz val="9"/>
            <color indexed="81"/>
            <rFont val="Tahoma"/>
            <family val="2"/>
          </rPr>
          <t>Nikkel:</t>
        </r>
        <r>
          <rPr>
            <sz val="9"/>
            <color indexed="81"/>
            <rFont val="Tahoma"/>
            <family val="2"/>
          </rPr>
          <t xml:space="preserve">
Buscarlo en la hoja Adjunta</t>
        </r>
      </text>
    </comment>
    <comment ref="D3" authorId="1" shapeId="0" xr:uid="{499775C1-58EA-4321-980C-97DABA0FCE89}">
      <text>
        <r>
          <rPr>
            <b/>
            <sz val="9"/>
            <color indexed="81"/>
            <rFont val="Tahoma"/>
            <family val="2"/>
          </rPr>
          <t>Nikkel:</t>
        </r>
        <r>
          <rPr>
            <sz val="9"/>
            <color indexed="81"/>
            <rFont val="Tahoma"/>
            <family val="2"/>
          </rPr>
          <t xml:space="preserve">
Si requiere el nombre el  nombre de la unidad, lo puede consultar en la hoja Unidades.
Tambien lo puede editar de manera directa
</t>
        </r>
      </text>
    </comment>
    <comment ref="H3" authorId="0" shapeId="0" xr:uid="{48A92731-DB59-4A2A-AEBB-680D5D993636}">
      <text>
        <r>
          <rPr>
            <b/>
            <sz val="9"/>
            <color indexed="81"/>
            <rFont val="Tahoma"/>
            <family val="2"/>
          </rPr>
          <t>Nikkel:</t>
        </r>
        <r>
          <rPr>
            <sz val="9"/>
            <color indexed="81"/>
            <rFont val="Tahoma"/>
            <family val="2"/>
          </rPr>
          <t xml:space="preserve">
Anotar el valor directo , sin el formato (%)
</t>
        </r>
      </text>
    </comment>
    <comment ref="L3" authorId="1" shapeId="0" xr:uid="{AFE855EB-EA1C-4C2B-82C4-3D5D571455E6}">
      <text>
        <r>
          <rPr>
            <b/>
            <sz val="9"/>
            <color indexed="81"/>
            <rFont val="Tahoma"/>
            <family val="2"/>
          </rPr>
          <t>Elkin Antonio Zuleta Montoya:</t>
        </r>
        <r>
          <rPr>
            <sz val="9"/>
            <color indexed="81"/>
            <rFont val="Tahoma"/>
            <family val="2"/>
          </rPr>
          <t xml:space="preserve">
Este valor es estadistico, tambien se calcula, solo si tiene los tres valores 
</t>
        </r>
      </text>
    </comment>
    <comment ref="O3" authorId="1" shapeId="0" xr:uid="{15EAB425-F992-4F65-837E-2D37610F189E}">
      <text>
        <r>
          <rPr>
            <sz val="9"/>
            <color indexed="81"/>
            <rFont val="Tahoma"/>
            <family val="2"/>
          </rPr>
          <t xml:space="preserve">Alguna de Las celdas anteriores a este valor en la columna " </t>
        </r>
        <r>
          <rPr>
            <b/>
            <sz val="9"/>
            <color indexed="81"/>
            <rFont val="Tahoma"/>
            <family val="2"/>
          </rPr>
          <t>Valores Individuales"</t>
        </r>
        <r>
          <rPr>
            <sz val="9"/>
            <color indexed="81"/>
            <rFont val="Tahoma"/>
            <family val="2"/>
          </rPr>
          <t xml:space="preserve">, las puede borrar, según el criterio de que esté muy  desfazada ( por encima o por debajo con respecto  al valor  del </t>
        </r>
        <r>
          <rPr>
            <b/>
            <sz val="9"/>
            <color indexed="81"/>
            <rFont val="Tahoma"/>
            <family val="2"/>
          </rPr>
          <t>Promedio.</t>
        </r>
        <r>
          <rPr>
            <sz val="9"/>
            <color indexed="81"/>
            <rFont val="Tahoma"/>
            <family val="2"/>
          </rPr>
          <t xml:space="preserve">
De lo contrario este valor será igual que el </t>
        </r>
        <r>
          <rPr>
            <b/>
            <sz val="9"/>
            <color indexed="81"/>
            <rFont val="Tahoma"/>
            <family val="2"/>
          </rPr>
          <t>Promedio</t>
        </r>
        <r>
          <rPr>
            <sz val="9"/>
            <color indexed="81"/>
            <rFont val="Tahoma"/>
            <family val="2"/>
          </rPr>
          <t xml:space="preserve">
</t>
        </r>
      </text>
    </comment>
    <comment ref="P3" authorId="1" shapeId="0" xr:uid="{C00F4BE8-9EEF-4A75-A106-43AA4AA6A414}">
      <text>
        <r>
          <rPr>
            <b/>
            <sz val="9"/>
            <color indexed="81"/>
            <rFont val="Tahoma"/>
            <family val="2"/>
          </rPr>
          <t>Elkin Antonio Zuleta Montoya:</t>
        </r>
        <r>
          <rPr>
            <sz val="9"/>
            <color indexed="81"/>
            <rFont val="Tahoma"/>
            <family val="2"/>
          </rPr>
          <t xml:space="preserve">
Este valor es el estadístico de cuan alejados estan los datos con respecto al </t>
        </r>
        <r>
          <rPr>
            <b/>
            <sz val="9"/>
            <color indexed="81"/>
            <rFont val="Tahoma"/>
            <family val="2"/>
          </rPr>
          <t xml:space="preserve">Promedio. </t>
        </r>
        <r>
          <rPr>
            <sz val="9"/>
            <color indexed="81"/>
            <rFont val="Tahoma"/>
            <family val="2"/>
          </rPr>
          <t xml:space="preserve"> Pero este valor, es solo UNA desviación estandar, si cualesquier valor sumado con esta desviación estandar queda incluido, quiere decir que los valores estan muy cercanos, de lo contrario se puede observar cúal de todos está más alejado.</t>
        </r>
      </text>
    </comment>
    <comment ref="Q3" authorId="1" shapeId="0" xr:uid="{194E712C-C877-4069-BCB5-0BB6387A95CF}">
      <text>
        <r>
          <rPr>
            <b/>
            <sz val="9"/>
            <color indexed="81"/>
            <rFont val="Tahoma"/>
            <family val="2"/>
          </rPr>
          <t>Elkin Antonio Zuleta Montoya:</t>
        </r>
        <r>
          <rPr>
            <sz val="9"/>
            <color indexed="81"/>
            <rFont val="Tahoma"/>
            <family val="2"/>
          </rPr>
          <t xml:space="preserve">
Como referente, un coeficiente de Variación entre precios superior al </t>
        </r>
        <r>
          <rPr>
            <b/>
            <sz val="9"/>
            <color indexed="81"/>
            <rFont val="Tahoma"/>
            <family val="2"/>
          </rPr>
          <t>20%,</t>
        </r>
        <r>
          <rPr>
            <sz val="9"/>
            <color indexed="81"/>
            <rFont val="Tahoma"/>
            <family val="2"/>
          </rPr>
          <t xml:space="preserve"> indica que los precios estan muy desfazados mientras más alto esté  el valor</t>
        </r>
      </text>
    </comment>
    <comment ref="R3" authorId="1" shapeId="0" xr:uid="{C02CB60D-C576-45EB-83CC-4B2CCB070593}">
      <text>
        <r>
          <rPr>
            <b/>
            <sz val="9"/>
            <color indexed="81"/>
            <rFont val="Tahoma"/>
            <family val="2"/>
          </rPr>
          <t>Elkin Antonio Zuleta Montoya:</t>
        </r>
        <r>
          <rPr>
            <sz val="9"/>
            <color indexed="81"/>
            <rFont val="Tahoma"/>
            <family val="2"/>
          </rPr>
          <t xml:space="preserve">
Describir la elección del proveedor de acuerdo al análisis de precios</t>
        </r>
      </text>
    </comment>
    <comment ref="S3" authorId="1" shapeId="0" xr:uid="{FF8A0307-308F-4B23-B93C-1ACEBDAB5BFC}">
      <text>
        <r>
          <rPr>
            <sz val="9"/>
            <color indexed="81"/>
            <rFont val="Tahoma"/>
            <family val="2"/>
          </rPr>
          <t xml:space="preserve">Elegir el valor sugerido según el análisis elaborado
</t>
        </r>
      </text>
    </comment>
  </commentList>
</comments>
</file>

<file path=xl/sharedStrings.xml><?xml version="1.0" encoding="utf-8"?>
<sst xmlns="http://schemas.openxmlformats.org/spreadsheetml/2006/main" count="66" uniqueCount="43">
  <si>
    <t>Información a registrar por el cotizante</t>
  </si>
  <si>
    <t>Análisis del precio</t>
  </si>
  <si>
    <t>Item</t>
  </si>
  <si>
    <t>Código
UNSPSC</t>
  </si>
  <si>
    <t>Descripción</t>
  </si>
  <si>
    <r>
      <t xml:space="preserve">Unidad de medida </t>
    </r>
    <r>
      <rPr>
        <b/>
        <i/>
        <sz val="8"/>
        <color rgb="FFFF0000"/>
        <rFont val="Calibri"/>
        <family val="2"/>
      </rPr>
      <t>Escoger Lista</t>
    </r>
  </si>
  <si>
    <t>Cantidad
solicitada</t>
  </si>
  <si>
    <t>Proveedor</t>
  </si>
  <si>
    <t xml:space="preserve">Valor Unitario sin IVA </t>
  </si>
  <si>
    <t>Valor del IVA (%)</t>
  </si>
  <si>
    <t xml:space="preserve">Valor Unitario con IVA </t>
  </si>
  <si>
    <t>Valor Total  con IVA</t>
  </si>
  <si>
    <t>PROMEDIO</t>
  </si>
  <si>
    <t>Media
Armonica</t>
  </si>
  <si>
    <t>Mediana</t>
  </si>
  <si>
    <t>Valores
Individuales</t>
  </si>
  <si>
    <t>Media Podada</t>
  </si>
  <si>
    <t>Desviación Estandar</t>
  </si>
  <si>
    <t>Coeficiente
de Variación</t>
  </si>
  <si>
    <t>Conclusiones análisis del precio</t>
  </si>
  <si>
    <t>Valor total establecido. Incluido IVA</t>
  </si>
  <si>
    <t>Observaciones</t>
  </si>
  <si>
    <t xml:space="preserve">Se toma el promedio de las 02 cotizaciones </t>
  </si>
  <si>
    <t xml:space="preserve">Relación de elemctos (información suministrata por el Centro de Formación) </t>
  </si>
  <si>
    <t>COTIZACION 1</t>
  </si>
  <si>
    <t>COTIZACION 2</t>
  </si>
  <si>
    <t>24111502</t>
  </si>
  <si>
    <t>24111503</t>
  </si>
  <si>
    <t>49211805</t>
  </si>
  <si>
    <t>51191800</t>
  </si>
  <si>
    <t>50151513</t>
  </si>
  <si>
    <t>BOLSA PANELERA DE PAPEL KRAFT  RESISTENTE Y BIODEGRADABLE.</t>
  </si>
  <si>
    <t>60cm ancho x 64cm largo</t>
  </si>
  <si>
    <t xml:space="preserve">BOLSA RESELLABLE CON CIERRE HERMETICO X 100 UNIDADES - 20cm ancho x 24 cm largo </t>
  </si>
  <si>
    <t xml:space="preserve">BOLSA TRANSPARENTE BRILLOSA O EMPAQUE PLASTICO CLARO CON ACABADO BRILLANTE, HECHA DE POLIPROPILENO QUE CIERRA O ASEGURA CON HILO CORDEL.
20cm ancho x 25cm largo </t>
  </si>
  <si>
    <t>FIBRA NATURAL DE CABULLA EN ROLLO 100m</t>
  </si>
  <si>
    <t>BICARBONATO DE SODIO EN POLVO PARA ALIMENTOS POR 500GR</t>
  </si>
  <si>
    <t>ACEITE PRACTI FRY VEGETAL COMESTIBLE PARA FREIR ALIMENTOS X 900ML</t>
  </si>
  <si>
    <t>BOLSA TERMICA FABRICADA CON MATERIAL AISLANTE X 100 UNIDADES
25cm x 25cm</t>
  </si>
  <si>
    <t xml:space="preserve">PACA </t>
  </si>
  <si>
    <t xml:space="preserve">PAQUETE </t>
  </si>
  <si>
    <t xml:space="preserve">UNIDAD </t>
  </si>
  <si>
    <t xml:space="preserve">LIBRA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</si>
</sst>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00_);_(* \(#,##0.00\);_(* &quot;-&quot;??_);_(@_)"/>
    <numFmt numFmtId="165" formatCode="0.0%"/>
    <numFmt numFmtId="166" formatCode="&quot;$&quot;#,##0.00"/>
    <numFmt numFmtId="167" formatCode="&quot;$&quot;#,##0.0"/>
    <numFmt numFmtId="168" formatCode="&quot;$&quot;\ #,##0"/>
    <numFmt numFmtId="169" formatCode="&quot;$&quot;#,##0"/>
    <numFmt numFmtId="170" formatCode="#,##0.00\ \€"/>
  </numFmts>
  <fonts count="27" x14ac:knownFonts="1">
    <font>
      <sz val="11"/>
      <color theme="1"/>
      <name val="Calibri"/>
      <family val="2"/>
      <scheme val="minor"/>
    </font>
    <font>
      <sz val="11"/>
      <color theme="1"/>
      <name val="Calibri"/>
      <family val="2"/>
      <scheme val="minor"/>
    </font>
    <font>
      <sz val="9"/>
      <color indexed="81"/>
      <name val="Tahoma"/>
      <family val="2"/>
    </font>
    <font>
      <b/>
      <sz val="9"/>
      <color indexed="81"/>
      <name val="Tahoma"/>
      <family val="2"/>
    </font>
    <font>
      <sz val="10"/>
      <name val="Arial"/>
      <family val="2"/>
    </font>
    <font>
      <u/>
      <sz val="11"/>
      <color theme="10"/>
      <name val="Calibri"/>
      <family val="2"/>
      <scheme val="minor"/>
    </font>
    <font>
      <b/>
      <i/>
      <sz val="8"/>
      <color theme="1"/>
      <name val="Calibri"/>
      <family val="2"/>
    </font>
    <font>
      <b/>
      <sz val="8"/>
      <color theme="1"/>
      <name val="Calibri"/>
      <family val="2"/>
    </font>
    <font>
      <b/>
      <sz val="8"/>
      <color rgb="FF000000"/>
      <name val="Calibri"/>
      <family val="2"/>
    </font>
    <font>
      <b/>
      <i/>
      <sz val="8"/>
      <color rgb="FFFF0000"/>
      <name val="Calibri"/>
      <family val="2"/>
    </font>
    <font>
      <b/>
      <sz val="8"/>
      <color rgb="FF000000"/>
      <name val="Calibri Light"/>
      <family val="2"/>
    </font>
    <font>
      <b/>
      <sz val="8"/>
      <color theme="1"/>
      <name val="Calibri"/>
      <family val="2"/>
      <scheme val="minor"/>
    </font>
    <font>
      <b/>
      <sz val="8"/>
      <color theme="0"/>
      <name val="Calibri"/>
      <family val="2"/>
      <scheme val="minor"/>
    </font>
    <font>
      <sz val="8"/>
      <color theme="1"/>
      <name val="Calibri"/>
      <family val="2"/>
    </font>
    <font>
      <sz val="8"/>
      <color theme="1"/>
      <name val="Calibri"/>
      <family val="2"/>
      <scheme val="minor"/>
    </font>
    <font>
      <sz val="10"/>
      <color theme="1"/>
      <name val="Calibri"/>
      <family val="2"/>
      <scheme val="minor"/>
    </font>
    <font>
      <sz val="10"/>
      <color theme="1"/>
      <name val="Arial"/>
      <family val="2"/>
    </font>
    <font>
      <sz val="10"/>
      <color theme="1"/>
      <name val="Verdana"/>
      <family val="2"/>
    </font>
    <font>
      <b/>
      <sz val="10"/>
      <color theme="1"/>
      <name val="Verdana"/>
      <family val="2"/>
    </font>
    <font>
      <b/>
      <sz val="14"/>
      <color theme="1"/>
      <name val="Verdana"/>
      <family val="2"/>
    </font>
    <font>
      <sz val="9"/>
      <color theme="1"/>
      <name val="Calibri"/>
      <family val="2"/>
    </font>
    <font>
      <sz val="9"/>
      <color theme="1"/>
      <name val="Calibri"/>
      <family val="2"/>
      <scheme val="minor"/>
    </font>
    <font>
      <b/>
      <sz val="10"/>
      <color theme="1"/>
      <name val="Calibri"/>
      <family val="2"/>
    </font>
    <font>
      <sz val="10"/>
      <color theme="1"/>
      <name val="Calibri"/>
      <family val="2"/>
    </font>
    <font>
      <sz val="10"/>
      <color theme="1"/>
      <name val="Calibri"/>
      <family val="2"/>
      <scheme val="minor"/>
    </font>
    <font>
      <u/>
      <sz val="12"/>
      <color theme="10"/>
      <name val="Calibri"/>
      <family val="2"/>
      <scheme val="minor"/>
    </font>
    <font>
      <sz val="12"/>
      <color theme="1"/>
      <name val="Calibri"/>
      <family val="2"/>
      <scheme val="minor"/>
    </font>
  </fonts>
  <fills count="19">
    <fill>
      <patternFill patternType="none"/>
    </fill>
    <fill>
      <patternFill patternType="gray125"/>
    </fill>
    <fill>
      <patternFill patternType="solid">
        <fgColor theme="4" tint="0.79998168889431442"/>
        <bgColor indexed="64"/>
      </patternFill>
    </fill>
    <fill>
      <patternFill patternType="solid">
        <fgColor theme="9" tint="0.59999389629810485"/>
        <bgColor indexed="64"/>
      </patternFill>
    </fill>
    <fill>
      <patternFill patternType="solid">
        <fgColor theme="4" tint="0.59999389629810485"/>
        <bgColor indexed="64"/>
      </patternFill>
    </fill>
    <fill>
      <patternFill patternType="solid">
        <fgColor theme="9" tint="0.39997558519241921"/>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4" tint="0.39997558519241921"/>
        <bgColor indexed="64"/>
      </patternFill>
    </fill>
    <fill>
      <patternFill patternType="solid">
        <fgColor rgb="FFFFFF00"/>
        <bgColor indexed="64"/>
      </patternFill>
    </fill>
    <fill>
      <patternFill patternType="solid">
        <fgColor theme="0" tint="-0.14999847407452621"/>
        <bgColor indexed="64"/>
      </patternFill>
    </fill>
    <fill>
      <patternFill patternType="solid">
        <fgColor rgb="FF92D050"/>
        <bgColor indexed="64"/>
      </patternFill>
    </fill>
    <fill>
      <patternFill patternType="solid">
        <fgColor theme="2" tint="-9.9978637043366805E-2"/>
        <bgColor indexed="64"/>
      </patternFill>
    </fill>
    <fill>
      <patternFill patternType="solid">
        <fgColor theme="7" tint="-0.249977111117893"/>
        <bgColor indexed="64"/>
      </patternFill>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theme="0"/>
        <bgColor indexed="64"/>
      </patternFill>
    </fill>
  </fills>
  <borders count="37">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indexed="64"/>
      </left>
      <right style="thin">
        <color indexed="64"/>
      </right>
      <top/>
      <bottom/>
      <diagonal/>
    </border>
    <border>
      <left style="thin">
        <color rgb="FF000000"/>
      </left>
      <right style="thin">
        <color rgb="FF000000"/>
      </right>
      <top/>
      <bottom/>
      <diagonal/>
    </border>
    <border>
      <left style="thin">
        <color rgb="FF000000"/>
      </left>
      <right/>
      <top style="thin">
        <color rgb="FF000000"/>
      </top>
      <bottom/>
      <diagonal/>
    </border>
    <border>
      <left/>
      <right/>
      <top/>
      <bottom style="thin">
        <color indexed="64"/>
      </bottom>
      <diagonal/>
    </border>
    <border>
      <left/>
      <right/>
      <top style="thin">
        <color indexed="64"/>
      </top>
      <bottom style="thin">
        <color indexed="64"/>
      </bottom>
      <diagonal/>
    </border>
    <border>
      <left style="thin">
        <color rgb="FF000000"/>
      </left>
      <right style="thin">
        <color indexed="64"/>
      </right>
      <top style="thin">
        <color rgb="FF000000"/>
      </top>
      <bottom/>
      <diagonal/>
    </border>
    <border>
      <left style="thin">
        <color indexed="64"/>
      </left>
      <right/>
      <top/>
      <bottom/>
      <diagonal/>
    </border>
    <border>
      <left/>
      <right/>
      <top style="thin">
        <color indexed="64"/>
      </top>
      <bottom/>
      <diagonal/>
    </border>
    <border>
      <left style="thin">
        <color rgb="FF000000"/>
      </left>
      <right style="thin">
        <color indexed="64"/>
      </right>
      <top/>
      <bottom style="thin">
        <color rgb="FF000000"/>
      </bottom>
      <diagonal/>
    </border>
    <border>
      <left style="medium">
        <color indexed="64"/>
      </left>
      <right style="thin">
        <color rgb="FF000000"/>
      </right>
      <top style="thin">
        <color rgb="FF000000"/>
      </top>
      <bottom/>
      <diagonal/>
    </border>
    <border>
      <left style="medium">
        <color indexed="64"/>
      </left>
      <right style="thin">
        <color rgb="FF000000"/>
      </right>
      <top/>
      <bottom style="thin">
        <color rgb="FF000000"/>
      </bottom>
      <diagonal/>
    </border>
    <border>
      <left style="medium">
        <color indexed="64"/>
      </left>
      <right style="medium">
        <color indexed="64"/>
      </right>
      <top style="thin">
        <color rgb="FF000000"/>
      </top>
      <bottom/>
      <diagonal/>
    </border>
    <border>
      <left style="medium">
        <color indexed="64"/>
      </left>
      <right style="medium">
        <color indexed="64"/>
      </right>
      <top/>
      <bottom style="thin">
        <color indexed="64"/>
      </bottom>
      <diagonal/>
    </border>
    <border>
      <left style="thin">
        <color rgb="FF000000"/>
      </left>
      <right style="medium">
        <color indexed="64"/>
      </right>
      <top style="thin">
        <color rgb="FF000000"/>
      </top>
      <bottom/>
      <diagonal/>
    </border>
    <border>
      <left style="thin">
        <color rgb="FF000000"/>
      </left>
      <right style="medium">
        <color indexed="64"/>
      </right>
      <top/>
      <bottom style="thin">
        <color rgb="FF000000"/>
      </bottom>
      <diagonal/>
    </border>
    <border>
      <left/>
      <right/>
      <top style="thin">
        <color rgb="FF000000"/>
      </top>
      <bottom/>
      <diagonal/>
    </border>
    <border>
      <left/>
      <right style="thin">
        <color indexed="64"/>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indexed="64"/>
      </right>
      <top/>
      <bottom style="thin">
        <color rgb="FF000000"/>
      </bottom>
      <diagonal/>
    </border>
    <border>
      <left/>
      <right style="thin">
        <color rgb="FF000000"/>
      </right>
      <top style="thin">
        <color rgb="FF000000"/>
      </top>
      <bottom/>
      <diagonal/>
    </border>
    <border>
      <left/>
      <right style="thin">
        <color rgb="FF000000"/>
      </right>
      <top/>
      <bottom style="thin">
        <color rgb="FF000000"/>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s>
  <cellStyleXfs count="32">
    <xf numFmtId="0" fontId="0" fillId="0" borderId="0"/>
    <xf numFmtId="9" fontId="1" fillId="0" borderId="0" applyFont="0" applyFill="0" applyBorder="0" applyAlignment="0" applyProtection="0"/>
    <xf numFmtId="0" fontId="4" fillId="0" borderId="0"/>
    <xf numFmtId="164" fontId="1" fillId="0" borderId="0" applyFont="0" applyFill="0" applyBorder="0" applyAlignment="0" applyProtection="0"/>
    <xf numFmtId="0" fontId="4" fillId="0" borderId="0"/>
    <xf numFmtId="0" fontId="5" fillId="0" borderId="0" applyNumberFormat="0" applyFill="0" applyBorder="0" applyAlignment="0" applyProtection="0"/>
    <xf numFmtId="0" fontId="16" fillId="0" borderId="0"/>
    <xf numFmtId="9" fontId="16" fillId="0" borderId="0" applyFont="0" applyFill="0" applyBorder="0" applyAlignment="0" applyProtection="0"/>
    <xf numFmtId="44" fontId="16" fillId="0" borderId="0" applyFont="0" applyFill="0" applyBorder="0" applyAlignment="0" applyProtection="0"/>
    <xf numFmtId="42" fontId="16" fillId="0" borderId="0" applyFont="0" applyFill="0" applyBorder="0" applyAlignment="0" applyProtection="0"/>
    <xf numFmtId="43" fontId="16" fillId="0" borderId="0" applyFont="0" applyFill="0" applyBorder="0" applyAlignment="0" applyProtection="0"/>
    <xf numFmtId="41" fontId="16" fillId="0" borderId="0" applyFont="0" applyFill="0" applyBorder="0" applyAlignment="0" applyProtection="0"/>
    <xf numFmtId="0" fontId="19" fillId="14" borderId="2" applyNumberFormat="0" applyProtection="0">
      <alignment horizontal="left" vertical="center"/>
    </xf>
    <xf numFmtId="0" fontId="18" fillId="15" borderId="0" applyNumberFormat="0" applyBorder="0" applyProtection="0">
      <alignment horizontal="center" vertical="center"/>
    </xf>
    <xf numFmtId="0" fontId="18" fillId="16" borderId="0" applyNumberFormat="0" applyBorder="0" applyProtection="0">
      <alignment horizontal="center" vertical="center"/>
    </xf>
    <xf numFmtId="0" fontId="18" fillId="14" borderId="0" applyNumberFormat="0" applyBorder="0" applyProtection="0">
      <alignment horizontal="center" vertical="center" wrapText="1"/>
    </xf>
    <xf numFmtId="0" fontId="18" fillId="14" borderId="0" applyNumberFormat="0" applyBorder="0" applyProtection="0">
      <alignment horizontal="right" vertical="center" wrapText="1"/>
    </xf>
    <xf numFmtId="0" fontId="18" fillId="17" borderId="0" applyNumberFormat="0" applyBorder="0" applyProtection="0">
      <alignment horizontal="center" vertical="center" wrapText="1"/>
    </xf>
    <xf numFmtId="0" fontId="17" fillId="17" borderId="0" applyNumberFormat="0" applyBorder="0" applyProtection="0">
      <alignment horizontal="right" vertical="center" wrapText="1"/>
    </xf>
    <xf numFmtId="49" fontId="17" fillId="0" borderId="0" applyFill="0" applyBorder="0" applyProtection="0">
      <alignment horizontal="left" vertical="center"/>
    </xf>
    <xf numFmtId="0" fontId="18" fillId="0" borderId="0" applyNumberFormat="0" applyFill="0" applyBorder="0" applyProtection="0">
      <alignment horizontal="left" vertical="center"/>
    </xf>
    <xf numFmtId="0" fontId="18" fillId="0" borderId="0" applyNumberFormat="0" applyFill="0" applyBorder="0" applyProtection="0">
      <alignment horizontal="right" vertical="center"/>
    </xf>
    <xf numFmtId="170" fontId="17" fillId="0" borderId="0" applyFill="0" applyBorder="0" applyProtection="0">
      <alignment horizontal="right" vertical="center"/>
    </xf>
    <xf numFmtId="14" fontId="17" fillId="0" borderId="0" applyFill="0" applyBorder="0" applyProtection="0">
      <alignment horizontal="right" vertical="center"/>
    </xf>
    <xf numFmtId="22" fontId="17" fillId="0" borderId="0" applyFill="0" applyBorder="0" applyProtection="0">
      <alignment horizontal="right" vertical="center"/>
    </xf>
    <xf numFmtId="3" fontId="17" fillId="0" borderId="0" applyFill="0" applyBorder="0" applyProtection="0">
      <alignment horizontal="right" vertical="center"/>
    </xf>
    <xf numFmtId="4" fontId="17" fillId="0" borderId="0" applyFill="0" applyBorder="0" applyProtection="0">
      <alignment horizontal="right" vertical="center"/>
    </xf>
    <xf numFmtId="0" fontId="17" fillId="0" borderId="2" applyNumberFormat="0" applyFill="0" applyProtection="0">
      <alignment horizontal="left" vertical="center"/>
    </xf>
    <xf numFmtId="170" fontId="17" fillId="0" borderId="2" applyFill="0" applyProtection="0">
      <alignment horizontal="right" vertical="center"/>
    </xf>
    <xf numFmtId="3" fontId="17" fillId="0" borderId="2" applyFill="0" applyProtection="0">
      <alignment horizontal="right" vertical="center"/>
    </xf>
    <xf numFmtId="4" fontId="17" fillId="0" borderId="2" applyFill="0" applyProtection="0">
      <alignment horizontal="right" vertical="center"/>
    </xf>
    <xf numFmtId="0" fontId="16" fillId="0" borderId="2" applyNumberFormat="0" applyFont="0" applyFill="0" applyAlignment="0" applyProtection="0"/>
  </cellStyleXfs>
  <cellXfs count="96">
    <xf numFmtId="0" fontId="0" fillId="0" borderId="0" xfId="0"/>
    <xf numFmtId="0" fontId="0" fillId="0" borderId="0" xfId="0" applyAlignment="1">
      <alignment horizontal="center" vertical="center"/>
    </xf>
    <xf numFmtId="0" fontId="0" fillId="0" borderId="0" xfId="0" applyAlignment="1">
      <alignment vertical="center"/>
    </xf>
    <xf numFmtId="166" fontId="0" fillId="0" borderId="0" xfId="0" applyNumberFormat="1" applyAlignment="1">
      <alignment vertical="center"/>
    </xf>
    <xf numFmtId="167" fontId="0" fillId="0" borderId="0" xfId="0" applyNumberFormat="1" applyAlignment="1">
      <alignment vertical="center"/>
    </xf>
    <xf numFmtId="0" fontId="13" fillId="0" borderId="10" xfId="0" applyFont="1" applyBorder="1" applyAlignment="1">
      <alignment horizontal="center" vertical="center"/>
    </xf>
    <xf numFmtId="0" fontId="14" fillId="0" borderId="2" xfId="0" applyFont="1" applyBorder="1" applyAlignment="1">
      <alignment horizontal="center" vertical="center"/>
    </xf>
    <xf numFmtId="169" fontId="0" fillId="0" borderId="0" xfId="0" applyNumberFormat="1" applyAlignment="1">
      <alignment vertical="center"/>
    </xf>
    <xf numFmtId="0" fontId="20" fillId="0" borderId="10" xfId="0" applyFont="1" applyBorder="1" applyAlignment="1">
      <alignment horizontal="center" vertical="center" wrapText="1"/>
    </xf>
    <xf numFmtId="168" fontId="21" fillId="0" borderId="2" xfId="0" applyNumberFormat="1" applyFont="1" applyBorder="1" applyAlignment="1">
      <alignment horizontal="center" vertical="center"/>
    </xf>
    <xf numFmtId="0" fontId="20" fillId="7" borderId="10" xfId="1" applyNumberFormat="1" applyFont="1" applyFill="1" applyBorder="1" applyAlignment="1">
      <alignment horizontal="center" vertical="center"/>
    </xf>
    <xf numFmtId="168" fontId="20" fillId="0" borderId="10" xfId="0" applyNumberFormat="1" applyFont="1" applyBorder="1" applyAlignment="1">
      <alignment horizontal="center" vertical="center" wrapText="1"/>
    </xf>
    <xf numFmtId="169" fontId="20" fillId="0" borderId="12" xfId="0" applyNumberFormat="1" applyFont="1" applyBorder="1" applyAlignment="1">
      <alignment horizontal="center" vertical="center"/>
    </xf>
    <xf numFmtId="167" fontId="23" fillId="10" borderId="9" xfId="0" applyNumberFormat="1" applyFont="1" applyFill="1" applyBorder="1" applyAlignment="1">
      <alignment horizontal="center" vertical="center"/>
    </xf>
    <xf numFmtId="167" fontId="23" fillId="10" borderId="9" xfId="0" applyNumberFormat="1" applyFont="1" applyFill="1" applyBorder="1" applyAlignment="1">
      <alignment vertical="center"/>
    </xf>
    <xf numFmtId="169" fontId="22" fillId="10" borderId="2" xfId="0" applyNumberFormat="1" applyFont="1" applyFill="1" applyBorder="1" applyAlignment="1">
      <alignment vertical="center"/>
    </xf>
    <xf numFmtId="49" fontId="15" fillId="0" borderId="35" xfId="0" applyNumberFormat="1" applyFont="1" applyBorder="1" applyAlignment="1">
      <alignment horizontal="left" vertical="top" wrapText="1"/>
    </xf>
    <xf numFmtId="0" fontId="15" fillId="0" borderId="36" xfId="0" applyFont="1" applyBorder="1" applyAlignment="1">
      <alignment horizontal="left" vertical="top" wrapText="1"/>
    </xf>
    <xf numFmtId="168" fontId="21" fillId="18" borderId="2" xfId="0" applyNumberFormat="1" applyFont="1" applyFill="1" applyBorder="1" applyAlignment="1">
      <alignment horizontal="center" vertical="center"/>
    </xf>
    <xf numFmtId="169" fontId="25" fillId="0" borderId="9" xfId="5" applyNumberFormat="1" applyFont="1" applyBorder="1" applyAlignment="1">
      <alignment horizontal="center" vertical="center"/>
    </xf>
    <xf numFmtId="0" fontId="25" fillId="0" borderId="1" xfId="5" applyFont="1" applyBorder="1" applyAlignment="1">
      <alignment horizontal="center" vertical="center"/>
    </xf>
    <xf numFmtId="169" fontId="26" fillId="0" borderId="9" xfId="0" applyNumberFormat="1" applyFont="1" applyBorder="1" applyAlignment="1">
      <alignment horizontal="center" vertical="center"/>
    </xf>
    <xf numFmtId="0" fontId="26" fillId="0" borderId="1" xfId="0" applyFont="1" applyBorder="1" applyAlignment="1">
      <alignment horizontal="center" vertical="center"/>
    </xf>
    <xf numFmtId="169" fontId="24" fillId="10" borderId="9" xfId="0" applyNumberFormat="1" applyFont="1" applyFill="1" applyBorder="1" applyAlignment="1">
      <alignment horizontal="center" vertical="center" wrapText="1"/>
    </xf>
    <xf numFmtId="0" fontId="24" fillId="10" borderId="13" xfId="0" applyFont="1" applyFill="1" applyBorder="1" applyAlignment="1">
      <alignment horizontal="center" vertical="center" wrapText="1"/>
    </xf>
    <xf numFmtId="169" fontId="22" fillId="10" borderId="9" xfId="0" applyNumberFormat="1" applyFont="1" applyFill="1" applyBorder="1" applyAlignment="1">
      <alignment horizontal="center" vertical="center"/>
    </xf>
    <xf numFmtId="169" fontId="22" fillId="10" borderId="13" xfId="0" applyNumberFormat="1" applyFont="1" applyFill="1" applyBorder="1" applyAlignment="1">
      <alignment horizontal="center" vertical="center"/>
    </xf>
    <xf numFmtId="167" fontId="22" fillId="10" borderId="9" xfId="0" applyNumberFormat="1" applyFont="1" applyFill="1" applyBorder="1" applyAlignment="1">
      <alignment horizontal="center" vertical="center"/>
    </xf>
    <xf numFmtId="167" fontId="22" fillId="10" borderId="13" xfId="0" applyNumberFormat="1" applyFont="1" applyFill="1" applyBorder="1" applyAlignment="1">
      <alignment horizontal="center" vertical="center"/>
    </xf>
    <xf numFmtId="167" fontId="22" fillId="10" borderId="9" xfId="0" applyNumberFormat="1" applyFont="1" applyFill="1" applyBorder="1" applyAlignment="1">
      <alignment horizontal="center" vertical="center" wrapText="1"/>
    </xf>
    <xf numFmtId="167" fontId="22" fillId="10" borderId="13" xfId="0" applyNumberFormat="1" applyFont="1" applyFill="1" applyBorder="1" applyAlignment="1">
      <alignment horizontal="center" vertical="center" wrapText="1"/>
    </xf>
    <xf numFmtId="165" fontId="22" fillId="10" borderId="9" xfId="1" applyNumberFormat="1" applyFont="1" applyFill="1" applyBorder="1" applyAlignment="1">
      <alignment horizontal="center" vertical="center"/>
    </xf>
    <xf numFmtId="165" fontId="22" fillId="10" borderId="13" xfId="1" applyNumberFormat="1" applyFont="1" applyFill="1" applyBorder="1" applyAlignment="1">
      <alignment horizontal="center" vertical="center"/>
    </xf>
    <xf numFmtId="0" fontId="24" fillId="10" borderId="9" xfId="0" applyFont="1" applyFill="1" applyBorder="1" applyAlignment="1">
      <alignment horizontal="center" vertical="center" wrapText="1"/>
    </xf>
    <xf numFmtId="0" fontId="7" fillId="8" borderId="5" xfId="0" applyFont="1" applyFill="1" applyBorder="1" applyAlignment="1">
      <alignment horizontal="right" vertical="center"/>
    </xf>
    <xf numFmtId="0" fontId="7" fillId="8" borderId="17" xfId="0" applyFont="1" applyFill="1" applyBorder="1" applyAlignment="1">
      <alignment horizontal="right" vertical="center"/>
    </xf>
    <xf numFmtId="0" fontId="7" fillId="8" borderId="4" xfId="0" applyFont="1" applyFill="1" applyBorder="1" applyAlignment="1">
      <alignment horizontal="right" vertical="center"/>
    </xf>
    <xf numFmtId="0" fontId="7" fillId="8" borderId="10" xfId="0" applyFont="1" applyFill="1" applyBorder="1" applyAlignment="1">
      <alignment horizontal="center" vertical="center"/>
    </xf>
    <xf numFmtId="0" fontId="7" fillId="8" borderId="14" xfId="0" applyFont="1" applyFill="1" applyBorder="1" applyAlignment="1">
      <alignment horizontal="center" vertical="center"/>
    </xf>
    <xf numFmtId="49" fontId="15" fillId="0" borderId="35" xfId="0" applyNumberFormat="1" applyFont="1" applyBorder="1" applyAlignment="1">
      <alignment horizontal="center" vertical="center" wrapText="1"/>
    </xf>
    <xf numFmtId="0" fontId="15" fillId="0" borderId="36" xfId="0" applyFont="1" applyBorder="1" applyAlignment="1">
      <alignment horizontal="center" vertical="center" wrapText="1"/>
    </xf>
    <xf numFmtId="49" fontId="15" fillId="0" borderId="36" xfId="0" applyNumberFormat="1" applyFont="1" applyBorder="1" applyAlignment="1">
      <alignment horizontal="center" vertical="center" wrapText="1"/>
    </xf>
    <xf numFmtId="0" fontId="15" fillId="0" borderId="35" xfId="0" applyFont="1" applyBorder="1" applyAlignment="1">
      <alignment horizontal="center" vertical="center"/>
    </xf>
    <xf numFmtId="0" fontId="15" fillId="0" borderId="36" xfId="0" applyFont="1" applyBorder="1" applyAlignment="1">
      <alignment horizontal="center" vertical="center"/>
    </xf>
    <xf numFmtId="49" fontId="15" fillId="0" borderId="35" xfId="0" applyNumberFormat="1" applyFont="1" applyBorder="1" applyAlignment="1">
      <alignment horizontal="left" vertical="top" wrapText="1"/>
    </xf>
    <xf numFmtId="0" fontId="15" fillId="0" borderId="36" xfId="0" applyFont="1" applyBorder="1" applyAlignment="1">
      <alignment horizontal="left" vertical="top" wrapText="1"/>
    </xf>
    <xf numFmtId="49" fontId="15" fillId="0" borderId="35" xfId="0" applyNumberFormat="1" applyFont="1" applyBorder="1" applyAlignment="1">
      <alignment horizontal="center" vertical="top" wrapText="1"/>
    </xf>
    <xf numFmtId="0" fontId="15" fillId="0" borderId="36" xfId="0" applyFont="1" applyBorder="1" applyAlignment="1">
      <alignment horizontal="center" vertical="top" wrapText="1"/>
    </xf>
    <xf numFmtId="167" fontId="22" fillId="10" borderId="3" xfId="0" applyNumberFormat="1" applyFont="1" applyFill="1" applyBorder="1" applyAlignment="1">
      <alignment horizontal="center" vertical="center"/>
    </xf>
    <xf numFmtId="167" fontId="22" fillId="10" borderId="19" xfId="0" applyNumberFormat="1" applyFont="1" applyFill="1" applyBorder="1" applyAlignment="1">
      <alignment horizontal="center" vertical="center"/>
    </xf>
    <xf numFmtId="0" fontId="6" fillId="4" borderId="15" xfId="0" applyFont="1" applyFill="1" applyBorder="1" applyAlignment="1">
      <alignment horizontal="center" vertical="center"/>
    </xf>
    <xf numFmtId="0" fontId="6" fillId="4" borderId="28" xfId="0" applyFont="1" applyFill="1" applyBorder="1" applyAlignment="1">
      <alignment horizontal="center" vertical="center"/>
    </xf>
    <xf numFmtId="0" fontId="6" fillId="4" borderId="33" xfId="0" applyFont="1" applyFill="1" applyBorder="1" applyAlignment="1">
      <alignment horizontal="center" vertical="center"/>
    </xf>
    <xf numFmtId="0" fontId="6" fillId="4" borderId="30" xfId="0" applyFont="1" applyFill="1" applyBorder="1" applyAlignment="1">
      <alignment horizontal="center" vertical="center"/>
    </xf>
    <xf numFmtId="0" fontId="6" fillId="4" borderId="31" xfId="0" applyFont="1" applyFill="1" applyBorder="1" applyAlignment="1">
      <alignment horizontal="center" vertical="center"/>
    </xf>
    <xf numFmtId="0" fontId="6" fillId="4" borderId="34" xfId="0" applyFont="1" applyFill="1" applyBorder="1" applyAlignment="1">
      <alignment horizontal="center" vertical="center"/>
    </xf>
    <xf numFmtId="0" fontId="7" fillId="5" borderId="15" xfId="0" applyFont="1" applyFill="1" applyBorder="1" applyAlignment="1">
      <alignment horizontal="center" vertical="center"/>
    </xf>
    <xf numFmtId="0" fontId="7" fillId="5" borderId="28" xfId="0" applyFont="1" applyFill="1" applyBorder="1" applyAlignment="1">
      <alignment horizontal="center" vertical="center"/>
    </xf>
    <xf numFmtId="0" fontId="7" fillId="5" borderId="29" xfId="0" applyFont="1" applyFill="1" applyBorder="1" applyAlignment="1">
      <alignment horizontal="center" vertical="center"/>
    </xf>
    <xf numFmtId="0" fontId="7" fillId="5" borderId="30" xfId="0" applyFont="1" applyFill="1" applyBorder="1" applyAlignment="1">
      <alignment horizontal="center" vertical="center"/>
    </xf>
    <xf numFmtId="0" fontId="7" fillId="5" borderId="31" xfId="0" applyFont="1" applyFill="1" applyBorder="1" applyAlignment="1">
      <alignment horizontal="center" vertical="center"/>
    </xf>
    <xf numFmtId="0" fontId="7" fillId="5" borderId="32" xfId="0" applyFont="1" applyFill="1" applyBorder="1" applyAlignment="1">
      <alignment horizontal="center" vertical="center"/>
    </xf>
    <xf numFmtId="0" fontId="8" fillId="6" borderId="3" xfId="0" applyFont="1" applyFill="1" applyBorder="1" applyAlignment="1">
      <alignment horizontal="center" vertical="center" wrapText="1"/>
    </xf>
    <xf numFmtId="0" fontId="8" fillId="6" borderId="20" xfId="0" applyFont="1" applyFill="1" applyBorder="1" applyAlignment="1">
      <alignment horizontal="center" vertical="center" wrapText="1"/>
    </xf>
    <xf numFmtId="0" fontId="8" fillId="6" borderId="8" xfId="0" applyFont="1" applyFill="1" applyBorder="1" applyAlignment="1">
      <alignment horizontal="center" vertical="center" wrapText="1"/>
    </xf>
    <xf numFmtId="0" fontId="8" fillId="6" borderId="7" xfId="0" applyFont="1" applyFill="1" applyBorder="1" applyAlignment="1">
      <alignment horizontal="center" vertical="center" wrapText="1"/>
    </xf>
    <xf numFmtId="0" fontId="8" fillId="6" borderId="16" xfId="0" applyFont="1" applyFill="1" applyBorder="1" applyAlignment="1">
      <alignment horizontal="center" vertical="center" wrapText="1"/>
    </xf>
    <xf numFmtId="0" fontId="8" fillId="6" borderId="6" xfId="0" applyFont="1" applyFill="1" applyBorder="1" applyAlignment="1">
      <alignment horizontal="center" vertical="center" wrapText="1"/>
    </xf>
    <xf numFmtId="0" fontId="8" fillId="2" borderId="10"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8" fillId="12" borderId="10" xfId="0" applyFont="1" applyFill="1" applyBorder="1" applyAlignment="1">
      <alignment horizontal="center" vertical="center" wrapText="1"/>
    </xf>
    <xf numFmtId="0" fontId="8" fillId="12" borderId="11" xfId="0" applyFont="1" applyFill="1" applyBorder="1" applyAlignment="1">
      <alignment horizontal="center" vertical="center" wrapText="1"/>
    </xf>
    <xf numFmtId="0" fontId="11" fillId="11" borderId="9" xfId="0" applyFont="1" applyFill="1" applyBorder="1" applyAlignment="1">
      <alignment horizontal="center" vertical="center" wrapText="1"/>
    </xf>
    <xf numFmtId="0" fontId="11" fillId="11" borderId="1" xfId="0" applyFont="1" applyFill="1" applyBorder="1" applyAlignment="1">
      <alignment horizontal="center" vertical="center" wrapText="1"/>
    </xf>
    <xf numFmtId="0" fontId="12" fillId="13" borderId="9" xfId="0" applyFont="1" applyFill="1" applyBorder="1" applyAlignment="1">
      <alignment horizontal="center" vertical="center" wrapText="1"/>
    </xf>
    <xf numFmtId="0" fontId="12" fillId="13" borderId="1" xfId="0" applyFont="1" applyFill="1" applyBorder="1" applyAlignment="1">
      <alignment horizontal="center" vertical="center" wrapText="1"/>
    </xf>
    <xf numFmtId="166" fontId="7" fillId="6" borderId="9" xfId="0" applyNumberFormat="1" applyFont="1" applyFill="1" applyBorder="1" applyAlignment="1">
      <alignment horizontal="center" vertical="center" wrapText="1"/>
    </xf>
    <xf numFmtId="166" fontId="7" fillId="6" borderId="1" xfId="0" applyNumberFormat="1" applyFont="1" applyFill="1" applyBorder="1" applyAlignment="1">
      <alignment horizontal="center" vertical="center" wrapText="1"/>
    </xf>
    <xf numFmtId="167" fontId="7" fillId="9" borderId="9" xfId="0" applyNumberFormat="1" applyFont="1" applyFill="1" applyBorder="1" applyAlignment="1">
      <alignment horizontal="center" vertical="center" wrapText="1"/>
    </xf>
    <xf numFmtId="167" fontId="7" fillId="9" borderId="1" xfId="0" applyNumberFormat="1" applyFont="1" applyFill="1" applyBorder="1" applyAlignment="1">
      <alignment horizontal="center" vertical="center" wrapText="1"/>
    </xf>
    <xf numFmtId="166" fontId="7" fillId="9" borderId="9" xfId="0" applyNumberFormat="1" applyFont="1" applyFill="1" applyBorder="1" applyAlignment="1">
      <alignment horizontal="center" vertical="center" wrapText="1"/>
    </xf>
    <xf numFmtId="166" fontId="7" fillId="9" borderId="1" xfId="0" applyNumberFormat="1" applyFont="1" applyFill="1" applyBorder="1" applyAlignment="1">
      <alignment horizontal="center" vertical="center" wrapText="1"/>
    </xf>
    <xf numFmtId="0" fontId="7" fillId="9" borderId="9" xfId="0" applyFont="1" applyFill="1" applyBorder="1" applyAlignment="1">
      <alignment horizontal="center" vertical="center" wrapText="1"/>
    </xf>
    <xf numFmtId="0" fontId="7" fillId="9" borderId="1" xfId="0" applyFont="1" applyFill="1" applyBorder="1" applyAlignment="1">
      <alignment horizontal="center" vertical="center" wrapText="1"/>
    </xf>
    <xf numFmtId="169" fontId="7" fillId="9" borderId="9" xfId="0" applyNumberFormat="1" applyFont="1" applyFill="1" applyBorder="1" applyAlignment="1">
      <alignment horizontal="center" vertical="center" wrapText="1"/>
    </xf>
    <xf numFmtId="169" fontId="7" fillId="9" borderId="1" xfId="0" applyNumberFormat="1" applyFont="1" applyFill="1" applyBorder="1" applyAlignment="1">
      <alignment horizontal="center" vertical="center" wrapText="1"/>
    </xf>
    <xf numFmtId="0" fontId="8" fillId="3" borderId="26" xfId="0" applyFont="1" applyFill="1" applyBorder="1" applyAlignment="1">
      <alignment horizontal="center" vertical="center" wrapText="1"/>
    </xf>
    <xf numFmtId="0" fontId="8" fillId="3" borderId="27" xfId="0" applyFont="1" applyFill="1" applyBorder="1" applyAlignment="1">
      <alignment horizontal="center" vertical="center" wrapText="1"/>
    </xf>
    <xf numFmtId="0" fontId="10" fillId="12" borderId="24" xfId="0" applyFont="1" applyFill="1" applyBorder="1" applyAlignment="1">
      <alignment horizontal="center" vertical="center" wrapText="1"/>
    </xf>
    <xf numFmtId="0" fontId="10" fillId="12" borderId="25" xfId="0" applyFont="1" applyFill="1" applyBorder="1" applyAlignment="1">
      <alignment horizontal="center" vertical="center" wrapText="1"/>
    </xf>
    <xf numFmtId="0" fontId="8" fillId="9" borderId="22" xfId="0" applyFont="1" applyFill="1" applyBorder="1" applyAlignment="1">
      <alignment horizontal="center" vertical="center" wrapText="1"/>
    </xf>
    <xf numFmtId="0" fontId="8" fillId="9" borderId="23" xfId="0" applyFont="1" applyFill="1" applyBorder="1" applyAlignment="1">
      <alignment horizontal="center" vertical="center" wrapText="1"/>
    </xf>
    <xf numFmtId="0" fontId="8" fillId="3" borderId="10" xfId="0" applyFont="1" applyFill="1" applyBorder="1" applyAlignment="1">
      <alignment horizontal="center" vertical="center" wrapText="1"/>
    </xf>
    <xf numFmtId="0" fontId="8" fillId="3" borderId="11" xfId="0" applyFont="1" applyFill="1" applyBorder="1" applyAlignment="1">
      <alignment horizontal="center" vertical="center" wrapText="1"/>
    </xf>
    <xf numFmtId="169" fontId="8" fillId="3" borderId="18" xfId="0" applyNumberFormat="1" applyFont="1" applyFill="1" applyBorder="1" applyAlignment="1">
      <alignment horizontal="center" vertical="center" wrapText="1"/>
    </xf>
    <xf numFmtId="169" fontId="8" fillId="3" borderId="21" xfId="0" applyNumberFormat="1" applyFont="1" applyFill="1" applyBorder="1" applyAlignment="1">
      <alignment horizontal="center" vertical="center" wrapText="1"/>
    </xf>
  </cellXfs>
  <cellStyles count="32">
    <cellStyle name="BodyStyle" xfId="19" xr:uid="{52A6B52F-CB1A-4E2D-9289-930512091590}"/>
    <cellStyle name="BodyStyleBold" xfId="20" xr:uid="{F44913F1-57D0-4669-9070-7CA741798119}"/>
    <cellStyle name="BodyStyleBoldRight" xfId="21" xr:uid="{715F0350-9CB0-4B1A-A917-B6C42D7830E2}"/>
    <cellStyle name="BodyStyleWithBorder" xfId="27" xr:uid="{ACF17DF6-B8A7-4474-8205-5F454DF98A80}"/>
    <cellStyle name="BorderThinBlack" xfId="31" xr:uid="{4CF23DBC-91D1-41C7-B309-63A280CBEEDA}"/>
    <cellStyle name="Comma" xfId="10" xr:uid="{4F09C9B9-4F1F-40BB-BF78-638F94108797}"/>
    <cellStyle name="Comma [0]" xfId="11" xr:uid="{B025F363-2250-4F56-A217-3685BC47A16E}"/>
    <cellStyle name="Currency" xfId="8" xr:uid="{9C209CF0-8600-4029-ABED-63664B3769E7}"/>
    <cellStyle name="Currency [0]" xfId="9" xr:uid="{D762E36E-A24D-425C-831A-D693D24BF134}"/>
    <cellStyle name="DateStyle" xfId="23" xr:uid="{84088988-5986-4E30-978C-E30133BECD83}"/>
    <cellStyle name="DateTimeStyle" xfId="24" xr:uid="{9AE87156-0906-4B7C-BF82-82EB264AB7EC}"/>
    <cellStyle name="Decimal" xfId="26" xr:uid="{96998013-635A-474F-AD1B-F9AC78E72622}"/>
    <cellStyle name="DecimalWithBorder" xfId="30" xr:uid="{A4F3B445-180F-4839-BFB7-551A0BFAF81D}"/>
    <cellStyle name="EuroCurrency" xfId="22" xr:uid="{50314628-4EC8-4D64-93C3-6BE7E7052E74}"/>
    <cellStyle name="EuroCurrencyWithBorder" xfId="28" xr:uid="{AEFEB615-A8B8-4EF5-8B3E-AFFA759A93C0}"/>
    <cellStyle name="HeaderStyle" xfId="13" xr:uid="{CD59625B-A4E5-485C-A639-70B9E23EDA1E}"/>
    <cellStyle name="HeaderSubTop" xfId="17" xr:uid="{1C7656BA-DCA4-46FF-9DA8-768C39C167D7}"/>
    <cellStyle name="HeaderSubTopNoBold" xfId="18" xr:uid="{45CB3644-1DCF-4939-A02D-6A8235DBE986}"/>
    <cellStyle name="HeaderTopBuyer" xfId="14" xr:uid="{1A924DDE-E01F-4A48-A59F-3DB6D5A69535}"/>
    <cellStyle name="HeaderTopStyle" xfId="15" xr:uid="{685C05A1-64F2-4771-B4A6-CCCB1CE240C1}"/>
    <cellStyle name="HeaderTopStyleAlignRight" xfId="16" xr:uid="{0C945D4B-EB6B-4D06-8A19-717D38D2927C}"/>
    <cellStyle name="Hyperlink" xfId="5" xr:uid="{00000000-000B-0000-0000-000008000000}"/>
    <cellStyle name="MainTitle" xfId="12" xr:uid="{9F1C1004-867E-430A-85DD-32E16C3062DA}"/>
    <cellStyle name="Millares 2" xfId="3" xr:uid="{CFCEE50C-1A59-46FC-8D2D-27032CAD662E}"/>
    <cellStyle name="Normal" xfId="0" builtinId="0"/>
    <cellStyle name="Normal 2" xfId="4" xr:uid="{7A748DF2-9C66-45C8-8742-34C223C2412B}"/>
    <cellStyle name="Normal 3" xfId="6" xr:uid="{27B4DE9F-7F84-401A-BDB9-F85D40DD0967}"/>
    <cellStyle name="Normal 6" xfId="2" xr:uid="{1642449C-5B3C-4DAD-A23F-7892383B84DA}"/>
    <cellStyle name="Numeric" xfId="25" xr:uid="{1F1E0FF7-331A-459D-A86D-965B3D167773}"/>
    <cellStyle name="NumericWithBorder" xfId="29" xr:uid="{BBB7A3CB-A58D-4EC4-9685-C7E9E6A9A3BF}"/>
    <cellStyle name="Percent" xfId="7" xr:uid="{3493F7E0-F97B-4E1E-BE10-DD74F4D0B908}"/>
    <cellStyle name="Porcentaje" xfId="1" builtinId="5"/>
  </cellStyles>
  <dxfs count="2">
    <dxf>
      <fill>
        <patternFill>
          <bgColor rgb="FFFFC000"/>
        </patternFill>
      </fill>
    </dxf>
    <dxf>
      <fill>
        <patternFill>
          <bgColor rgb="FFFFC000"/>
        </patternFill>
      </fill>
    </dxf>
  </dxfs>
  <tableStyles count="0" defaultTableStyle="TableStyleMedium2" defaultPivotStyle="PivotStyleLight16"/>
  <colors>
    <mruColors>
      <color rgb="FFC2D2E8"/>
      <color rgb="FFA0BAD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2CA539-0608-46DE-B2C5-E4B8A5FA7EED}">
  <dimension ref="A1:T19"/>
  <sheetViews>
    <sheetView tabSelected="1" view="pageBreakPreview" zoomScaleNormal="85" zoomScaleSheetLayoutView="100" workbookViewId="0">
      <pane xSplit="2" ySplit="4" topLeftCell="C10" activePane="bottomRight" state="frozen"/>
      <selection pane="topRight" activeCell="H1" sqref="H1"/>
      <selection pane="bottomLeft" activeCell="H1" sqref="H1"/>
      <selection pane="bottomRight" activeCell="T11" sqref="T11:T12"/>
    </sheetView>
  </sheetViews>
  <sheetFormatPr baseColWidth="10" defaultColWidth="11.42578125" defaultRowHeight="15" outlineLevelCol="1" x14ac:dyDescent="0.25"/>
  <cols>
    <col min="1" max="1" width="7.85546875" style="2" customWidth="1"/>
    <col min="2" max="2" width="9" style="2" bestFit="1" customWidth="1"/>
    <col min="3" max="3" width="30.5703125" style="2" customWidth="1"/>
    <col min="4" max="4" width="13.42578125" style="2" customWidth="1"/>
    <col min="5" max="5" width="13" style="2" customWidth="1"/>
    <col min="6" max="6" width="20.5703125" style="2" customWidth="1" outlineLevel="1"/>
    <col min="7" max="7" width="11.42578125" style="1" customWidth="1" outlineLevel="1"/>
    <col min="8" max="8" width="11.42578125" style="2" customWidth="1" outlineLevel="1"/>
    <col min="9" max="9" width="15.7109375" style="1" customWidth="1" outlineLevel="1"/>
    <col min="10" max="12" width="15.85546875" style="7" customWidth="1"/>
    <col min="13" max="13" width="15.85546875" style="4" customWidth="1"/>
    <col min="14" max="14" width="17.85546875" style="3" customWidth="1"/>
    <col min="15" max="15" width="22.140625" style="4" customWidth="1"/>
    <col min="16" max="16" width="17.85546875" style="3" customWidth="1"/>
    <col min="17" max="17" width="17" style="2" customWidth="1"/>
    <col min="18" max="19" width="16.85546875" style="2" customWidth="1"/>
    <col min="20" max="20" width="45.140625" style="2" customWidth="1"/>
    <col min="21" max="16384" width="11.42578125" style="2"/>
  </cols>
  <sheetData>
    <row r="1" spans="1:20" ht="15" customHeight="1" x14ac:dyDescent="0.25">
      <c r="A1" s="50" t="s">
        <v>23</v>
      </c>
      <c r="B1" s="51"/>
      <c r="C1" s="51"/>
      <c r="D1" s="51"/>
      <c r="E1" s="52"/>
      <c r="F1" s="56" t="s">
        <v>0</v>
      </c>
      <c r="G1" s="57"/>
      <c r="H1" s="57"/>
      <c r="I1" s="57"/>
      <c r="J1" s="58"/>
      <c r="K1" s="62" t="s">
        <v>1</v>
      </c>
      <c r="L1" s="63"/>
      <c r="M1" s="63"/>
      <c r="N1" s="63"/>
      <c r="O1" s="63"/>
      <c r="P1" s="63"/>
      <c r="Q1" s="63"/>
      <c r="R1" s="63"/>
      <c r="S1" s="63"/>
      <c r="T1" s="64"/>
    </row>
    <row r="2" spans="1:20" x14ac:dyDescent="0.25">
      <c r="A2" s="53"/>
      <c r="B2" s="54"/>
      <c r="C2" s="54"/>
      <c r="D2" s="54"/>
      <c r="E2" s="55"/>
      <c r="F2" s="59"/>
      <c r="G2" s="60"/>
      <c r="H2" s="60"/>
      <c r="I2" s="60"/>
      <c r="J2" s="61"/>
      <c r="K2" s="65"/>
      <c r="L2" s="66"/>
      <c r="M2" s="66"/>
      <c r="N2" s="66"/>
      <c r="O2" s="66"/>
      <c r="P2" s="66"/>
      <c r="Q2" s="66"/>
      <c r="R2" s="66"/>
      <c r="S2" s="66"/>
      <c r="T2" s="67"/>
    </row>
    <row r="3" spans="1:20" ht="15" customHeight="1" x14ac:dyDescent="0.25">
      <c r="A3" s="68" t="s">
        <v>2</v>
      </c>
      <c r="B3" s="68" t="s">
        <v>3</v>
      </c>
      <c r="C3" s="68" t="s">
        <v>4</v>
      </c>
      <c r="D3" s="70" t="s">
        <v>5</v>
      </c>
      <c r="E3" s="68" t="s">
        <v>6</v>
      </c>
      <c r="F3" s="86" t="s">
        <v>7</v>
      </c>
      <c r="G3" s="88" t="s">
        <v>8</v>
      </c>
      <c r="H3" s="90" t="s">
        <v>9</v>
      </c>
      <c r="I3" s="92" t="s">
        <v>10</v>
      </c>
      <c r="J3" s="94" t="s">
        <v>11</v>
      </c>
      <c r="K3" s="84" t="s">
        <v>12</v>
      </c>
      <c r="L3" s="84" t="s">
        <v>13</v>
      </c>
      <c r="M3" s="78" t="s">
        <v>14</v>
      </c>
      <c r="N3" s="76" t="s">
        <v>15</v>
      </c>
      <c r="O3" s="78" t="s">
        <v>16</v>
      </c>
      <c r="P3" s="80" t="s">
        <v>17</v>
      </c>
      <c r="Q3" s="82" t="s">
        <v>18</v>
      </c>
      <c r="R3" s="72" t="s">
        <v>19</v>
      </c>
      <c r="S3" s="74" t="s">
        <v>20</v>
      </c>
      <c r="T3" s="72" t="s">
        <v>21</v>
      </c>
    </row>
    <row r="4" spans="1:20" ht="63" customHeight="1" thickBot="1" x14ac:dyDescent="0.3">
      <c r="A4" s="69"/>
      <c r="B4" s="69"/>
      <c r="C4" s="69"/>
      <c r="D4" s="71"/>
      <c r="E4" s="69"/>
      <c r="F4" s="87"/>
      <c r="G4" s="89"/>
      <c r="H4" s="91"/>
      <c r="I4" s="93"/>
      <c r="J4" s="95"/>
      <c r="K4" s="85"/>
      <c r="L4" s="85"/>
      <c r="M4" s="79"/>
      <c r="N4" s="77"/>
      <c r="O4" s="79"/>
      <c r="P4" s="81"/>
      <c r="Q4" s="83"/>
      <c r="R4" s="73"/>
      <c r="S4" s="75"/>
      <c r="T4" s="73"/>
    </row>
    <row r="5" spans="1:20" ht="48.75" customHeight="1" x14ac:dyDescent="0.25">
      <c r="A5" s="37">
        <v>1</v>
      </c>
      <c r="B5" s="39" t="s">
        <v>26</v>
      </c>
      <c r="C5" s="16" t="s">
        <v>31</v>
      </c>
      <c r="D5" s="42" t="s">
        <v>39</v>
      </c>
      <c r="E5" s="5">
        <v>30</v>
      </c>
      <c r="F5" s="8" t="s">
        <v>24</v>
      </c>
      <c r="G5" s="9">
        <v>27815.126050420171</v>
      </c>
      <c r="H5" s="10">
        <v>19</v>
      </c>
      <c r="I5" s="11">
        <f>(G5*0.19)+G5</f>
        <v>33100</v>
      </c>
      <c r="J5" s="12">
        <f>IF(G5=0,"",(I5)*$E$5)</f>
        <v>993000</v>
      </c>
      <c r="K5" s="25">
        <f>IF(J5="","",AVERAGE(J5:J6))</f>
        <v>939000</v>
      </c>
      <c r="L5" s="25">
        <f>IFERROR(HARMEAN(J5:J6),"")</f>
        <v>935894.56869009591</v>
      </c>
      <c r="M5" s="48">
        <f>IFERROR(MEDIAN(J5:J6),"")</f>
        <v>939000</v>
      </c>
      <c r="N5" s="13">
        <f>IF(J5="","",J5)</f>
        <v>993000</v>
      </c>
      <c r="O5" s="29">
        <v>0</v>
      </c>
      <c r="P5" s="27">
        <f>IFERROR(_xlfn.STDEV.S(N5:N6),"")</f>
        <v>76367.532368147135</v>
      </c>
      <c r="Q5" s="31">
        <f>IFERROR(P5/K5,"")</f>
        <v>8.1328575471935186E-2</v>
      </c>
      <c r="R5" s="33" t="s">
        <v>22</v>
      </c>
      <c r="S5" s="23">
        <f>K5</f>
        <v>939000</v>
      </c>
      <c r="T5" s="19"/>
    </row>
    <row r="6" spans="1:20" ht="41.25" customHeight="1" thickBot="1" x14ac:dyDescent="0.3">
      <c r="A6" s="38"/>
      <c r="B6" s="40"/>
      <c r="C6" s="17" t="s">
        <v>32</v>
      </c>
      <c r="D6" s="43"/>
      <c r="E6" s="5">
        <v>30</v>
      </c>
      <c r="F6" s="8" t="s">
        <v>25</v>
      </c>
      <c r="G6" s="9">
        <v>24789.915966386554</v>
      </c>
      <c r="H6" s="10">
        <v>19</v>
      </c>
      <c r="I6" s="11">
        <f t="shared" ref="I6:I18" si="0">(G6*0.19)+G6</f>
        <v>29500</v>
      </c>
      <c r="J6" s="12">
        <f>IF(G6=0,"",(I6)*$E$6)</f>
        <v>885000</v>
      </c>
      <c r="K6" s="26"/>
      <c r="L6" s="26"/>
      <c r="M6" s="49"/>
      <c r="N6" s="13">
        <f>IF(J6="","",J6)</f>
        <v>885000</v>
      </c>
      <c r="O6" s="30"/>
      <c r="P6" s="28"/>
      <c r="Q6" s="32"/>
      <c r="R6" s="24"/>
      <c r="S6" s="24"/>
      <c r="T6" s="20"/>
    </row>
    <row r="7" spans="1:20" ht="39.75" customHeight="1" x14ac:dyDescent="0.25">
      <c r="A7" s="37">
        <f>A5+1</f>
        <v>2</v>
      </c>
      <c r="B7" s="39" t="s">
        <v>27</v>
      </c>
      <c r="C7" s="44" t="s">
        <v>33</v>
      </c>
      <c r="D7" s="42" t="s">
        <v>40</v>
      </c>
      <c r="E7" s="5">
        <v>45</v>
      </c>
      <c r="F7" s="8" t="s">
        <v>24</v>
      </c>
      <c r="G7" s="18">
        <v>19374.789915966387</v>
      </c>
      <c r="H7" s="10">
        <v>19</v>
      </c>
      <c r="I7" s="11">
        <f t="shared" si="0"/>
        <v>23056</v>
      </c>
      <c r="J7" s="12">
        <f>IF(G7=0,"",(I7)*$E$7)</f>
        <v>1037520</v>
      </c>
      <c r="K7" s="25">
        <f>IF(J7="","",AVERAGE(J7:J8))</f>
        <v>1191510</v>
      </c>
      <c r="L7" s="25">
        <f>IFERROR(HARMEAN(J7:J8),"")</f>
        <v>1171608.4296397008</v>
      </c>
      <c r="M7" s="48">
        <f>IFERROR(MEDIAN(J7:J8),"")</f>
        <v>1191510</v>
      </c>
      <c r="N7" s="13">
        <f t="shared" ref="N7:N18" si="1">IF(J7="","",J7)</f>
        <v>1037520</v>
      </c>
      <c r="O7" s="29">
        <v>1</v>
      </c>
      <c r="P7" s="27">
        <f>IFERROR(_xlfn.STDEV.S(J7:J8),"")</f>
        <v>217774.7464698329</v>
      </c>
      <c r="Q7" s="31">
        <f>IFERROR(P7/K7,"")</f>
        <v>0.1827720677710073</v>
      </c>
      <c r="R7" s="33" t="s">
        <v>22</v>
      </c>
      <c r="S7" s="23">
        <f>K7</f>
        <v>1191510</v>
      </c>
      <c r="T7" s="21"/>
    </row>
    <row r="8" spans="1:20" ht="36.75" customHeight="1" thickBot="1" x14ac:dyDescent="0.3">
      <c r="A8" s="38"/>
      <c r="B8" s="40"/>
      <c r="C8" s="45"/>
      <c r="D8" s="43"/>
      <c r="E8" s="5">
        <v>45</v>
      </c>
      <c r="F8" s="8" t="s">
        <v>25</v>
      </c>
      <c r="G8" s="18">
        <v>25126.050420168067</v>
      </c>
      <c r="H8" s="10">
        <v>19</v>
      </c>
      <c r="I8" s="11">
        <f t="shared" si="0"/>
        <v>29900</v>
      </c>
      <c r="J8" s="12">
        <f>IF(G8=0,"",(I8)*$E$8)</f>
        <v>1345500</v>
      </c>
      <c r="K8" s="26"/>
      <c r="L8" s="26"/>
      <c r="M8" s="49"/>
      <c r="N8" s="13">
        <f t="shared" si="1"/>
        <v>1345500</v>
      </c>
      <c r="O8" s="30"/>
      <c r="P8" s="28"/>
      <c r="Q8" s="32"/>
      <c r="R8" s="24"/>
      <c r="S8" s="24"/>
      <c r="T8" s="22"/>
    </row>
    <row r="9" spans="1:20" ht="38.25" customHeight="1" x14ac:dyDescent="0.25">
      <c r="A9" s="37">
        <f>A7+1</f>
        <v>3</v>
      </c>
      <c r="B9" s="39" t="s">
        <v>27</v>
      </c>
      <c r="C9" s="44" t="s">
        <v>34</v>
      </c>
      <c r="D9" s="42" t="s">
        <v>41</v>
      </c>
      <c r="E9" s="5">
        <v>45</v>
      </c>
      <c r="F9" s="8" t="s">
        <v>24</v>
      </c>
      <c r="G9" s="18">
        <v>4537.8151260504201</v>
      </c>
      <c r="H9" s="10">
        <v>19</v>
      </c>
      <c r="I9" s="11">
        <f>(G9*0.19)+G9</f>
        <v>5400</v>
      </c>
      <c r="J9" s="12">
        <f>IF(G9=0,"",(I9)*$E$9)</f>
        <v>243000</v>
      </c>
      <c r="K9" s="25">
        <f t="shared" ref="K9" si="2">IF(J9="","",AVERAGE(J9:J10))</f>
        <v>220500</v>
      </c>
      <c r="L9" s="25">
        <f>IFERROR(HARMEAN(J9:J10),"")</f>
        <v>218204.08163265308</v>
      </c>
      <c r="M9" s="27">
        <f>IFERROR(MEDIAN(J9:J10),"")</f>
        <v>220500</v>
      </c>
      <c r="N9" s="14">
        <f t="shared" si="1"/>
        <v>243000</v>
      </c>
      <c r="O9" s="29">
        <v>2</v>
      </c>
      <c r="P9" s="27">
        <f>IFERROR(_xlfn.STDEV.S(J9:J10),"")</f>
        <v>31819.805153394638</v>
      </c>
      <c r="Q9" s="31">
        <f>IFERROR(P9/K9,"")</f>
        <v>0.14430750636460155</v>
      </c>
      <c r="R9" s="33" t="s">
        <v>22</v>
      </c>
      <c r="S9" s="23">
        <f t="shared" ref="S9" si="3">K9</f>
        <v>220500</v>
      </c>
      <c r="T9" s="21"/>
    </row>
    <row r="10" spans="1:20" ht="34.5" customHeight="1" thickBot="1" x14ac:dyDescent="0.3">
      <c r="A10" s="38"/>
      <c r="B10" s="40"/>
      <c r="C10" s="45"/>
      <c r="D10" s="43"/>
      <c r="E10" s="5">
        <v>45</v>
      </c>
      <c r="F10" s="8" t="s">
        <v>25</v>
      </c>
      <c r="G10" s="18">
        <v>3697.4789915966389</v>
      </c>
      <c r="H10" s="10">
        <v>19</v>
      </c>
      <c r="I10" s="11">
        <f t="shared" si="0"/>
        <v>4400</v>
      </c>
      <c r="J10" s="12">
        <f>IF(G10=0,"",(I10)*$E$10)</f>
        <v>198000</v>
      </c>
      <c r="K10" s="26"/>
      <c r="L10" s="26"/>
      <c r="M10" s="28"/>
      <c r="N10" s="14">
        <f t="shared" si="1"/>
        <v>198000</v>
      </c>
      <c r="O10" s="30"/>
      <c r="P10" s="28"/>
      <c r="Q10" s="32"/>
      <c r="R10" s="24"/>
      <c r="S10" s="24"/>
      <c r="T10" s="22"/>
    </row>
    <row r="11" spans="1:20" ht="38.25" customHeight="1" x14ac:dyDescent="0.25">
      <c r="A11" s="37">
        <f>A9+1</f>
        <v>4</v>
      </c>
      <c r="B11" s="39" t="s">
        <v>28</v>
      </c>
      <c r="C11" s="44" t="s">
        <v>35</v>
      </c>
      <c r="D11" s="42" t="s">
        <v>41</v>
      </c>
      <c r="E11" s="5">
        <v>10</v>
      </c>
      <c r="F11" s="8" t="s">
        <v>24</v>
      </c>
      <c r="G11" s="18">
        <v>18403.361344537814</v>
      </c>
      <c r="H11" s="10">
        <v>19</v>
      </c>
      <c r="I11" s="11">
        <f t="shared" si="0"/>
        <v>21900</v>
      </c>
      <c r="J11" s="12">
        <f>IF(G11=0,"",(I11)*$E$11)</f>
        <v>219000</v>
      </c>
      <c r="K11" s="25">
        <f t="shared" ref="K11" si="4">IF(J11="","",AVERAGE(J11:J12))</f>
        <v>203710</v>
      </c>
      <c r="L11" s="25">
        <f>IFERROR(HARMEAN(J11:J12),"")</f>
        <v>202562.36807225959</v>
      </c>
      <c r="M11" s="27">
        <f>IFERROR(MEDIAN(J11:J12),"")</f>
        <v>203710</v>
      </c>
      <c r="N11" s="14">
        <f t="shared" si="1"/>
        <v>219000</v>
      </c>
      <c r="O11" s="29">
        <f>IFERROR(SUM(N11:N12)/COUNTA(N11:N12),"")</f>
        <v>203710</v>
      </c>
      <c r="P11" s="27">
        <f>IFERROR(_xlfn.STDEV.S(J11:J12),"")</f>
        <v>21623.325368684622</v>
      </c>
      <c r="Q11" s="31">
        <f>IFERROR(P11/K11,"")</f>
        <v>0.10614758906624427</v>
      </c>
      <c r="R11" s="33" t="s">
        <v>22</v>
      </c>
      <c r="S11" s="23">
        <f t="shared" ref="S11" si="5">K11</f>
        <v>203710</v>
      </c>
      <c r="T11" s="21"/>
    </row>
    <row r="12" spans="1:20" ht="43.5" customHeight="1" thickBot="1" x14ac:dyDescent="0.3">
      <c r="A12" s="38"/>
      <c r="B12" s="40"/>
      <c r="C12" s="45"/>
      <c r="D12" s="43"/>
      <c r="E12" s="5">
        <v>10</v>
      </c>
      <c r="F12" s="8" t="s">
        <v>25</v>
      </c>
      <c r="G12" s="18">
        <v>15833.613445378152</v>
      </c>
      <c r="H12" s="10">
        <v>19</v>
      </c>
      <c r="I12" s="11">
        <f t="shared" si="0"/>
        <v>18842</v>
      </c>
      <c r="J12" s="12">
        <f>IF(G12=0,"",(I12)*$E$12)</f>
        <v>188420</v>
      </c>
      <c r="K12" s="26"/>
      <c r="L12" s="26"/>
      <c r="M12" s="28"/>
      <c r="N12" s="14">
        <f t="shared" si="1"/>
        <v>188420</v>
      </c>
      <c r="O12" s="30"/>
      <c r="P12" s="28"/>
      <c r="Q12" s="32"/>
      <c r="R12" s="24"/>
      <c r="S12" s="24"/>
      <c r="T12" s="22"/>
    </row>
    <row r="13" spans="1:20" ht="37.5" customHeight="1" x14ac:dyDescent="0.25">
      <c r="A13" s="37">
        <f>A11+1</f>
        <v>5</v>
      </c>
      <c r="B13" s="39" t="s">
        <v>29</v>
      </c>
      <c r="C13" s="44" t="s">
        <v>36</v>
      </c>
      <c r="D13" s="42" t="s">
        <v>42</v>
      </c>
      <c r="E13" s="5">
        <v>40</v>
      </c>
      <c r="F13" s="8" t="s">
        <v>24</v>
      </c>
      <c r="G13" s="18">
        <v>4210.9243697478996</v>
      </c>
      <c r="H13" s="10">
        <v>19</v>
      </c>
      <c r="I13" s="11">
        <f t="shared" si="0"/>
        <v>5011.0000000000009</v>
      </c>
      <c r="J13" s="12">
        <f>IF(G13=0,"",(I13)*$E$13)</f>
        <v>200440.00000000003</v>
      </c>
      <c r="K13" s="25">
        <f t="shared" ref="K13" si="6">IF(J13="","",AVERAGE(J13:J14))</f>
        <v>178220.00000000003</v>
      </c>
      <c r="L13" s="25">
        <f>IFERROR(HARMEAN(J13:J14),"")</f>
        <v>175449.66894849067</v>
      </c>
      <c r="M13" s="27">
        <f>IFERROR(MEDIAN(J13:J14),"")</f>
        <v>178220.00000000003</v>
      </c>
      <c r="N13" s="14">
        <f t="shared" si="1"/>
        <v>200440.00000000003</v>
      </c>
      <c r="O13" s="29">
        <f>IFERROR(SUM(N13:N14)/COUNTA(N13:N14),"")</f>
        <v>178220.00000000003</v>
      </c>
      <c r="P13" s="27">
        <f>IFERROR(_xlfn.STDEV.S(J13:J14),"")</f>
        <v>31423.82535593017</v>
      </c>
      <c r="Q13" s="31">
        <f>IFERROR(P13/K13,"")</f>
        <v>0.17632042058091216</v>
      </c>
      <c r="R13" s="33" t="s">
        <v>22</v>
      </c>
      <c r="S13" s="23">
        <f t="shared" ref="S13" si="7">K13</f>
        <v>178220.00000000003</v>
      </c>
      <c r="T13" s="21"/>
    </row>
    <row r="14" spans="1:20" ht="34.5" customHeight="1" thickBot="1" x14ac:dyDescent="0.3">
      <c r="A14" s="38"/>
      <c r="B14" s="40"/>
      <c r="C14" s="45"/>
      <c r="D14" s="43"/>
      <c r="E14" s="5">
        <v>40</v>
      </c>
      <c r="F14" s="8" t="s">
        <v>25</v>
      </c>
      <c r="G14" s="18">
        <v>3277.3109243697481</v>
      </c>
      <c r="H14" s="10">
        <v>19</v>
      </c>
      <c r="I14" s="11">
        <f t="shared" si="0"/>
        <v>3900.0000000000005</v>
      </c>
      <c r="J14" s="12">
        <f>IF(G14=0,"",(I14)*$E$14)</f>
        <v>156000.00000000003</v>
      </c>
      <c r="K14" s="26"/>
      <c r="L14" s="26"/>
      <c r="M14" s="28"/>
      <c r="N14" s="14">
        <f t="shared" si="1"/>
        <v>156000.00000000003</v>
      </c>
      <c r="O14" s="30"/>
      <c r="P14" s="28"/>
      <c r="Q14" s="32"/>
      <c r="R14" s="24"/>
      <c r="S14" s="24"/>
      <c r="T14" s="22"/>
    </row>
    <row r="15" spans="1:20" ht="37.5" customHeight="1" x14ac:dyDescent="0.25">
      <c r="A15" s="37">
        <f>A13+1</f>
        <v>6</v>
      </c>
      <c r="B15" s="39" t="s">
        <v>30</v>
      </c>
      <c r="C15" s="46" t="s">
        <v>37</v>
      </c>
      <c r="D15" s="42" t="s">
        <v>41</v>
      </c>
      <c r="E15" s="5">
        <v>20</v>
      </c>
      <c r="F15" s="8" t="s">
        <v>24</v>
      </c>
      <c r="G15" s="18">
        <v>9075.6302521008402</v>
      </c>
      <c r="H15" s="10">
        <v>19</v>
      </c>
      <c r="I15" s="11">
        <f t="shared" si="0"/>
        <v>10800</v>
      </c>
      <c r="J15" s="12">
        <f>IF(G15=0,"",(I15)*$E$15)</f>
        <v>216000</v>
      </c>
      <c r="K15" s="25">
        <f t="shared" ref="K15" si="8">IF(J15="","",AVERAGE(J15:J16))</f>
        <v>219500</v>
      </c>
      <c r="L15" s="25">
        <f>IFERROR(HARMEAN(J15:J16),"")</f>
        <v>219444.19134396355</v>
      </c>
      <c r="M15" s="27">
        <f>IFERROR(MEDIAN(J15:J16),"")</f>
        <v>219500</v>
      </c>
      <c r="N15" s="14">
        <f t="shared" si="1"/>
        <v>216000</v>
      </c>
      <c r="O15" s="29">
        <f>IFERROR(SUM(N15:N16)/COUNTA(N15:N16),"")</f>
        <v>219500</v>
      </c>
      <c r="P15" s="27">
        <f>IFERROR(_xlfn.STDEV.S(J15:J16),"")</f>
        <v>4949.7474683058326</v>
      </c>
      <c r="Q15" s="31">
        <f>IFERROR(P15/K15,"")</f>
        <v>2.2550102361302199E-2</v>
      </c>
      <c r="R15" s="33" t="s">
        <v>22</v>
      </c>
      <c r="S15" s="23">
        <f t="shared" ref="S15" si="9">K15</f>
        <v>219500</v>
      </c>
      <c r="T15" s="21"/>
    </row>
    <row r="16" spans="1:20" ht="32.25" customHeight="1" thickBot="1" x14ac:dyDescent="0.3">
      <c r="A16" s="38"/>
      <c r="B16" s="40"/>
      <c r="C16" s="47"/>
      <c r="D16" s="43"/>
      <c r="E16" s="5">
        <v>20</v>
      </c>
      <c r="F16" s="8" t="s">
        <v>25</v>
      </c>
      <c r="G16" s="18">
        <v>9369.7478991596636</v>
      </c>
      <c r="H16" s="10">
        <v>19</v>
      </c>
      <c r="I16" s="11">
        <f t="shared" si="0"/>
        <v>11150</v>
      </c>
      <c r="J16" s="12">
        <f>IF(G16=0,"",(I16)*$E$16)</f>
        <v>223000</v>
      </c>
      <c r="K16" s="26"/>
      <c r="L16" s="26"/>
      <c r="M16" s="28"/>
      <c r="N16" s="14">
        <f t="shared" si="1"/>
        <v>223000</v>
      </c>
      <c r="O16" s="30"/>
      <c r="P16" s="28"/>
      <c r="Q16" s="32"/>
      <c r="R16" s="24"/>
      <c r="S16" s="24"/>
      <c r="T16" s="22"/>
    </row>
    <row r="17" spans="1:20" ht="34.5" customHeight="1" x14ac:dyDescent="0.25">
      <c r="A17" s="37">
        <f>A15+1</f>
        <v>7</v>
      </c>
      <c r="B17" s="39" t="s">
        <v>27</v>
      </c>
      <c r="C17" s="39" t="s">
        <v>38</v>
      </c>
      <c r="D17" s="42" t="s">
        <v>40</v>
      </c>
      <c r="E17" s="5">
        <v>50</v>
      </c>
      <c r="F17" s="8" t="s">
        <v>24</v>
      </c>
      <c r="G17" s="18">
        <v>5084.0336134453783</v>
      </c>
      <c r="H17" s="10">
        <v>19</v>
      </c>
      <c r="I17" s="11">
        <f t="shared" si="0"/>
        <v>6050</v>
      </c>
      <c r="J17" s="12">
        <f>IF(G17=0,"",(I17)*$E$17)</f>
        <v>302500</v>
      </c>
      <c r="K17" s="25">
        <f t="shared" ref="K17" si="10">IF(J17="","",AVERAGE(J17:J18))</f>
        <v>268525</v>
      </c>
      <c r="L17" s="25">
        <f>IFERROR(HARMEAN(J17:J18),"")</f>
        <v>264226.32901964436</v>
      </c>
      <c r="M17" s="27">
        <f>IFERROR(MEDIAN(J17:J18),"")</f>
        <v>268525</v>
      </c>
      <c r="N17" s="14">
        <f t="shared" si="1"/>
        <v>302500</v>
      </c>
      <c r="O17" s="29">
        <f>IFERROR(SUM(N17:N18)/COUNTA(N17:N18),"")</f>
        <v>268525</v>
      </c>
      <c r="P17" s="27">
        <f>IFERROR(_xlfn.STDEV.S(J17:J18),"")</f>
        <v>48047.905781625901</v>
      </c>
      <c r="Q17" s="31">
        <f>IFERROR(P17/K17,"")</f>
        <v>0.17893270936272562</v>
      </c>
      <c r="R17" s="33" t="s">
        <v>22</v>
      </c>
      <c r="S17" s="23">
        <f t="shared" ref="S17" si="11">K17</f>
        <v>268525</v>
      </c>
      <c r="T17" s="21"/>
    </row>
    <row r="18" spans="1:20" ht="35.25" customHeight="1" thickBot="1" x14ac:dyDescent="0.3">
      <c r="A18" s="38"/>
      <c r="B18" s="40"/>
      <c r="C18" s="41"/>
      <c r="D18" s="43"/>
      <c r="E18" s="5">
        <v>50</v>
      </c>
      <c r="F18" s="8" t="s">
        <v>25</v>
      </c>
      <c r="G18" s="18">
        <v>3942.0168067226891</v>
      </c>
      <c r="H18" s="10">
        <v>19</v>
      </c>
      <c r="I18" s="11">
        <f t="shared" si="0"/>
        <v>4691</v>
      </c>
      <c r="J18" s="12">
        <f>IF(G18=0,"",(I18)*$E$18)</f>
        <v>234550</v>
      </c>
      <c r="K18" s="26"/>
      <c r="L18" s="26"/>
      <c r="M18" s="28"/>
      <c r="N18" s="14">
        <f t="shared" si="1"/>
        <v>234550</v>
      </c>
      <c r="O18" s="30"/>
      <c r="P18" s="28"/>
      <c r="Q18" s="32"/>
      <c r="R18" s="24"/>
      <c r="S18" s="24"/>
      <c r="T18" s="22"/>
    </row>
    <row r="19" spans="1:20" ht="27.95" customHeight="1" x14ac:dyDescent="0.25">
      <c r="A19" s="34"/>
      <c r="B19" s="35"/>
      <c r="C19" s="35"/>
      <c r="D19" s="35"/>
      <c r="E19" s="35"/>
      <c r="F19" s="35"/>
      <c r="G19" s="35"/>
      <c r="H19" s="35"/>
      <c r="I19" s="35"/>
      <c r="J19" s="35"/>
      <c r="K19" s="35"/>
      <c r="L19" s="35"/>
      <c r="M19" s="35"/>
      <c r="N19" s="35"/>
      <c r="O19" s="35"/>
      <c r="P19" s="35"/>
      <c r="Q19" s="35"/>
      <c r="R19" s="36"/>
      <c r="S19" s="15">
        <f>SUM(S5:S18)</f>
        <v>3220965</v>
      </c>
      <c r="T19" s="6"/>
    </row>
  </sheetData>
  <mergeCells count="114">
    <mergeCell ref="A1:E2"/>
    <mergeCell ref="F1:J2"/>
    <mergeCell ref="K1:T2"/>
    <mergeCell ref="A3:A4"/>
    <mergeCell ref="B3:B4"/>
    <mergeCell ref="C3:C4"/>
    <mergeCell ref="D3:D4"/>
    <mergeCell ref="E3:E4"/>
    <mergeCell ref="R3:R4"/>
    <mergeCell ref="S3:S4"/>
    <mergeCell ref="T3:T4"/>
    <mergeCell ref="N3:N4"/>
    <mergeCell ref="O3:O4"/>
    <mergeCell ref="P3:P4"/>
    <mergeCell ref="Q3:Q4"/>
    <mergeCell ref="L3:L4"/>
    <mergeCell ref="M3:M4"/>
    <mergeCell ref="F3:F4"/>
    <mergeCell ref="G3:G4"/>
    <mergeCell ref="H3:H4"/>
    <mergeCell ref="I3:I4"/>
    <mergeCell ref="J3:J4"/>
    <mergeCell ref="K3:K4"/>
    <mergeCell ref="S9:S10"/>
    <mergeCell ref="S5:S6"/>
    <mergeCell ref="A7:A8"/>
    <mergeCell ref="B7:B8"/>
    <mergeCell ref="C7:C8"/>
    <mergeCell ref="D7:D8"/>
    <mergeCell ref="K7:K8"/>
    <mergeCell ref="L7:L8"/>
    <mergeCell ref="M7:M8"/>
    <mergeCell ref="L5:L6"/>
    <mergeCell ref="M5:M6"/>
    <mergeCell ref="O5:O6"/>
    <mergeCell ref="P5:P6"/>
    <mergeCell ref="Q5:Q6"/>
    <mergeCell ref="R5:R6"/>
    <mergeCell ref="O7:O8"/>
    <mergeCell ref="P7:P8"/>
    <mergeCell ref="A5:A6"/>
    <mergeCell ref="R7:R8"/>
    <mergeCell ref="S7:S8"/>
    <mergeCell ref="Q9:Q10"/>
    <mergeCell ref="K9:K10"/>
    <mergeCell ref="B5:B6"/>
    <mergeCell ref="D5:D6"/>
    <mergeCell ref="K5:K6"/>
    <mergeCell ref="Q7:Q8"/>
    <mergeCell ref="A9:A10"/>
    <mergeCell ref="B9:B10"/>
    <mergeCell ref="C9:C10"/>
    <mergeCell ref="D9:D10"/>
    <mergeCell ref="A11:A12"/>
    <mergeCell ref="B11:B12"/>
    <mergeCell ref="C11:C12"/>
    <mergeCell ref="A15:A16"/>
    <mergeCell ref="B15:B16"/>
    <mergeCell ref="C15:C16"/>
    <mergeCell ref="D15:D16"/>
    <mergeCell ref="Q15:Q16"/>
    <mergeCell ref="R15:R16"/>
    <mergeCell ref="L15:L16"/>
    <mergeCell ref="M15:M16"/>
    <mergeCell ref="O15:O16"/>
    <mergeCell ref="P15:P16"/>
    <mergeCell ref="A13:A14"/>
    <mergeCell ref="B13:B14"/>
    <mergeCell ref="C13:C14"/>
    <mergeCell ref="D13:D14"/>
    <mergeCell ref="K13:K14"/>
    <mergeCell ref="D11:D12"/>
    <mergeCell ref="K11:K12"/>
    <mergeCell ref="L11:L12"/>
    <mergeCell ref="M11:M12"/>
    <mergeCell ref="O11:O12"/>
    <mergeCell ref="P11:P12"/>
    <mergeCell ref="A19:R19"/>
    <mergeCell ref="A17:A18"/>
    <mergeCell ref="B17:B18"/>
    <mergeCell ref="C17:C18"/>
    <mergeCell ref="D17:D18"/>
    <mergeCell ref="K17:K18"/>
    <mergeCell ref="K15:K16"/>
    <mergeCell ref="O13:O14"/>
    <mergeCell ref="P13:P14"/>
    <mergeCell ref="Q13:Q14"/>
    <mergeCell ref="L13:L14"/>
    <mergeCell ref="M13:M14"/>
    <mergeCell ref="R13:R14"/>
    <mergeCell ref="T5:T6"/>
    <mergeCell ref="T7:T8"/>
    <mergeCell ref="T9:T10"/>
    <mergeCell ref="T11:T12"/>
    <mergeCell ref="T13:T14"/>
    <mergeCell ref="T15:T16"/>
    <mergeCell ref="T17:T18"/>
    <mergeCell ref="S17:S18"/>
    <mergeCell ref="L17:L18"/>
    <mergeCell ref="M17:M18"/>
    <mergeCell ref="O17:O18"/>
    <mergeCell ref="P17:P18"/>
    <mergeCell ref="Q17:Q18"/>
    <mergeCell ref="R17:R18"/>
    <mergeCell ref="S13:S14"/>
    <mergeCell ref="S15:S16"/>
    <mergeCell ref="S11:S12"/>
    <mergeCell ref="Q11:Q12"/>
    <mergeCell ref="R11:R12"/>
    <mergeCell ref="R9:R10"/>
    <mergeCell ref="L9:L10"/>
    <mergeCell ref="M9:M10"/>
    <mergeCell ref="O9:O10"/>
    <mergeCell ref="P9:P10"/>
  </mergeCells>
  <conditionalFormatting sqref="A5 E5:F18 H5:I18">
    <cfRule type="containsBlanks" dxfId="1" priority="25">
      <formula>LEN(TRIM(A5))=0</formula>
    </cfRule>
  </conditionalFormatting>
  <conditionalFormatting sqref="A7 A9 A11 A13 A15 A17">
    <cfRule type="containsBlanks" dxfId="0" priority="10">
      <formula>LEN(TRIM(A7))=0</formula>
    </cfRule>
  </conditionalFormatting>
  <conditionalFormatting sqref="N5:N6">
    <cfRule type="dataBar" priority="99">
      <dataBar>
        <cfvo type="min"/>
        <cfvo type="max"/>
        <color rgb="FFC2D2E8"/>
      </dataBar>
      <extLst>
        <ext xmlns:x14="http://schemas.microsoft.com/office/spreadsheetml/2009/9/main" uri="{B025F937-C7B1-47D3-B67F-A62EFF666E3E}">
          <x14:id>{5830D84D-B08B-471A-BF51-E808F0BDEEBB}</x14:id>
        </ext>
      </extLst>
    </cfRule>
  </conditionalFormatting>
  <conditionalFormatting sqref="N7:N8">
    <cfRule type="dataBar" priority="104">
      <dataBar>
        <cfvo type="min"/>
        <cfvo type="max"/>
        <color rgb="FFC2D2E8"/>
      </dataBar>
      <extLst>
        <ext xmlns:x14="http://schemas.microsoft.com/office/spreadsheetml/2009/9/main" uri="{B025F937-C7B1-47D3-B67F-A62EFF666E3E}">
          <x14:id>{8356AAB0-6D5E-4DC2-A444-5014FF5E7EB5}</x14:id>
        </ext>
      </extLst>
    </cfRule>
  </conditionalFormatting>
  <conditionalFormatting sqref="N9:N18">
    <cfRule type="dataBar" priority="266">
      <dataBar>
        <cfvo type="min"/>
        <cfvo type="max"/>
        <color rgb="FFC2D2E8"/>
      </dataBar>
      <extLst>
        <ext xmlns:x14="http://schemas.microsoft.com/office/spreadsheetml/2009/9/main" uri="{B025F937-C7B1-47D3-B67F-A62EFF666E3E}">
          <x14:id>{0AF0F54D-CF99-4475-B63E-4C49D8904E83}</x14:id>
        </ext>
      </extLst>
    </cfRule>
  </conditionalFormatting>
  <conditionalFormatting sqref="S19">
    <cfRule type="dataBar" priority="16">
      <dataBar>
        <cfvo type="min"/>
        <cfvo type="max"/>
        <color rgb="FFC2D2E8"/>
      </dataBar>
      <extLst>
        <ext xmlns:x14="http://schemas.microsoft.com/office/spreadsheetml/2009/9/main" uri="{B025F937-C7B1-47D3-B67F-A62EFF666E3E}">
          <x14:id>{7678C77A-32B8-4517-AE42-8D311223F7C9}</x14:id>
        </ext>
      </extLst>
    </cfRule>
  </conditionalFormatting>
  <dataValidations count="1">
    <dataValidation type="list" allowBlank="1" showInputMessage="1" sqref="D5:D18" xr:uid="{7FBF9627-AB2A-43BB-83CE-5277B3B3AA51}">
      <formula1>#REF!</formula1>
    </dataValidation>
  </dataValidations>
  <pageMargins left="0.25" right="0.25" top="0.75" bottom="0.75" header="0.3" footer="0.3"/>
  <pageSetup paperSize="5" scale="46" orientation="landscape" horizontalDpi="300" verticalDpi="300" r:id="rId1"/>
  <legacyDrawing r:id="rId2"/>
  <extLst>
    <ext xmlns:x14="http://schemas.microsoft.com/office/spreadsheetml/2009/9/main" uri="{78C0D931-6437-407d-A8EE-F0AAD7539E65}">
      <x14:conditionalFormattings>
        <x14:conditionalFormatting xmlns:xm="http://schemas.microsoft.com/office/excel/2006/main">
          <x14:cfRule type="dataBar" id="{5830D84D-B08B-471A-BF51-E808F0BDEEBB}">
            <x14:dataBar minLength="0" maxLength="100" gradient="0">
              <x14:cfvo type="autoMin"/>
              <x14:cfvo type="autoMax"/>
              <x14:negativeFillColor rgb="FFFF0000"/>
              <x14:axisColor rgb="FF000000"/>
            </x14:dataBar>
          </x14:cfRule>
          <xm:sqref>N5:N6</xm:sqref>
        </x14:conditionalFormatting>
        <x14:conditionalFormatting xmlns:xm="http://schemas.microsoft.com/office/excel/2006/main">
          <x14:cfRule type="dataBar" id="{8356AAB0-6D5E-4DC2-A444-5014FF5E7EB5}">
            <x14:dataBar minLength="0" maxLength="100" gradient="0">
              <x14:cfvo type="autoMin"/>
              <x14:cfvo type="autoMax"/>
              <x14:negativeFillColor rgb="FFFF0000"/>
              <x14:axisColor rgb="FF000000"/>
            </x14:dataBar>
          </x14:cfRule>
          <xm:sqref>N7:N8</xm:sqref>
        </x14:conditionalFormatting>
        <x14:conditionalFormatting xmlns:xm="http://schemas.microsoft.com/office/excel/2006/main">
          <x14:cfRule type="dataBar" id="{0AF0F54D-CF99-4475-B63E-4C49D8904E83}">
            <x14:dataBar minLength="0" maxLength="100" gradient="0">
              <x14:cfvo type="autoMin"/>
              <x14:cfvo type="autoMax"/>
              <x14:negativeFillColor rgb="FFFF0000"/>
              <x14:axisColor rgb="FF000000"/>
            </x14:dataBar>
          </x14:cfRule>
          <xm:sqref>N9:N18</xm:sqref>
        </x14:conditionalFormatting>
        <x14:conditionalFormatting xmlns:xm="http://schemas.microsoft.com/office/excel/2006/main">
          <x14:cfRule type="dataBar" id="{7678C77A-32B8-4517-AE42-8D311223F7C9}">
            <x14:dataBar minLength="0" maxLength="100" gradient="0">
              <x14:cfvo type="autoMin"/>
              <x14:cfvo type="autoMax"/>
              <x14:negativeFillColor rgb="FFFF0000"/>
              <x14:axisColor rgb="FF000000"/>
            </x14:dataBar>
          </x14:cfRule>
          <xm:sqref>S19</xm:sqref>
        </x14:conditionalFormatting>
      </x14:conditionalFormatting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7745f328-ce30-4dfa-99e5-0d60fe876ac1">
      <UserInfo>
        <DisplayName>Elkin Antonio Zuleta Montoya</DisplayName>
        <AccountId>25</AccountId>
        <AccountType/>
      </UserInfo>
    </SharedWithUsers>
    <_ip_UnifiedCompliancePolicyUIAction xmlns="http://schemas.microsoft.com/sharepoint/v3" xsi:nil="true"/>
    <_ip_UnifiedCompliancePolicyProperties xmlns="http://schemas.microsoft.com/sharepoint/v3" xsi:nil="true"/>
    <_activity xmlns="dcd6d6d9-f942-4cf3-a5b7-07649588b857"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BC968FE0DC13954DA5A0FBD1AD794EF2" ma:contentTypeVersion="20" ma:contentTypeDescription="Create a new document." ma:contentTypeScope="" ma:versionID="1befc081318a934cf409d13c63dd8887">
  <xsd:schema xmlns:xsd="http://www.w3.org/2001/XMLSchema" xmlns:xs="http://www.w3.org/2001/XMLSchema" xmlns:p="http://schemas.microsoft.com/office/2006/metadata/properties" xmlns:ns1="http://schemas.microsoft.com/sharepoint/v3" xmlns:ns3="dcd6d6d9-f942-4cf3-a5b7-07649588b857" xmlns:ns4="7745f328-ce30-4dfa-99e5-0d60fe876ac1" targetNamespace="http://schemas.microsoft.com/office/2006/metadata/properties" ma:root="true" ma:fieldsID="8c6524e188340d734454a47af39aa606" ns1:_="" ns3:_="" ns4:_="">
    <xsd:import namespace="http://schemas.microsoft.com/sharepoint/v3"/>
    <xsd:import namespace="dcd6d6d9-f942-4cf3-a5b7-07649588b857"/>
    <xsd:import namespace="7745f328-ce30-4dfa-99e5-0d60fe876ac1"/>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3:MediaServiceDateTaken" minOccurs="0"/>
                <xsd:element ref="ns3:MediaServiceAutoTags" minOccurs="0"/>
                <xsd:element ref="ns3:MediaLengthInSeconds"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Location" minOccurs="0"/>
                <xsd:element ref="ns3:_activity" minOccurs="0"/>
                <xsd:element ref="ns3:MediaServiceObjectDetectorVersions" minOccurs="0"/>
                <xsd:element ref="ns1:_ip_UnifiedCompliancePolicyProperties" minOccurs="0"/>
                <xsd:element ref="ns1:_ip_UnifiedCompliancePolicyUIAction" minOccurs="0"/>
                <xsd:element ref="ns3:MediaServiceSearchProperties" minOccurs="0"/>
                <xsd:element ref="ns3:MediaServiceSystem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4" nillable="true" ma:displayName="Unified Compliance Policy Properties" ma:hidden="true" ma:internalName="_ip_UnifiedCompliancePolicyProperties">
      <xsd:simpleType>
        <xsd:restriction base="dms:Note"/>
      </xsd:simpleType>
    </xsd:element>
    <xsd:element name="_ip_UnifiedCompliancePolicyUIAction" ma:index="25"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cd6d6d9-f942-4cf3-a5b7-07649588b85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21" nillable="true" ma:displayName="Location" ma:internalName="MediaServiceLocation" ma:readOnly="true">
      <xsd:simpleType>
        <xsd:restriction base="dms:Text"/>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MediaServiceSystemTags" ma:index="27" nillable="true" ma:displayName="MediaServiceSystemTags" ma:hidden="true" ma:internalName="MediaServiceSystemTag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745f328-ce30-4dfa-99e5-0d60fe876ac1"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SharingHintHash" ma:index="20"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6A14235-3B2C-4567-826F-05787F2707A6}">
  <ds:schemaRefs>
    <ds:schemaRef ds:uri="http://schemas.microsoft.com/sharepoint/v3/contenttype/forms"/>
  </ds:schemaRefs>
</ds:datastoreItem>
</file>

<file path=customXml/itemProps2.xml><?xml version="1.0" encoding="utf-8"?>
<ds:datastoreItem xmlns:ds="http://schemas.openxmlformats.org/officeDocument/2006/customXml" ds:itemID="{C0B80087-A753-48A1-959E-CC7C21328C15}">
  <ds:schemaRefs>
    <ds:schemaRef ds:uri="http://schemas.microsoft.com/office/2006/metadata/properties"/>
    <ds:schemaRef ds:uri="http://schemas.microsoft.com/office/infopath/2007/PartnerControls"/>
    <ds:schemaRef ds:uri="7745f328-ce30-4dfa-99e5-0d60fe876ac1"/>
    <ds:schemaRef ds:uri="http://schemas.microsoft.com/sharepoint/v3"/>
    <ds:schemaRef ds:uri="dcd6d6d9-f942-4cf3-a5b7-07649588b857"/>
  </ds:schemaRefs>
</ds:datastoreItem>
</file>

<file path=customXml/itemProps3.xml><?xml version="1.0" encoding="utf-8"?>
<ds:datastoreItem xmlns:ds="http://schemas.openxmlformats.org/officeDocument/2006/customXml" ds:itemID="{AF5433A4-F585-4065-ADFC-37617096EAF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dcd6d6d9-f942-4cf3-a5b7-07649588b857"/>
    <ds:schemaRef ds:uri="7745f328-ce30-4dfa-99e5-0d60fe876ac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LOTE 5</vt:lpstr>
      <vt:lpstr>'LOTE 5'!Área_de_impresión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lacpaservicios</dc:creator>
  <cp:keywords/>
  <dc:description/>
  <cp:lastModifiedBy>SEBASTIAN ALVAREZ MONTOYA</cp:lastModifiedBy>
  <cp:revision/>
  <cp:lastPrinted>2026-06-18T17:00:56Z</cp:lastPrinted>
  <dcterms:created xsi:type="dcterms:W3CDTF">2021-02-26T19:30:04Z</dcterms:created>
  <dcterms:modified xsi:type="dcterms:W3CDTF">2026-10-05T22:07:22Z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0x010100BC968FE0DC13954DA5A0FBD1AD794EF2</vt:lpwstr>
  </property>
  <property fmtid="{D5CDD505-2E9C-101B-9397-08002B2CF9AE}" pid="3" name="MediaServiceImageTags">
    <vt:lpwstr/>
  </property>
  <property fmtid="{D5CDD505-2E9C-101B-9397-08002B2CF9AE}" pid="4" name="MSIP_Label_fc111285-cafa-4fc9-8a9a-bd902089b24f_Enabled">
    <vt:lpwstr>true</vt:lpwstr>
  </property>
  <property fmtid="{D5CDD505-2E9C-101B-9397-08002B2CF9AE}" pid="5" name="MSIP_Label_fc111285-cafa-4fc9-8a9a-bd902089b24f_SetDate">
    <vt:lpwstr>2026-04-08T18:40:54Z</vt:lpwstr>
  </property>
  <property fmtid="{D5CDD505-2E9C-101B-9397-08002B2CF9AE}" pid="6" name="MSIP_Label_fc111285-cafa-4fc9-8a9a-bd902089b24f_Method">
    <vt:lpwstr>Privileged</vt:lpwstr>
  </property>
  <property fmtid="{D5CDD505-2E9C-101B-9397-08002B2CF9AE}" pid="7" name="MSIP_Label_fc111285-cafa-4fc9-8a9a-bd902089b24f_Name">
    <vt:lpwstr>Public</vt:lpwstr>
  </property>
  <property fmtid="{D5CDD505-2E9C-101B-9397-08002B2CF9AE}" pid="8" name="MSIP_Label_fc111285-cafa-4fc9-8a9a-bd902089b24f_SiteId">
    <vt:lpwstr>cbc2c381-2f2e-4d93-91d1-506c9316ace7</vt:lpwstr>
  </property>
  <property fmtid="{D5CDD505-2E9C-101B-9397-08002B2CF9AE}" pid="9" name="MSIP_Label_fc111285-cafa-4fc9-8a9a-bd902089b24f_ActionId">
    <vt:lpwstr>d2e7bdff-35b3-4261-b2c0-7bb0e6266814</vt:lpwstr>
  </property>
  <property fmtid="{D5CDD505-2E9C-101B-9397-08002B2CF9AE}" pid="10" name="MSIP_Label_fc111285-cafa-4fc9-8a9a-bd902089b24f_ContentBits">
    <vt:lpwstr>0</vt:lpwstr>
  </property>
  <property fmtid="{D5CDD505-2E9C-101B-9397-08002B2CF9AE}" pid="11" name="MSIP_Label_fc111285-cafa-4fc9-8a9a-bd902089b24f_Tag">
    <vt:lpwstr>10, 0, 1, 1</vt:lpwstr>
  </property>
</Properties>
</file>