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REDY.VARGAS\Downloads\Botiquines 2026\"/>
    </mc:Choice>
  </mc:AlternateContent>
  <bookViews>
    <workbookView xWindow="-105" yWindow="-105" windowWidth="23250" windowHeight="12450" tabRatio="500"/>
  </bookViews>
  <sheets>
    <sheet name="ESTUDIO DE MERCADO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C11" i="1" l="1"/>
  <c r="AB11" i="1"/>
  <c r="X11" i="1"/>
  <c r="W11" i="1"/>
  <c r="V11" i="1"/>
  <c r="U11" i="1"/>
  <c r="T11" i="1"/>
  <c r="AC10" i="1"/>
  <c r="AB10" i="1"/>
  <c r="X10" i="1"/>
  <c r="Y10" i="1" s="1"/>
  <c r="W10" i="1"/>
  <c r="V10" i="1"/>
  <c r="U10" i="1"/>
  <c r="T10" i="1"/>
  <c r="AC9" i="1"/>
  <c r="AB9" i="1"/>
  <c r="X9" i="1"/>
  <c r="W9" i="1"/>
  <c r="V9" i="1"/>
  <c r="U9" i="1"/>
  <c r="T9" i="1"/>
  <c r="AC8" i="1"/>
  <c r="AB8" i="1"/>
  <c r="X8" i="1"/>
  <c r="Y8" i="1" s="1"/>
  <c r="W8" i="1"/>
  <c r="V8" i="1"/>
  <c r="U8" i="1"/>
  <c r="T8" i="1"/>
  <c r="AC7" i="1"/>
  <c r="AB7" i="1"/>
  <c r="X7" i="1"/>
  <c r="W7" i="1"/>
  <c r="V7" i="1"/>
  <c r="U7" i="1"/>
  <c r="T7" i="1"/>
  <c r="AC6" i="1"/>
  <c r="AB6" i="1"/>
  <c r="X6" i="1"/>
  <c r="Y6" i="1" s="1"/>
  <c r="W6" i="1"/>
  <c r="V6" i="1"/>
  <c r="U6" i="1"/>
  <c r="T6" i="1"/>
  <c r="AC5" i="1"/>
  <c r="AB5" i="1"/>
  <c r="X5" i="1"/>
  <c r="W5" i="1"/>
  <c r="V5" i="1"/>
  <c r="U5" i="1"/>
  <c r="T5" i="1"/>
  <c r="AC4" i="1"/>
  <c r="AB4" i="1"/>
  <c r="X4" i="1"/>
  <c r="Y4" i="1" s="1"/>
  <c r="W4" i="1"/>
  <c r="V4" i="1"/>
  <c r="U4" i="1"/>
  <c r="T4" i="1"/>
  <c r="AC3" i="1"/>
  <c r="AB3" i="1"/>
  <c r="X3" i="1"/>
  <c r="W3" i="1"/>
  <c r="V3" i="1"/>
  <c r="U3" i="1"/>
  <c r="T3" i="1"/>
  <c r="AC2" i="1"/>
  <c r="Y3" i="1" l="1"/>
  <c r="Y7" i="1"/>
  <c r="Y5" i="1"/>
  <c r="Y9" i="1"/>
  <c r="AA9" i="1" s="1"/>
  <c r="Y11" i="1"/>
  <c r="AA11" i="1" s="1"/>
  <c r="AA7" i="1"/>
  <c r="Z7" i="1"/>
  <c r="AD7" i="1" s="1"/>
  <c r="AE7" i="1" s="1"/>
  <c r="Z11" i="1"/>
  <c r="AD11" i="1" s="1"/>
  <c r="AE11" i="1" s="1"/>
  <c r="Z4" i="1"/>
  <c r="AD4" i="1" s="1"/>
  <c r="AE4" i="1" s="1"/>
  <c r="AA4" i="1"/>
  <c r="Z8" i="1"/>
  <c r="AD8" i="1" s="1"/>
  <c r="AE8" i="1" s="1"/>
  <c r="AA8" i="1"/>
  <c r="AA6" i="1"/>
  <c r="Z6" i="1"/>
  <c r="AD6" i="1" s="1"/>
  <c r="AE6" i="1" s="1"/>
  <c r="AA10" i="1"/>
  <c r="Z10" i="1"/>
  <c r="AD10" i="1" s="1"/>
  <c r="AE10" i="1" s="1"/>
  <c r="Z3" i="1"/>
  <c r="AD3" i="1" s="1"/>
  <c r="AA3" i="1"/>
  <c r="Z5" i="1"/>
  <c r="AD5" i="1" s="1"/>
  <c r="AE5" i="1" s="1"/>
  <c r="AA5" i="1"/>
  <c r="Z9" i="1" l="1"/>
  <c r="AD9" i="1" s="1"/>
  <c r="AE9" i="1" s="1"/>
  <c r="AD12" i="1"/>
  <c r="AE3" i="1"/>
  <c r="AE12" i="1" s="1"/>
</calcChain>
</file>

<file path=xl/sharedStrings.xml><?xml version="1.0" encoding="utf-8"?>
<sst xmlns="http://schemas.openxmlformats.org/spreadsheetml/2006/main" count="54" uniqueCount="37">
  <si>
    <t>ANÁLISIS ESTADÍSTICO</t>
  </si>
  <si>
    <t>PRESUPUESTO</t>
  </si>
  <si>
    <t>ITEM</t>
  </si>
  <si>
    <t xml:space="preserve">ELEMENTO </t>
  </si>
  <si>
    <t>UNIDAD DE MEDIDA</t>
  </si>
  <si>
    <t>CANTIDAD</t>
  </si>
  <si>
    <t>V/R TOTAL UNITARIO INCLUIDO IVA</t>
  </si>
  <si>
    <t>MENOR VALOR DE LAS COTIZACIONES</t>
  </si>
  <si>
    <t>PROMEDIO</t>
  </si>
  <si>
    <t>MEDIANA</t>
  </si>
  <si>
    <t>MEDIA GEOMETRICA</t>
  </si>
  <si>
    <t>DESVIACIÓN ESTÁNDAR</t>
  </si>
  <si>
    <t>COEFICIENTE DE VARIACION
CV</t>
  </si>
  <si>
    <t>VALOR DE REFERENCIA UNITARIO ELEGIDO</t>
  </si>
  <si>
    <t xml:space="preserve">CRITERIO </t>
  </si>
  <si>
    <t>VALOR DE REFERENCIA UNITARIO INCLUIDO IVA</t>
  </si>
  <si>
    <t>VALOR DE REFERENCIA PROCESO INCLUIDO IVA</t>
  </si>
  <si>
    <t>TOTAL</t>
  </si>
  <si>
    <t>Caja x 100 unidades (50 pares)</t>
  </si>
  <si>
    <t>YODOPOVIDONA (JABÓN QUIRÚRGICO)</t>
  </si>
  <si>
    <t>Frasco x 120 ml</t>
  </si>
  <si>
    <t>SOLUCIÓN SALINA</t>
  </si>
  <si>
    <t>Frasco x 500 ml</t>
  </si>
  <si>
    <t>ALCOHOL ANTISÉPTICO</t>
  </si>
  <si>
    <t>Frasco x 275 ml</t>
  </si>
  <si>
    <t>APÓSITO OCULAR ADULTO</t>
  </si>
  <si>
    <t>Caja x 20 unidades</t>
  </si>
  <si>
    <t>APÓSITO ADHESIVO SANITARIO</t>
  </si>
  <si>
    <t xml:space="preserve">Caja x 100 apósitos </t>
  </si>
  <si>
    <t>TAPABOCAS DESECHABLE</t>
  </si>
  <si>
    <t xml:space="preserve">Caja x 50 tapabocas </t>
  </si>
  <si>
    <t>INVERSION Y HOGAR SAS</t>
  </si>
  <si>
    <t>GUANTES DESECHABLES DE NITRILO - TALLA S</t>
  </si>
  <si>
    <t>GUANTES DESECHABLES DE NITRILO - TALLA M</t>
  </si>
  <si>
    <t>GUANTES DESECHABLES DE NITRILO - TALLA L</t>
  </si>
  <si>
    <t>HERRAMIENTAS Y DOTACIONES STRONGLU SAS</t>
  </si>
  <si>
    <t xml:space="preserve">COMPANY MEDIQBOY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</si>
</sst>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\-??_);_(@_)"/>
    <numFmt numFmtId="165" formatCode="_(* #,##0_);_(* \(#,##0\);_(* \-_);_(@_)"/>
    <numFmt numFmtId="166" formatCode="_(&quot;$ &quot;* #,##0.00_);_(&quot;$ &quot;* \(#,##0.00\);_(&quot;$ &quot;* \-??_);_(@_)"/>
    <numFmt numFmtId="167" formatCode="_-\$* #,##0_-;&quot;-$&quot;* #,##0_-;_-\$* \-_-;_-@_-"/>
    <numFmt numFmtId="168" formatCode="&quot;$ &quot;#,##0"/>
    <numFmt numFmtId="169" formatCode="_-* #,##0.00_-;\-* #,##0.00_-;_-* \-??_-;_-@_-"/>
    <numFmt numFmtId="170" formatCode="\$#,##0"/>
    <numFmt numFmtId="171" formatCode="0.0%"/>
    <numFmt numFmtId="172" formatCode="_-* #,##0.00_-;\-* #,##0.00_-;_-* \-_-;_-@_-"/>
  </numFmts>
  <fonts count="14" x14ac:knownFonts="1">
    <font>
      <sz val="11"/>
      <color theme="1"/>
      <name val="Calibri"/>
      <family val="2"/>
      <charset val="1"/>
    </font>
    <font>
      <sz val="10"/>
      <name val="Arial"/>
      <family val="2"/>
      <charset val="1"/>
    </font>
    <font>
      <sz val="8"/>
      <name val="Arial Narrow"/>
      <family val="2"/>
      <charset val="1"/>
    </font>
    <font>
      <b/>
      <sz val="8"/>
      <name val="Arial Narrow"/>
      <family val="2"/>
      <charset val="1"/>
    </font>
    <font>
      <b/>
      <sz val="12"/>
      <name val="Arial Narrow"/>
      <family val="2"/>
      <charset val="1"/>
    </font>
    <font>
      <sz val="10"/>
      <name val="Arial Narrow"/>
      <family val="2"/>
      <charset val="1"/>
    </font>
    <font>
      <sz val="12"/>
      <name val="Arial Narrow"/>
      <charset val="1"/>
    </font>
    <font>
      <sz val="12"/>
      <name val="Arial Narrow"/>
      <family val="2"/>
      <charset val="1"/>
    </font>
    <font>
      <sz val="12"/>
      <name val="Calibri"/>
      <family val="2"/>
      <charset val="1"/>
    </font>
    <font>
      <b/>
      <sz val="9"/>
      <name val="Arial Narrow"/>
      <family val="2"/>
      <charset val="1"/>
    </font>
    <font>
      <b/>
      <sz val="14"/>
      <name val="Arial Narrow"/>
      <family val="2"/>
      <charset val="1"/>
    </font>
    <font>
      <b/>
      <sz val="11"/>
      <name val="Arial Narrow"/>
      <charset val="1"/>
    </font>
    <font>
      <sz val="10"/>
      <name val="Arial Narrow"/>
      <charset val="1"/>
    </font>
    <font>
      <sz val="11"/>
      <color theme="1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4" tint="0.79979857783745845"/>
        <bgColor rgb="FFCCFFFF"/>
      </patternFill>
    </fill>
    <fill>
      <patternFill patternType="solid">
        <fgColor theme="0" tint="-0.249977111117893"/>
        <bgColor rgb="FFCCCCFF"/>
      </patternFill>
    </fill>
    <fill>
      <patternFill patternType="solid">
        <fgColor rgb="FF92D050"/>
        <bgColor rgb="FFBFBFBF"/>
      </patternFill>
    </fill>
    <fill>
      <patternFill patternType="solid">
        <fgColor rgb="FFFFCC99"/>
        <bgColor rgb="FFBFBFBF"/>
      </patternFill>
    </fill>
    <fill>
      <patternFill patternType="solid">
        <fgColor rgb="FFFFFF00"/>
        <bgColor rgb="FFFFFFCC"/>
      </patternFill>
    </fill>
  </fills>
  <borders count="3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rgb="FF7F7F7F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8">
    <xf numFmtId="0" fontId="0" fillId="0" borderId="0"/>
    <xf numFmtId="164" fontId="1" fillId="0" borderId="0"/>
    <xf numFmtId="165" fontId="1" fillId="0" borderId="0"/>
    <xf numFmtId="166" fontId="13" fillId="0" borderId="0"/>
    <xf numFmtId="167" fontId="1" fillId="0" borderId="0"/>
    <xf numFmtId="0" fontId="1" fillId="0" borderId="0"/>
    <xf numFmtId="0" fontId="13" fillId="0" borderId="0"/>
    <xf numFmtId="9" fontId="1" fillId="0" borderId="0"/>
  </cellStyleXfs>
  <cellXfs count="68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168" fontId="2" fillId="2" borderId="0" xfId="0" applyNumberFormat="1" applyFont="1" applyFill="1" applyAlignment="1">
      <alignment horizontal="center" vertical="center"/>
    </xf>
    <xf numFmtId="168" fontId="2" fillId="2" borderId="0" xfId="0" applyNumberFormat="1" applyFont="1" applyFill="1" applyAlignment="1">
      <alignment vertical="center"/>
    </xf>
    <xf numFmtId="169" fontId="2" fillId="2" borderId="0" xfId="0" applyNumberFormat="1" applyFont="1" applyFill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68" fontId="3" fillId="3" borderId="5" xfId="0" applyNumberFormat="1" applyFont="1" applyFill="1" applyBorder="1" applyAlignment="1">
      <alignment horizontal="center" vertical="center" wrapText="1"/>
    </xf>
    <xf numFmtId="168" fontId="3" fillId="3" borderId="6" xfId="0" applyNumberFormat="1" applyFont="1" applyFill="1" applyBorder="1" applyAlignment="1">
      <alignment horizontal="center" vertical="center" wrapText="1"/>
    </xf>
    <xf numFmtId="168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170" fontId="6" fillId="0" borderId="13" xfId="0" applyNumberFormat="1" applyFont="1" applyBorder="1" applyAlignment="1">
      <alignment horizontal="right"/>
    </xf>
    <xf numFmtId="170" fontId="6" fillId="0" borderId="14" xfId="0" applyNumberFormat="1" applyFont="1" applyBorder="1" applyAlignment="1">
      <alignment horizontal="right"/>
    </xf>
    <xf numFmtId="168" fontId="7" fillId="0" borderId="14" xfId="0" applyNumberFormat="1" applyFont="1" applyBorder="1" applyAlignment="1">
      <alignment horizontal="right" vertical="center"/>
    </xf>
    <xf numFmtId="167" fontId="7" fillId="0" borderId="14" xfId="0" applyNumberFormat="1" applyFont="1" applyBorder="1" applyAlignment="1">
      <alignment horizontal="right" vertical="center"/>
    </xf>
    <xf numFmtId="167" fontId="7" fillId="0" borderId="16" xfId="0" applyNumberFormat="1" applyFont="1" applyBorder="1" applyAlignment="1">
      <alignment horizontal="right" vertical="center"/>
    </xf>
    <xf numFmtId="170" fontId="7" fillId="2" borderId="13" xfId="0" applyNumberFormat="1" applyFont="1" applyFill="1" applyBorder="1" applyAlignment="1">
      <alignment horizontal="center" vertical="center"/>
    </xf>
    <xf numFmtId="170" fontId="7" fillId="2" borderId="14" xfId="0" applyNumberFormat="1" applyFont="1" applyFill="1" applyBorder="1" applyAlignment="1">
      <alignment horizontal="center" vertical="center"/>
    </xf>
    <xf numFmtId="171" fontId="7" fillId="2" borderId="15" xfId="0" applyNumberFormat="1" applyFont="1" applyFill="1" applyBorder="1" applyAlignment="1">
      <alignment horizontal="center" vertical="center"/>
    </xf>
    <xf numFmtId="170" fontId="8" fillId="6" borderId="17" xfId="0" applyNumberFormat="1" applyFont="1" applyFill="1" applyBorder="1" applyAlignment="1">
      <alignment horizontal="right" vertical="center"/>
    </xf>
    <xf numFmtId="172" fontId="7" fillId="0" borderId="18" xfId="0" applyNumberFormat="1" applyFont="1" applyBorder="1" applyAlignment="1">
      <alignment horizontal="center" vertical="center" wrapText="1"/>
    </xf>
    <xf numFmtId="1" fontId="7" fillId="0" borderId="18" xfId="0" applyNumberFormat="1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170" fontId="7" fillId="2" borderId="18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170" fontId="6" fillId="0" borderId="20" xfId="0" applyNumberFormat="1" applyFont="1" applyBorder="1" applyAlignment="1">
      <alignment horizontal="right"/>
    </xf>
    <xf numFmtId="170" fontId="6" fillId="0" borderId="21" xfId="0" applyNumberFormat="1" applyFont="1" applyBorder="1" applyAlignment="1">
      <alignment horizontal="right"/>
    </xf>
    <xf numFmtId="168" fontId="7" fillId="0" borderId="21" xfId="0" applyNumberFormat="1" applyFont="1" applyBorder="1" applyAlignment="1">
      <alignment horizontal="right" vertical="center"/>
    </xf>
    <xf numFmtId="167" fontId="7" fillId="0" borderId="21" xfId="0" applyNumberFormat="1" applyFont="1" applyBorder="1" applyAlignment="1">
      <alignment horizontal="right" vertical="center"/>
    </xf>
    <xf numFmtId="167" fontId="7" fillId="0" borderId="23" xfId="0" applyNumberFormat="1" applyFont="1" applyBorder="1" applyAlignment="1">
      <alignment horizontal="right" vertical="center"/>
    </xf>
    <xf numFmtId="170" fontId="7" fillId="2" borderId="20" xfId="0" applyNumberFormat="1" applyFont="1" applyFill="1" applyBorder="1" applyAlignment="1">
      <alignment horizontal="center" vertical="center"/>
    </xf>
    <xf numFmtId="170" fontId="7" fillId="2" borderId="21" xfId="0" applyNumberFormat="1" applyFont="1" applyFill="1" applyBorder="1" applyAlignment="1">
      <alignment horizontal="center" vertical="center"/>
    </xf>
    <xf numFmtId="171" fontId="7" fillId="2" borderId="22" xfId="0" applyNumberFormat="1" applyFont="1" applyFill="1" applyBorder="1" applyAlignment="1">
      <alignment horizontal="center" vertical="center"/>
    </xf>
    <xf numFmtId="170" fontId="8" fillId="6" borderId="24" xfId="0" applyNumberFormat="1" applyFont="1" applyFill="1" applyBorder="1" applyAlignment="1">
      <alignment horizontal="right" vertical="center"/>
    </xf>
    <xf numFmtId="172" fontId="7" fillId="0" borderId="25" xfId="0" applyNumberFormat="1" applyFont="1" applyBorder="1" applyAlignment="1">
      <alignment horizontal="center" vertical="center" wrapText="1"/>
    </xf>
    <xf numFmtId="1" fontId="7" fillId="0" borderId="26" xfId="0" applyNumberFormat="1" applyFont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170" fontId="7" fillId="2" borderId="26" xfId="0" applyNumberFormat="1" applyFont="1" applyFill="1" applyBorder="1" applyAlignment="1">
      <alignment horizontal="center" vertical="center"/>
    </xf>
    <xf numFmtId="170" fontId="10" fillId="4" borderId="28" xfId="0" applyNumberFormat="1" applyFont="1" applyFill="1" applyBorder="1" applyAlignment="1">
      <alignment vertical="center"/>
    </xf>
    <xf numFmtId="167" fontId="9" fillId="2" borderId="0" xfId="0" applyNumberFormat="1" applyFont="1" applyFill="1" applyAlignment="1">
      <alignment vertical="center"/>
    </xf>
    <xf numFmtId="0" fontId="11" fillId="0" borderId="0" xfId="0" applyFont="1"/>
    <xf numFmtId="0" fontId="12" fillId="0" borderId="0" xfId="0" applyFont="1"/>
    <xf numFmtId="0" fontId="12" fillId="2" borderId="0" xfId="0" applyFont="1" applyFill="1" applyAlignment="1">
      <alignment horizontal="left" vertical="center" wrapText="1"/>
    </xf>
    <xf numFmtId="171" fontId="7" fillId="7" borderId="22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169" fontId="4" fillId="5" borderId="4" xfId="0" applyNumberFormat="1" applyFont="1" applyFill="1" applyBorder="1" applyAlignment="1">
      <alignment horizontal="center" vertical="center" wrapText="1"/>
    </xf>
    <xf numFmtId="167" fontId="9" fillId="2" borderId="29" xfId="0" applyNumberFormat="1" applyFont="1" applyFill="1" applyBorder="1" applyAlignment="1">
      <alignment horizontal="right" vertical="center" wrapText="1"/>
    </xf>
  </cellXfs>
  <cellStyles count="8">
    <cellStyle name="Millares [0] 2" xfId="2"/>
    <cellStyle name="Millares 2" xfId="1"/>
    <cellStyle name="Moneda [0] 2" xfId="4"/>
    <cellStyle name="Moneda 8" xfId="3"/>
    <cellStyle name="Normal" xfId="0" builtinId="0"/>
    <cellStyle name="Normal 2" xfId="5"/>
    <cellStyle name="Normal 2 78" xfId="6"/>
    <cellStyle name="Porcentaje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FFFCC"/>
      <rgbColor rgb="FFDCE6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9"/>
  <sheetViews>
    <sheetView tabSelected="1" zoomScale="75" zoomScaleNormal="75" workbookViewId="0">
      <selection activeCell="B1" sqref="B1"/>
    </sheetView>
  </sheetViews>
  <sheetFormatPr baseColWidth="10" defaultColWidth="16.140625" defaultRowHeight="12.75" x14ac:dyDescent="0.25"/>
  <cols>
    <col min="1" max="1" width="4.140625" style="1" customWidth="1"/>
    <col min="2" max="2" width="16.140625" style="2"/>
    <col min="3" max="3" width="16.140625" style="1"/>
    <col min="4" max="4" width="16.140625" style="3"/>
    <col min="5" max="5" width="15.140625" style="4" customWidth="1"/>
    <col min="6" max="6" width="15" style="4" customWidth="1"/>
    <col min="7" max="7" width="15" style="5" customWidth="1"/>
    <col min="8" max="9" width="15.42578125" style="1" customWidth="1"/>
    <col min="10" max="10" width="15.85546875" style="1" hidden="1" customWidth="1"/>
    <col min="11" max="11" width="15.7109375" style="1" hidden="1" customWidth="1"/>
    <col min="12" max="14" width="15.42578125" style="1" hidden="1" customWidth="1"/>
    <col min="15" max="15" width="15.7109375" style="1" hidden="1" customWidth="1"/>
    <col min="16" max="19" width="15.42578125" style="1" hidden="1" customWidth="1"/>
    <col min="20" max="20" width="14.28515625" style="6" customWidth="1"/>
    <col min="21" max="22" width="11.42578125" style="6" customWidth="1"/>
    <col min="23" max="23" width="14.85546875" style="6" customWidth="1"/>
    <col min="24" max="24" width="15.28515625" style="6" customWidth="1"/>
    <col min="25" max="25" width="12.28515625" style="6" customWidth="1"/>
    <col min="26" max="26" width="15.28515625" style="6" customWidth="1"/>
    <col min="27" max="27" width="15.28515625" style="1" customWidth="1"/>
    <col min="28" max="28" width="8.140625" style="3" customWidth="1"/>
    <col min="29" max="29" width="16.85546875" style="1" customWidth="1"/>
    <col min="30" max="30" width="15.42578125" style="6" customWidth="1"/>
    <col min="31" max="31" width="16.85546875" style="6" customWidth="1"/>
    <col min="32" max="16384" width="16.140625" style="1"/>
  </cols>
  <sheetData>
    <row r="1" spans="1:32" s="10" customFormat="1" ht="40.5" customHeight="1" thickBot="1" x14ac:dyDescent="0.3">
      <c r="A1" s="1"/>
      <c r="B1" s="2"/>
      <c r="C1" s="1"/>
      <c r="D1" s="1"/>
      <c r="E1" s="7" t="s">
        <v>31</v>
      </c>
      <c r="F1" s="8" t="s">
        <v>35</v>
      </c>
      <c r="G1" s="8" t="s">
        <v>36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9"/>
      <c r="T1" s="65" t="s">
        <v>0</v>
      </c>
      <c r="U1" s="65"/>
      <c r="V1" s="65"/>
      <c r="W1" s="65"/>
      <c r="X1" s="65"/>
      <c r="Y1" s="65"/>
      <c r="Z1" s="65"/>
      <c r="AA1" s="65"/>
      <c r="AB1" s="66" t="s">
        <v>1</v>
      </c>
      <c r="AC1" s="66"/>
      <c r="AD1" s="66"/>
      <c r="AE1" s="66"/>
      <c r="AF1" s="1"/>
    </row>
    <row r="2" spans="1:32" s="22" customFormat="1" ht="63" customHeight="1" thickBot="1" x14ac:dyDescent="0.3">
      <c r="A2" s="11" t="s">
        <v>2</v>
      </c>
      <c r="B2" s="12" t="s">
        <v>3</v>
      </c>
      <c r="C2" s="12" t="s">
        <v>4</v>
      </c>
      <c r="D2" s="13" t="s">
        <v>5</v>
      </c>
      <c r="E2" s="14" t="s">
        <v>6</v>
      </c>
      <c r="F2" s="15" t="s">
        <v>6</v>
      </c>
      <c r="G2" s="15" t="s">
        <v>6</v>
      </c>
      <c r="H2" s="15" t="s">
        <v>6</v>
      </c>
      <c r="I2" s="15" t="s">
        <v>6</v>
      </c>
      <c r="J2" s="15" t="s">
        <v>6</v>
      </c>
      <c r="K2" s="15" t="s">
        <v>6</v>
      </c>
      <c r="L2" s="15" t="s">
        <v>6</v>
      </c>
      <c r="M2" s="15" t="s">
        <v>6</v>
      </c>
      <c r="N2" s="15" t="s">
        <v>6</v>
      </c>
      <c r="O2" s="15" t="s">
        <v>6</v>
      </c>
      <c r="P2" s="15" t="s">
        <v>6</v>
      </c>
      <c r="Q2" s="15" t="s">
        <v>6</v>
      </c>
      <c r="R2" s="15" t="s">
        <v>6</v>
      </c>
      <c r="S2" s="16" t="s">
        <v>6</v>
      </c>
      <c r="T2" s="17" t="s">
        <v>7</v>
      </c>
      <c r="U2" s="12" t="s">
        <v>8</v>
      </c>
      <c r="V2" s="12" t="s">
        <v>9</v>
      </c>
      <c r="W2" s="12" t="s">
        <v>10</v>
      </c>
      <c r="X2" s="12" t="s">
        <v>11</v>
      </c>
      <c r="Y2" s="13" t="s">
        <v>12</v>
      </c>
      <c r="Z2" s="18" t="s">
        <v>13</v>
      </c>
      <c r="AA2" s="19" t="s">
        <v>14</v>
      </c>
      <c r="AB2" s="20" t="s">
        <v>5</v>
      </c>
      <c r="AC2" s="21" t="str">
        <f t="shared" ref="AC2:AC11" si="0">IF(C2="","",C2)</f>
        <v>UNIDAD DE MEDIDA</v>
      </c>
      <c r="AD2" s="20" t="s">
        <v>15</v>
      </c>
      <c r="AE2" s="20" t="s">
        <v>16</v>
      </c>
      <c r="AF2" s="3"/>
    </row>
    <row r="3" spans="1:32" s="41" customFormat="1" ht="162" customHeight="1" x14ac:dyDescent="0.25">
      <c r="A3" s="23">
        <v>1</v>
      </c>
      <c r="B3" s="24" t="s">
        <v>32</v>
      </c>
      <c r="C3" s="25" t="s">
        <v>18</v>
      </c>
      <c r="D3" s="26">
        <v>5</v>
      </c>
      <c r="E3" s="27">
        <v>25990</v>
      </c>
      <c r="F3" s="28">
        <v>33320</v>
      </c>
      <c r="G3" s="28">
        <v>19397</v>
      </c>
      <c r="H3" s="28"/>
      <c r="I3" s="28"/>
      <c r="J3" s="29"/>
      <c r="K3" s="30"/>
      <c r="L3" s="29"/>
      <c r="M3" s="30"/>
      <c r="N3" s="30"/>
      <c r="O3" s="30"/>
      <c r="P3" s="30"/>
      <c r="Q3" s="30"/>
      <c r="R3" s="30"/>
      <c r="S3" s="31"/>
      <c r="T3" s="32">
        <f t="shared" ref="T3:T11" si="1">IF(COUNT(E3:S3)=0,"",MIN(E3:S3))</f>
        <v>19397</v>
      </c>
      <c r="U3" s="33">
        <f t="shared" ref="U3:U11" si="2">IF(COUNT(E3:S3)=0,"",AVERAGE(E3:S3))</f>
        <v>26235.666666666668</v>
      </c>
      <c r="V3" s="33">
        <f t="shared" ref="V3:V11" si="3">IF(COUNT(E3:S3)=0,"",MEDIAN(E3:S3))</f>
        <v>25990</v>
      </c>
      <c r="W3" s="33">
        <f t="shared" ref="W3:W11" si="4">IF(COUNT(E3:S3)=0,"",GEOMEAN(E3:S3))</f>
        <v>25610.3361783072</v>
      </c>
      <c r="X3" s="33">
        <f t="shared" ref="X3:X11" si="5">IF(COUNT(E3:S3)&lt;2,"",STDEV(E3:S3))</f>
        <v>6964.7502707084459</v>
      </c>
      <c r="Y3" s="34">
        <f t="shared" ref="Y3:Y11" si="6">IF(OR(X3="",U3="",U3=0),"",X3/U3)</f>
        <v>0.26546877421481363</v>
      </c>
      <c r="Z3" s="35">
        <f t="shared" ref="Z3:Z11" si="7">IF(COUNT(E3:S3)=0,"",IF(COUNT(E3:S3)=1,U3,IF(Y3="",U3,IF(Y3&lt;=0.15,U3,IF(Y3&lt;=0.3,V3,IF(Y3&lt;=0.5,W3,IF(Y3&lt;=0.75,HARMEAN(E3:S3),T3)))))))</f>
        <v>25990</v>
      </c>
      <c r="AA3" s="36" t="str">
        <f t="shared" ref="AA3:AA11" si="8">IF(COUNT(E3:S3)=0,"",IF(COUNT(E3:S3)=1,"COTIZACIÓN ÚNICA",IF(Y3="","PROMEDIO",IF(Y3&lt;=0.15,"PROMEDIO",IF(Y3&lt;=0.3,"MEDIANA",IF(Y3&lt;=0.5,"MEDIA GEOMÉTRICA",IF(Y3&lt;=0.75,"MEDIA ARMÓNICA","MENOR VALOR")))))))</f>
        <v>MEDIANA</v>
      </c>
      <c r="AB3" s="37">
        <f t="shared" ref="AB3:AB11" si="9">IF(D3="","",D3)</f>
        <v>5</v>
      </c>
      <c r="AC3" s="38" t="str">
        <f t="shared" si="0"/>
        <v>Caja x 100 unidades (50 pares)</v>
      </c>
      <c r="AD3" s="39">
        <f t="shared" ref="AD3:AD11" si="10">IF(Z3="","",ROUND(Z3,0))</f>
        <v>25990</v>
      </c>
      <c r="AE3" s="39">
        <f t="shared" ref="AE3:AE11" si="11">IF(OR(AD3="",AB3=""),"",ROUND(AD3*AB3,0))</f>
        <v>129950</v>
      </c>
      <c r="AF3" s="40"/>
    </row>
    <row r="4" spans="1:32" s="41" customFormat="1" ht="202.9" customHeight="1" x14ac:dyDescent="0.25">
      <c r="A4" s="42">
        <v>2</v>
      </c>
      <c r="B4" s="43" t="s">
        <v>33</v>
      </c>
      <c r="C4" s="25" t="s">
        <v>18</v>
      </c>
      <c r="D4" s="45">
        <v>80</v>
      </c>
      <c r="E4" s="46">
        <v>25990</v>
      </c>
      <c r="F4" s="47">
        <v>33320</v>
      </c>
      <c r="G4" s="47">
        <v>19397</v>
      </c>
      <c r="H4" s="47"/>
      <c r="I4" s="47"/>
      <c r="J4" s="48"/>
      <c r="K4" s="49"/>
      <c r="L4" s="48"/>
      <c r="M4" s="49"/>
      <c r="N4" s="49"/>
      <c r="O4" s="49"/>
      <c r="P4" s="49"/>
      <c r="Q4" s="49"/>
      <c r="R4" s="49"/>
      <c r="S4" s="50"/>
      <c r="T4" s="51">
        <f t="shared" si="1"/>
        <v>19397</v>
      </c>
      <c r="U4" s="52">
        <f t="shared" si="2"/>
        <v>26235.666666666668</v>
      </c>
      <c r="V4" s="52">
        <f t="shared" si="3"/>
        <v>25990</v>
      </c>
      <c r="W4" s="52">
        <f t="shared" si="4"/>
        <v>25610.3361783072</v>
      </c>
      <c r="X4" s="52">
        <f t="shared" si="5"/>
        <v>6964.7502707084459</v>
      </c>
      <c r="Y4" s="53">
        <f t="shared" si="6"/>
        <v>0.26546877421481363</v>
      </c>
      <c r="Z4" s="54">
        <f t="shared" si="7"/>
        <v>25990</v>
      </c>
      <c r="AA4" s="55" t="str">
        <f t="shared" si="8"/>
        <v>MEDIANA</v>
      </c>
      <c r="AB4" s="56">
        <f t="shared" si="9"/>
        <v>80</v>
      </c>
      <c r="AC4" s="57" t="str">
        <f t="shared" si="0"/>
        <v>Caja x 100 unidades (50 pares)</v>
      </c>
      <c r="AD4" s="58">
        <f t="shared" si="10"/>
        <v>25990</v>
      </c>
      <c r="AE4" s="58">
        <f t="shared" si="11"/>
        <v>2079200</v>
      </c>
      <c r="AF4" s="40"/>
    </row>
    <row r="5" spans="1:32" s="41" customFormat="1" ht="82.5" customHeight="1" x14ac:dyDescent="0.25">
      <c r="A5" s="42">
        <v>3</v>
      </c>
      <c r="B5" s="43" t="s">
        <v>34</v>
      </c>
      <c r="C5" s="25" t="s">
        <v>18</v>
      </c>
      <c r="D5" s="45">
        <v>5</v>
      </c>
      <c r="E5" s="46">
        <v>25990</v>
      </c>
      <c r="F5" s="47">
        <v>33320</v>
      </c>
      <c r="G5" s="47">
        <v>19397</v>
      </c>
      <c r="H5" s="47"/>
      <c r="I5" s="47"/>
      <c r="J5" s="48"/>
      <c r="K5" s="49"/>
      <c r="L5" s="48"/>
      <c r="M5" s="49"/>
      <c r="N5" s="49"/>
      <c r="O5" s="49"/>
      <c r="P5" s="49"/>
      <c r="Q5" s="49"/>
      <c r="R5" s="49"/>
      <c r="S5" s="50"/>
      <c r="T5" s="51">
        <f t="shared" si="1"/>
        <v>19397</v>
      </c>
      <c r="U5" s="52">
        <f t="shared" si="2"/>
        <v>26235.666666666668</v>
      </c>
      <c r="V5" s="52">
        <f t="shared" si="3"/>
        <v>25990</v>
      </c>
      <c r="W5" s="52">
        <f t="shared" si="4"/>
        <v>25610.3361783072</v>
      </c>
      <c r="X5" s="52">
        <f t="shared" si="5"/>
        <v>6964.7502707084459</v>
      </c>
      <c r="Y5" s="53">
        <f t="shared" si="6"/>
        <v>0.26546877421481363</v>
      </c>
      <c r="Z5" s="54">
        <f t="shared" si="7"/>
        <v>25990</v>
      </c>
      <c r="AA5" s="55" t="str">
        <f t="shared" si="8"/>
        <v>MEDIANA</v>
      </c>
      <c r="AB5" s="56">
        <f t="shared" si="9"/>
        <v>5</v>
      </c>
      <c r="AC5" s="57" t="str">
        <f t="shared" si="0"/>
        <v>Caja x 100 unidades (50 pares)</v>
      </c>
      <c r="AD5" s="58">
        <f t="shared" si="10"/>
        <v>25990</v>
      </c>
      <c r="AE5" s="58">
        <f t="shared" si="11"/>
        <v>129950</v>
      </c>
      <c r="AF5" s="40"/>
    </row>
    <row r="6" spans="1:32" s="41" customFormat="1" ht="138" customHeight="1" x14ac:dyDescent="0.25">
      <c r="A6" s="42">
        <v>4</v>
      </c>
      <c r="B6" s="43" t="s">
        <v>19</v>
      </c>
      <c r="C6" s="44" t="s">
        <v>20</v>
      </c>
      <c r="D6" s="45">
        <v>90</v>
      </c>
      <c r="E6" s="46">
        <v>6519</v>
      </c>
      <c r="F6" s="47">
        <v>9600</v>
      </c>
      <c r="G6" s="47">
        <v>4877</v>
      </c>
      <c r="H6" s="47"/>
      <c r="I6" s="47"/>
      <c r="J6" s="48"/>
      <c r="K6" s="49"/>
      <c r="L6" s="48"/>
      <c r="M6" s="49"/>
      <c r="N6" s="49"/>
      <c r="O6" s="49"/>
      <c r="P6" s="49"/>
      <c r="Q6" s="49"/>
      <c r="R6" s="49"/>
      <c r="S6" s="50"/>
      <c r="T6" s="51">
        <f t="shared" si="1"/>
        <v>4877</v>
      </c>
      <c r="U6" s="52">
        <f t="shared" si="2"/>
        <v>6998.666666666667</v>
      </c>
      <c r="V6" s="52">
        <f t="shared" si="3"/>
        <v>6519</v>
      </c>
      <c r="W6" s="52">
        <f t="shared" si="4"/>
        <v>6732.8921302472163</v>
      </c>
      <c r="X6" s="52">
        <f t="shared" si="5"/>
        <v>2397.7577720306381</v>
      </c>
      <c r="Y6" s="53">
        <f t="shared" si="6"/>
        <v>0.34260208211525595</v>
      </c>
      <c r="Z6" s="54">
        <f t="shared" si="7"/>
        <v>6732.8921302472163</v>
      </c>
      <c r="AA6" s="55" t="str">
        <f t="shared" si="8"/>
        <v>MEDIA GEOMÉTRICA</v>
      </c>
      <c r="AB6" s="56">
        <f t="shared" si="9"/>
        <v>90</v>
      </c>
      <c r="AC6" s="57" t="str">
        <f t="shared" si="0"/>
        <v>Frasco x 120 ml</v>
      </c>
      <c r="AD6" s="58">
        <f t="shared" si="10"/>
        <v>6733</v>
      </c>
      <c r="AE6" s="58">
        <f t="shared" si="11"/>
        <v>605970</v>
      </c>
      <c r="AF6" s="40"/>
    </row>
    <row r="7" spans="1:32" s="41" customFormat="1" ht="123.75" customHeight="1" x14ac:dyDescent="0.25">
      <c r="A7" s="42">
        <v>5</v>
      </c>
      <c r="B7" s="43" t="s">
        <v>21</v>
      </c>
      <c r="C7" s="44" t="s">
        <v>22</v>
      </c>
      <c r="D7" s="45">
        <v>90</v>
      </c>
      <c r="E7" s="46">
        <v>4143</v>
      </c>
      <c r="F7" s="47">
        <v>7000</v>
      </c>
      <c r="G7" s="47">
        <v>3442</v>
      </c>
      <c r="H7" s="47"/>
      <c r="I7" s="47"/>
      <c r="J7" s="48"/>
      <c r="K7" s="49"/>
      <c r="L7" s="48"/>
      <c r="M7" s="49"/>
      <c r="N7" s="49"/>
      <c r="O7" s="49"/>
      <c r="P7" s="49"/>
      <c r="Q7" s="49"/>
      <c r="R7" s="49"/>
      <c r="S7" s="50"/>
      <c r="T7" s="51">
        <f t="shared" si="1"/>
        <v>3442</v>
      </c>
      <c r="U7" s="52">
        <f t="shared" si="2"/>
        <v>4861.666666666667</v>
      </c>
      <c r="V7" s="52">
        <f t="shared" si="3"/>
        <v>4143</v>
      </c>
      <c r="W7" s="52">
        <f t="shared" si="4"/>
        <v>4638.8245449433252</v>
      </c>
      <c r="X7" s="52">
        <f t="shared" si="5"/>
        <v>1884.728716110978</v>
      </c>
      <c r="Y7" s="53">
        <f t="shared" si="6"/>
        <v>0.38767131630668039</v>
      </c>
      <c r="Z7" s="54">
        <f t="shared" si="7"/>
        <v>4638.8245449433252</v>
      </c>
      <c r="AA7" s="55" t="str">
        <f t="shared" si="8"/>
        <v>MEDIA GEOMÉTRICA</v>
      </c>
      <c r="AB7" s="56">
        <f t="shared" si="9"/>
        <v>90</v>
      </c>
      <c r="AC7" s="57" t="str">
        <f t="shared" si="0"/>
        <v>Frasco x 500 ml</v>
      </c>
      <c r="AD7" s="58">
        <f t="shared" si="10"/>
        <v>4639</v>
      </c>
      <c r="AE7" s="58">
        <f t="shared" si="11"/>
        <v>417510</v>
      </c>
      <c r="AF7" s="40"/>
    </row>
    <row r="8" spans="1:32" s="41" customFormat="1" ht="123.75" customHeight="1" x14ac:dyDescent="0.25">
      <c r="A8" s="42">
        <v>6</v>
      </c>
      <c r="B8" s="43" t="s">
        <v>23</v>
      </c>
      <c r="C8" s="44" t="s">
        <v>24</v>
      </c>
      <c r="D8" s="45">
        <v>90</v>
      </c>
      <c r="E8" s="46">
        <v>5742</v>
      </c>
      <c r="F8" s="47">
        <v>6700</v>
      </c>
      <c r="G8" s="47">
        <v>4188</v>
      </c>
      <c r="H8" s="47"/>
      <c r="I8" s="47"/>
      <c r="J8" s="48"/>
      <c r="K8" s="49"/>
      <c r="L8" s="48"/>
      <c r="M8" s="49"/>
      <c r="N8" s="49"/>
      <c r="O8" s="49"/>
      <c r="P8" s="49"/>
      <c r="Q8" s="49"/>
      <c r="R8" s="49"/>
      <c r="S8" s="50"/>
      <c r="T8" s="51">
        <f t="shared" si="1"/>
        <v>4188</v>
      </c>
      <c r="U8" s="52">
        <f t="shared" si="2"/>
        <v>5543.333333333333</v>
      </c>
      <c r="V8" s="52">
        <f t="shared" si="3"/>
        <v>5742</v>
      </c>
      <c r="W8" s="52">
        <f t="shared" si="4"/>
        <v>5441.4530702434495</v>
      </c>
      <c r="X8" s="52">
        <f t="shared" si="5"/>
        <v>1267.7292034710472</v>
      </c>
      <c r="Y8" s="53">
        <f t="shared" si="6"/>
        <v>0.2286943842701829</v>
      </c>
      <c r="Z8" s="54">
        <f t="shared" si="7"/>
        <v>5742</v>
      </c>
      <c r="AA8" s="55" t="str">
        <f t="shared" si="8"/>
        <v>MEDIANA</v>
      </c>
      <c r="AB8" s="56">
        <f t="shared" si="9"/>
        <v>90</v>
      </c>
      <c r="AC8" s="57" t="str">
        <f t="shared" si="0"/>
        <v>Frasco x 275 ml</v>
      </c>
      <c r="AD8" s="58">
        <f t="shared" si="10"/>
        <v>5742</v>
      </c>
      <c r="AE8" s="58">
        <f t="shared" si="11"/>
        <v>516780</v>
      </c>
      <c r="AF8" s="40"/>
    </row>
    <row r="9" spans="1:32" s="41" customFormat="1" ht="123.75" customHeight="1" x14ac:dyDescent="0.25">
      <c r="A9" s="42">
        <v>7</v>
      </c>
      <c r="B9" s="43" t="s">
        <v>25</v>
      </c>
      <c r="C9" s="44" t="s">
        <v>26</v>
      </c>
      <c r="D9" s="45">
        <v>25</v>
      </c>
      <c r="E9" s="46">
        <v>9360</v>
      </c>
      <c r="F9" s="47">
        <v>11200</v>
      </c>
      <c r="G9" s="47">
        <v>12524</v>
      </c>
      <c r="H9" s="47"/>
      <c r="I9" s="47"/>
      <c r="J9" s="48"/>
      <c r="K9" s="49"/>
      <c r="L9" s="48"/>
      <c r="M9" s="49"/>
      <c r="N9" s="49"/>
      <c r="O9" s="49"/>
      <c r="P9" s="49"/>
      <c r="Q9" s="49"/>
      <c r="R9" s="49"/>
      <c r="S9" s="50"/>
      <c r="T9" s="51">
        <f t="shared" si="1"/>
        <v>9360</v>
      </c>
      <c r="U9" s="52">
        <f t="shared" si="2"/>
        <v>11028</v>
      </c>
      <c r="V9" s="52">
        <f t="shared" si="3"/>
        <v>11200</v>
      </c>
      <c r="W9" s="52">
        <f t="shared" si="4"/>
        <v>10949.954387750204</v>
      </c>
      <c r="X9" s="52">
        <f t="shared" si="5"/>
        <v>1588.997168027684</v>
      </c>
      <c r="Y9" s="53">
        <f t="shared" si="6"/>
        <v>0.14408751977037396</v>
      </c>
      <c r="Z9" s="54">
        <f t="shared" si="7"/>
        <v>11028</v>
      </c>
      <c r="AA9" s="55" t="str">
        <f t="shared" si="8"/>
        <v>PROMEDIO</v>
      </c>
      <c r="AB9" s="56">
        <f t="shared" si="9"/>
        <v>25</v>
      </c>
      <c r="AC9" s="57" t="str">
        <f t="shared" si="0"/>
        <v>Caja x 20 unidades</v>
      </c>
      <c r="AD9" s="58">
        <f t="shared" si="10"/>
        <v>11028</v>
      </c>
      <c r="AE9" s="58">
        <f t="shared" si="11"/>
        <v>275700</v>
      </c>
      <c r="AF9" s="40"/>
    </row>
    <row r="10" spans="1:32" s="41" customFormat="1" ht="123.75" customHeight="1" x14ac:dyDescent="0.25">
      <c r="A10" s="42">
        <v>8</v>
      </c>
      <c r="B10" s="43" t="s">
        <v>27</v>
      </c>
      <c r="C10" s="44" t="s">
        <v>28</v>
      </c>
      <c r="D10" s="45">
        <v>5</v>
      </c>
      <c r="E10" s="46">
        <v>8580</v>
      </c>
      <c r="F10" s="47">
        <v>4500</v>
      </c>
      <c r="G10" s="47">
        <v>13725</v>
      </c>
      <c r="H10" s="47"/>
      <c r="I10" s="47"/>
      <c r="J10" s="48"/>
      <c r="K10" s="49"/>
      <c r="L10" s="48"/>
      <c r="M10" s="49"/>
      <c r="N10" s="49"/>
      <c r="O10" s="49"/>
      <c r="P10" s="49"/>
      <c r="Q10" s="49"/>
      <c r="R10" s="49"/>
      <c r="S10" s="50"/>
      <c r="T10" s="51">
        <f t="shared" si="1"/>
        <v>4500</v>
      </c>
      <c r="U10" s="52">
        <f t="shared" si="2"/>
        <v>8935</v>
      </c>
      <c r="V10" s="52">
        <f t="shared" si="3"/>
        <v>8580</v>
      </c>
      <c r="W10" s="52">
        <f t="shared" si="4"/>
        <v>8092.2765886266689</v>
      </c>
      <c r="X10" s="52">
        <f t="shared" si="5"/>
        <v>4622.7345803106627</v>
      </c>
      <c r="Y10" s="64">
        <f t="shared" si="6"/>
        <v>0.51737376388479717</v>
      </c>
      <c r="Z10" s="54">
        <f t="shared" si="7"/>
        <v>7288.0616412922391</v>
      </c>
      <c r="AA10" s="55" t="str">
        <f t="shared" si="8"/>
        <v>MEDIA ARMÓNICA</v>
      </c>
      <c r="AB10" s="56">
        <f t="shared" si="9"/>
        <v>5</v>
      </c>
      <c r="AC10" s="57" t="str">
        <f t="shared" si="0"/>
        <v xml:space="preserve">Caja x 100 apósitos </v>
      </c>
      <c r="AD10" s="58">
        <f t="shared" si="10"/>
        <v>7288</v>
      </c>
      <c r="AE10" s="58">
        <f t="shared" si="11"/>
        <v>36440</v>
      </c>
      <c r="AF10" s="40"/>
    </row>
    <row r="11" spans="1:32" s="41" customFormat="1" ht="123.75" customHeight="1" thickBot="1" x14ac:dyDescent="0.3">
      <c r="A11" s="42">
        <v>9</v>
      </c>
      <c r="B11" s="43" t="s">
        <v>29</v>
      </c>
      <c r="C11" s="44" t="s">
        <v>30</v>
      </c>
      <c r="D11" s="45">
        <v>90</v>
      </c>
      <c r="E11" s="46">
        <v>9375</v>
      </c>
      <c r="F11" s="47">
        <v>16660</v>
      </c>
      <c r="G11" s="47">
        <v>8769</v>
      </c>
      <c r="H11" s="47"/>
      <c r="I11" s="47"/>
      <c r="J11" s="48"/>
      <c r="K11" s="49"/>
      <c r="L11" s="48"/>
      <c r="M11" s="49"/>
      <c r="N11" s="49"/>
      <c r="O11" s="49"/>
      <c r="P11" s="49"/>
      <c r="Q11" s="49"/>
      <c r="R11" s="49"/>
      <c r="S11" s="50"/>
      <c r="T11" s="51">
        <f t="shared" si="1"/>
        <v>8769</v>
      </c>
      <c r="U11" s="52">
        <f t="shared" si="2"/>
        <v>11601.333333333334</v>
      </c>
      <c r="V11" s="52">
        <f t="shared" si="3"/>
        <v>9375</v>
      </c>
      <c r="W11" s="52">
        <f t="shared" si="4"/>
        <v>11105.346523432219</v>
      </c>
      <c r="X11" s="52">
        <f t="shared" si="5"/>
        <v>4391.3995870716826</v>
      </c>
      <c r="Y11" s="53">
        <f t="shared" si="6"/>
        <v>0.3785254212508633</v>
      </c>
      <c r="Z11" s="54">
        <f t="shared" si="7"/>
        <v>11105.346523432219</v>
      </c>
      <c r="AA11" s="55" t="str">
        <f t="shared" si="8"/>
        <v>MEDIA GEOMÉTRICA</v>
      </c>
      <c r="AB11" s="56">
        <f t="shared" si="9"/>
        <v>90</v>
      </c>
      <c r="AC11" s="57" t="str">
        <f t="shared" si="0"/>
        <v xml:space="preserve">Caja x 50 tapabocas </v>
      </c>
      <c r="AD11" s="58">
        <f t="shared" si="10"/>
        <v>11105</v>
      </c>
      <c r="AE11" s="58">
        <f t="shared" si="11"/>
        <v>999450</v>
      </c>
      <c r="AF11" s="40"/>
    </row>
    <row r="12" spans="1:32" s="60" customFormat="1" ht="18" customHeight="1" thickBot="1" x14ac:dyDescent="0.3">
      <c r="A12" s="67" t="s">
        <v>17</v>
      </c>
      <c r="B12" s="67"/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59">
        <f>SUM(AD3:AD11)</f>
        <v>124505</v>
      </c>
      <c r="AE12" s="59">
        <f>SUM(AE3:AE11)</f>
        <v>5190950</v>
      </c>
    </row>
    <row r="14" spans="1:32" ht="13.5" customHeight="1" x14ac:dyDescent="0.3">
      <c r="B14" s="61"/>
    </row>
    <row r="15" spans="1:32" ht="12.75" customHeight="1" x14ac:dyDescent="0.2">
      <c r="B15" s="62"/>
    </row>
    <row r="16" spans="1:32" ht="12.75" customHeight="1" x14ac:dyDescent="0.2">
      <c r="B16" s="62"/>
    </row>
    <row r="17" spans="2:31" ht="12.75" customHeight="1" x14ac:dyDescent="0.3">
      <c r="B17" s="61"/>
    </row>
    <row r="18" spans="2:31" ht="12.75" customHeight="1" x14ac:dyDescent="0.2">
      <c r="B18" s="62"/>
    </row>
    <row r="19" spans="2:31" ht="12.75" customHeight="1" x14ac:dyDescent="0.2">
      <c r="B19" s="62"/>
    </row>
    <row r="20" spans="2:31" ht="12.75" customHeight="1" x14ac:dyDescent="0.2">
      <c r="B20" s="62"/>
    </row>
    <row r="21" spans="2:31" ht="12.75" customHeight="1" x14ac:dyDescent="0.25">
      <c r="B21" s="63"/>
      <c r="D21" s="1"/>
      <c r="T21" s="1"/>
      <c r="U21" s="1"/>
      <c r="V21" s="1"/>
      <c r="W21" s="1"/>
      <c r="X21" s="1"/>
      <c r="Y21" s="1"/>
      <c r="Z21" s="1"/>
      <c r="AB21" s="1"/>
      <c r="AD21" s="1"/>
      <c r="AE21" s="1"/>
    </row>
    <row r="22" spans="2:31" ht="13.5" customHeight="1" x14ac:dyDescent="0.2">
      <c r="B22" s="62"/>
    </row>
    <row r="23" spans="2:31" ht="12.75" customHeight="1" x14ac:dyDescent="0.2">
      <c r="B23" s="62"/>
    </row>
    <row r="24" spans="2:31" ht="12.75" customHeight="1" x14ac:dyDescent="0.2">
      <c r="B24" s="62"/>
    </row>
    <row r="25" spans="2:31" ht="12.75" customHeight="1" x14ac:dyDescent="0.2">
      <c r="B25" s="62"/>
    </row>
    <row r="26" spans="2:31" ht="12.75" customHeight="1" x14ac:dyDescent="0.2">
      <c r="B26" s="62"/>
    </row>
    <row r="27" spans="2:31" ht="12.75" customHeight="1" x14ac:dyDescent="0.2">
      <c r="B27" s="62"/>
    </row>
    <row r="28" spans="2:31" ht="12.75" customHeight="1" x14ac:dyDescent="0.2">
      <c r="B28" s="62"/>
    </row>
    <row r="29" spans="2:31" ht="12.75" customHeight="1" x14ac:dyDescent="0.2">
      <c r="B29" s="62"/>
    </row>
  </sheetData>
  <mergeCells count="3">
    <mergeCell ref="T1:AA1"/>
    <mergeCell ref="AB1:AE1"/>
    <mergeCell ref="A12:AC12"/>
  </mergeCells>
  <dataValidations count="1">
    <dataValidation type="decimal" errorStyle="information" allowBlank="1" showErrorMessage="1" errorTitle="Cantidad de pedido" error="No puede digitar decimales. _x000a_Inténtelo de nuevo!!!" prompt="_x000a_" sqref="E3:S11">
      <formula1>1</formula1>
      <formula2>10000000</formula2>
    </dataValidation>
  </dataValidations>
  <printOptions horizontalCentered="1" verticalCentered="1"/>
  <pageMargins left="0.70833333333333304" right="0.70833333333333304" top="0.74791666666666701" bottom="0.74791666666666701" header="0.511811023622047" footer="0.511811023622047"/>
  <pageSetup paperSize="9" scale="5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User</dc:creator>
  <dc:description/>
  <cp:lastModifiedBy>FREDY.VARGAS</cp:lastModifiedBy>
  <cp:revision>0</cp:revision>
  <dcterms:created xsi:type="dcterms:W3CDTF">2020-12-20T09:09:58Z</dcterms:created>
  <dcterms:modified xsi:type="dcterms:W3CDTF">2026-10-19T18:44:34Z</dcterms:modified>
  <dc:language>en-US</dc:language>
</cp:coreProperties>
</file>