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F:\AÑO 2026\PROCESOS CONTRACTUALES\SELECCIONES ABREVIADAS\SEGUROS\DOCS PROGRAMA MUN CARUPA 2026-2027\"/>
    </mc:Choice>
  </mc:AlternateContent>
  <xr:revisionPtr revIDLastSave="0" documentId="13_ncr:1_{A60F9E3E-EAF4-4F9E-B53A-4B208A834FDB}" xr6:coauthVersionLast="47" xr6:coauthVersionMax="47" xr10:uidLastSave="{00000000-0000-0000-0000-000000000000}"/>
  <bookViews>
    <workbookView xWindow="-120" yWindow="-120" windowWidth="29040" windowHeight="15840" tabRatio="922" xr2:uid="{00000000-000D-0000-FFFF-FFFF00000000}"/>
  </bookViews>
  <sheets>
    <sheet name="OFERTA ECONOMICA" sheetId="25" r:id="rId1"/>
    <sheet name="RESUMEN" sheetId="21" r:id="rId2"/>
    <sheet name="INMUEBLES" sheetId="6" r:id="rId3"/>
    <sheet name="INVENTARIO MUEBLES" sheetId="7" r:id="rId4"/>
    <sheet name="ROTURA MAQUINARIA" sheetId="8" r:id="rId5"/>
    <sheet name="TODO RIESGO  MAQUINARIA" sheetId="17" r:id="rId6"/>
    <sheet name="AUTOS" sheetId="22" r:id="rId7"/>
    <sheet name="BIENES EN REPOSO" sheetId="10" r:id="rId8"/>
    <sheet name="SOAT" sheetId="24" r:id="rId9"/>
    <sheet name="GLOBAL DE MANEJO" sheetId="12" r:id="rId10"/>
    <sheet name="RC SERVIDORES P" sheetId="15" r:id="rId11"/>
    <sheet name="RC PASAJEROS" sheetId="18" r:id="rId12"/>
    <sheet name="RCE" sheetId="11" r:id="rId13"/>
    <sheet name="VIDA GRUPO" sheetId="19" r:id="rId14"/>
    <sheet name="SINIESTRALIDAD " sheetId="4" r:id="rId15"/>
  </sheets>
  <externalReferences>
    <externalReference r:id="rId16"/>
  </externalReferences>
  <definedNames>
    <definedName name="_xlnm._FilterDatabase" localSheetId="3" hidden="1">'INVENTARIO MUEBLES'!$A$1:$I$138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67" i="25" l="1"/>
  <c r="P62" i="25"/>
  <c r="L59" i="25"/>
  <c r="L60" i="25" s="1"/>
  <c r="P64" i="25" s="1"/>
  <c r="D47" i="25"/>
  <c r="D46" i="25"/>
  <c r="D42" i="25"/>
  <c r="D38" i="25"/>
  <c r="D34" i="25"/>
  <c r="D29" i="25"/>
  <c r="D21" i="25"/>
  <c r="D20" i="25"/>
  <c r="E20" i="25" s="1"/>
  <c r="J20" i="25" s="1"/>
  <c r="D19" i="25"/>
  <c r="D18" i="25"/>
  <c r="D17" i="25"/>
  <c r="E17" i="25" s="1"/>
  <c r="J17" i="25" s="1"/>
  <c r="D16" i="25"/>
  <c r="D15" i="25"/>
  <c r="L64" i="25"/>
  <c r="P65" i="25" s="1"/>
  <c r="D55" i="25"/>
  <c r="I55" i="25" s="1"/>
  <c r="L55" i="25" s="1"/>
  <c r="L56" i="25" s="1"/>
  <c r="P63" i="25" s="1"/>
  <c r="K51" i="25"/>
  <c r="L51" i="25" s="1"/>
  <c r="L52" i="25" s="1"/>
  <c r="I47" i="25"/>
  <c r="D48" i="25"/>
  <c r="I38" i="25"/>
  <c r="I34" i="25"/>
  <c r="I29" i="25"/>
  <c r="H25" i="25"/>
  <c r="G25" i="25"/>
  <c r="I25" i="25" s="1"/>
  <c r="H24" i="25"/>
  <c r="G24" i="25"/>
  <c r="I24" i="25" s="1"/>
  <c r="G23" i="25"/>
  <c r="I23" i="25" s="1"/>
  <c r="G22" i="25"/>
  <c r="I22" i="25" s="1"/>
  <c r="G21" i="25"/>
  <c r="E21" i="25"/>
  <c r="J21" i="25" s="1"/>
  <c r="G20" i="25"/>
  <c r="F20" i="25"/>
  <c r="G19" i="25"/>
  <c r="I19" i="25"/>
  <c r="G18" i="25"/>
  <c r="I18" i="25" s="1"/>
  <c r="G17" i="25"/>
  <c r="G16" i="25"/>
  <c r="E16" i="25"/>
  <c r="J16" i="25" s="1"/>
  <c r="D9" i="25"/>
  <c r="D7" i="25"/>
  <c r="I10" i="19"/>
  <c r="I11" i="19"/>
  <c r="I12" i="19"/>
  <c r="I13" i="19"/>
  <c r="I14" i="19"/>
  <c r="I15" i="19"/>
  <c r="I16" i="19"/>
  <c r="I17" i="19"/>
  <c r="I18" i="19"/>
  <c r="I19" i="19"/>
  <c r="I9" i="19"/>
  <c r="D21" i="21"/>
  <c r="D20" i="21"/>
  <c r="D19" i="21"/>
  <c r="M24" i="22"/>
  <c r="M25" i="22"/>
  <c r="M23" i="22"/>
  <c r="M21" i="22"/>
  <c r="D8" i="21"/>
  <c r="D7" i="21"/>
  <c r="I114" i="7"/>
  <c r="I115" i="7"/>
  <c r="I116" i="7"/>
  <c r="I117" i="7"/>
  <c r="I118" i="7"/>
  <c r="I119" i="7"/>
  <c r="I120" i="7"/>
  <c r="I121" i="7"/>
  <c r="I122" i="7"/>
  <c r="I123" i="7"/>
  <c r="I124" i="7"/>
  <c r="I125" i="7"/>
  <c r="I126" i="7"/>
  <c r="I127" i="7"/>
  <c r="I128" i="7"/>
  <c r="I129" i="7"/>
  <c r="I130" i="7"/>
  <c r="I131" i="7"/>
  <c r="I132" i="7"/>
  <c r="I133" i="7"/>
  <c r="I134" i="7"/>
  <c r="I135" i="7"/>
  <c r="I136" i="7"/>
  <c r="I137" i="7"/>
  <c r="I106" i="7"/>
  <c r="I107" i="7"/>
  <c r="I108" i="7"/>
  <c r="I109" i="7"/>
  <c r="I110" i="7"/>
  <c r="I111" i="7"/>
  <c r="I112" i="7"/>
  <c r="I113" i="7"/>
  <c r="I96" i="7"/>
  <c r="I97" i="7"/>
  <c r="I98" i="7"/>
  <c r="I99" i="7"/>
  <c r="I100" i="7"/>
  <c r="I101" i="7"/>
  <c r="I102" i="7"/>
  <c r="I103" i="7"/>
  <c r="I104" i="7"/>
  <c r="I105" i="7"/>
  <c r="I88" i="7"/>
  <c r="I89" i="7"/>
  <c r="I90" i="7"/>
  <c r="I91" i="7"/>
  <c r="I92" i="7"/>
  <c r="I93" i="7"/>
  <c r="I94" i="7"/>
  <c r="I95" i="7"/>
  <c r="I77" i="7"/>
  <c r="I78" i="7"/>
  <c r="I79" i="7"/>
  <c r="I80" i="7"/>
  <c r="I81" i="7"/>
  <c r="I82" i="7"/>
  <c r="I83" i="7"/>
  <c r="I84" i="7"/>
  <c r="I85" i="7"/>
  <c r="I86" i="7"/>
  <c r="I87" i="7"/>
  <c r="I67" i="7"/>
  <c r="I68" i="7"/>
  <c r="I69" i="7"/>
  <c r="I70" i="7"/>
  <c r="I71" i="7"/>
  <c r="I72" i="7"/>
  <c r="I73" i="7"/>
  <c r="I74" i="7"/>
  <c r="I75" i="7"/>
  <c r="I76" i="7"/>
  <c r="I54" i="7"/>
  <c r="I55" i="7"/>
  <c r="I56" i="7"/>
  <c r="I57" i="7"/>
  <c r="I58" i="7"/>
  <c r="I59" i="7"/>
  <c r="I60" i="7"/>
  <c r="I61" i="7"/>
  <c r="I62" i="7"/>
  <c r="I63" i="7"/>
  <c r="I64" i="7"/>
  <c r="I65" i="7"/>
  <c r="I66" i="7"/>
  <c r="I32" i="7"/>
  <c r="I33" i="7"/>
  <c r="I34" i="7"/>
  <c r="I35" i="7"/>
  <c r="I36" i="7"/>
  <c r="I37" i="7"/>
  <c r="I38" i="7"/>
  <c r="I39" i="7"/>
  <c r="I40" i="7"/>
  <c r="I41" i="7"/>
  <c r="I42" i="7"/>
  <c r="I43" i="7"/>
  <c r="I44" i="7"/>
  <c r="I45" i="7"/>
  <c r="I46" i="7"/>
  <c r="I47" i="7"/>
  <c r="I48" i="7"/>
  <c r="I49" i="7"/>
  <c r="I50" i="7"/>
  <c r="I51" i="7"/>
  <c r="I52" i="7"/>
  <c r="I5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 i="7"/>
  <c r="D137" i="7"/>
  <c r="D24" i="7"/>
  <c r="D138" i="7" s="1"/>
  <c r="E19" i="17"/>
  <c r="D119" i="6"/>
  <c r="K24" i="24"/>
  <c r="J24" i="24"/>
  <c r="K24" i="22"/>
  <c r="L24" i="22"/>
  <c r="L23" i="22"/>
  <c r="L21" i="22"/>
  <c r="K21" i="22"/>
  <c r="K23" i="22"/>
  <c r="I42" i="25" l="1"/>
  <c r="K42" i="25" s="1"/>
  <c r="L42" i="25" s="1"/>
  <c r="L43" i="25" s="1"/>
  <c r="D26" i="25"/>
  <c r="K25" i="25"/>
  <c r="L25" i="25"/>
  <c r="K22" i="25"/>
  <c r="L22" i="25"/>
  <c r="K19" i="25"/>
  <c r="L19" i="25" s="1"/>
  <c r="K23" i="25"/>
  <c r="L23" i="25" s="1"/>
  <c r="K38" i="25"/>
  <c r="L38" i="25" s="1"/>
  <c r="L39" i="25" s="1"/>
  <c r="K18" i="25"/>
  <c r="L18" i="25" s="1"/>
  <c r="K24" i="25"/>
  <c r="L24" i="25" s="1"/>
  <c r="E15" i="25"/>
  <c r="I16" i="25"/>
  <c r="I15" i="25"/>
  <c r="I30" i="25"/>
  <c r="I31" i="25" s="1"/>
  <c r="I17" i="25"/>
  <c r="I21" i="25"/>
  <c r="K47" i="25"/>
  <c r="L47" i="25" s="1"/>
  <c r="I20" i="25"/>
  <c r="I46" i="25"/>
  <c r="E29" i="25"/>
  <c r="D31" i="25"/>
  <c r="K34" i="25"/>
  <c r="L34" i="25" s="1"/>
  <c r="L35" i="25" s="1"/>
  <c r="I138" i="7"/>
  <c r="J18" i="10"/>
  <c r="I26" i="25" l="1"/>
  <c r="K46" i="25"/>
  <c r="L46" i="25"/>
  <c r="L48" i="25" s="1"/>
  <c r="K21" i="25"/>
  <c r="L21" i="25" s="1"/>
  <c r="E31" i="25"/>
  <c r="J29" i="25"/>
  <c r="K17" i="25"/>
  <c r="L17" i="25" s="1"/>
  <c r="K16" i="25"/>
  <c r="L16" i="25" s="1"/>
  <c r="J15" i="25"/>
  <c r="J26" i="25" s="1"/>
  <c r="E26" i="25"/>
  <c r="K20" i="25"/>
  <c r="L20" i="25" s="1"/>
  <c r="K30" i="25"/>
  <c r="L30" i="25" s="1"/>
  <c r="H9" i="19"/>
  <c r="H10" i="19"/>
  <c r="K15" i="25" l="1"/>
  <c r="K26" i="25" s="1"/>
  <c r="J31" i="25"/>
  <c r="K29" i="25"/>
  <c r="K31" i="25" s="1"/>
  <c r="D25" i="21"/>
  <c r="L15" i="25" l="1"/>
  <c r="L26" i="25" s="1"/>
  <c r="L29" i="25"/>
  <c r="L31" i="25" s="1"/>
  <c r="P66" i="25" s="1"/>
  <c r="K25" i="22"/>
  <c r="L25" i="22"/>
  <c r="H19" i="19"/>
  <c r="H17" i="19"/>
  <c r="L66" i="25" l="1"/>
  <c r="L68" i="25" s="1"/>
  <c r="D28" i="19"/>
  <c r="E12" i="12"/>
  <c r="E11" i="12"/>
  <c r="E10" i="12"/>
  <c r="E9" i="12"/>
  <c r="O15" i="4"/>
  <c r="G138" i="7" l="1"/>
  <c r="D15" i="21" s="1"/>
  <c r="F138" i="7"/>
  <c r="D14" i="21" s="1"/>
  <c r="E138" i="7"/>
  <c r="D23" i="21"/>
  <c r="D18" i="21"/>
  <c r="D17" i="21"/>
  <c r="H11" i="19"/>
  <c r="D9" i="21" l="1"/>
  <c r="H138" i="7"/>
  <c r="D22" i="21" l="1"/>
  <c r="H18" i="19"/>
  <c r="H16" i="19"/>
  <c r="H15" i="19"/>
  <c r="H14" i="19"/>
  <c r="H13" i="19"/>
  <c r="H12" i="19"/>
  <c r="I20" i="19" l="1"/>
  <c r="D26" i="21" s="1"/>
  <c r="D27" i="21" s="1"/>
  <c r="D30" i="19"/>
  <c r="D29" i="19"/>
  <c r="D31" i="19" s="1"/>
  <c r="D74" i="8" l="1"/>
  <c r="D13" i="21" s="1"/>
  <c r="D16" i="21" s="1"/>
  <c r="D28" i="21" s="1"/>
</calcChain>
</file>

<file path=xl/sharedStrings.xml><?xml version="1.0" encoding="utf-8"?>
<sst xmlns="http://schemas.openxmlformats.org/spreadsheetml/2006/main" count="1111" uniqueCount="698">
  <si>
    <t>MUNICIPIO DE CARMEN DE CARUPA</t>
  </si>
  <si>
    <t>EQUIPO ELECTRICO Y ELECTRONICO</t>
  </si>
  <si>
    <t>VOLQUETA</t>
  </si>
  <si>
    <t>OFO214</t>
  </si>
  <si>
    <t>TRACTOR</t>
  </si>
  <si>
    <t>RETROEXCAVADORA</t>
  </si>
  <si>
    <t>VEHICULOS</t>
  </si>
  <si>
    <t>ODR581</t>
  </si>
  <si>
    <t>ALCALDE</t>
  </si>
  <si>
    <t>JEFE DE DESARROLLO SOCIAL</t>
  </si>
  <si>
    <t>VALORES ASEGURADOS</t>
  </si>
  <si>
    <t>NOMBRE</t>
  </si>
  <si>
    <t>CARGO</t>
  </si>
  <si>
    <t>TOTALES</t>
  </si>
  <si>
    <t>EQUIPO MOVIL Y PORTATIL</t>
  </si>
  <si>
    <t>AUTOMOVILES</t>
  </si>
  <si>
    <t>SOAT</t>
  </si>
  <si>
    <t>VALOR ASEGURADO</t>
  </si>
  <si>
    <t>MUNICIPIO CARMEN DE CARUPA</t>
  </si>
  <si>
    <t>RAMO TECNICO</t>
  </si>
  <si>
    <t>POLIZA</t>
  </si>
  <si>
    <t>OCURRIDO</t>
  </si>
  <si>
    <t>AVISO</t>
  </si>
  <si>
    <t>CAUSA DEL SINIESTRO</t>
  </si>
  <si>
    <t>AMPARO</t>
  </si>
  <si>
    <t>ESTADO</t>
  </si>
  <si>
    <t>ACCIDENTES PERSONALES</t>
  </si>
  <si>
    <t>ACCIDENTE</t>
  </si>
  <si>
    <t>PAGADO PARCIALMENTE</t>
  </si>
  <si>
    <t>CHOQUE SIMPLE</t>
  </si>
  <si>
    <t>SEGURO OBLIGATORIO</t>
  </si>
  <si>
    <t>Gastos Medicos, Quirurgicos, Farmaceuticos y Hospi</t>
  </si>
  <si>
    <t>SINIESTRO OBJETADO</t>
  </si>
  <si>
    <t xml:space="preserve">SINIESTRALIDAD </t>
  </si>
  <si>
    <t>GASTOS MÉDICOS POR ACCIDENTE</t>
  </si>
  <si>
    <t>100 S.M.M.L.V.</t>
  </si>
  <si>
    <t>MUERTE ACCIDENTAL</t>
  </si>
  <si>
    <t>INCAPACIDAD TEMPORAL PARCIAL</t>
  </si>
  <si>
    <t>INCAPACIDAD PERMANENTE - PASAJEROS</t>
  </si>
  <si>
    <t>LINEA DE LAVADO Y SECADO DE PAPA</t>
  </si>
  <si>
    <t>RELACION DE BIENES INMUEBLES</t>
  </si>
  <si>
    <t>No</t>
  </si>
  <si>
    <t>CONCEPTO</t>
  </si>
  <si>
    <t>Edificacion Administracion Central</t>
  </si>
  <si>
    <t>Defensa Civil</t>
  </si>
  <si>
    <t>Predio Calle 2 No 2-67 CC 01-00-0003-0002-000 MI 172-8910 Area M2 3436 Casa Cultura 05/09/2017</t>
  </si>
  <si>
    <t>Casa de la Cultura 30/12/2019</t>
  </si>
  <si>
    <t>Matadero Municipal  Area M2 227 CC 01-00-0020-0001-000 MI 81277 29/12/2017</t>
  </si>
  <si>
    <t>RURALES</t>
  </si>
  <si>
    <t>EDIFICIOS Y CASAS</t>
  </si>
  <si>
    <t>MATADEROS</t>
  </si>
  <si>
    <t>Vereda Apartadero</t>
  </si>
  <si>
    <t>Vereda El Hato</t>
  </si>
  <si>
    <t>Vereda La Playa</t>
  </si>
  <si>
    <t>Vereda Llanogrande</t>
  </si>
  <si>
    <t>Vereda Nazareth</t>
  </si>
  <si>
    <t>Vereda La Huerta</t>
  </si>
  <si>
    <t>Vereda San Jose Andes</t>
  </si>
  <si>
    <t>Vereda Tudela Retiro</t>
  </si>
  <si>
    <t>Vereda Sucre</t>
  </si>
  <si>
    <t>Vereda Mortino</t>
  </si>
  <si>
    <t>Vereda Salinas</t>
  </si>
  <si>
    <t>Vereda San Jose</t>
  </si>
  <si>
    <t>COLEGIOS Y ESCUELAS</t>
  </si>
  <si>
    <t>Colegio Deptal. Nacionalizado</t>
  </si>
  <si>
    <t>Colegio Deptal. Nancion. Antiguo</t>
  </si>
  <si>
    <t>Colegio Antonio Nariño</t>
  </si>
  <si>
    <t>Colegio Antonia Santos</t>
  </si>
  <si>
    <t>Escuela Vereda Alisal</t>
  </si>
  <si>
    <t xml:space="preserve">Escuela Vereda Alisal (Campo Deportivo  Escuela francisco jose de caldas) </t>
  </si>
  <si>
    <t>Escuela Vereda Alto De Mesa</t>
  </si>
  <si>
    <t>Escuela Vereda Apartadero</t>
  </si>
  <si>
    <t>Escuela Vereda Casablanca</t>
  </si>
  <si>
    <t>Escuela Vereda Corralejas</t>
  </si>
  <si>
    <t>Escuela Vereda Charquira</t>
  </si>
  <si>
    <t>Escuela Vereda Chegua</t>
  </si>
  <si>
    <t>Escuela Vereda La Esperanza</t>
  </si>
  <si>
    <t>Escuela Vereda Hatico Y Eneas</t>
  </si>
  <si>
    <t>Escuela Vereda El Hato</t>
  </si>
  <si>
    <t>Escuela Vereda Llanogrande</t>
  </si>
  <si>
    <t>Escuela Vereda Mortiño</t>
  </si>
  <si>
    <t>Escuela Vereda Nazareth</t>
  </si>
  <si>
    <t>Escuela Vereda Papayo</t>
  </si>
  <si>
    <t>Escuela Vereda Perquira</t>
  </si>
  <si>
    <t>Escuela Vereda Salinas</t>
  </si>
  <si>
    <t>Escuela Vereda Salitre</t>
  </si>
  <si>
    <t>Escuela Vereda San Agustin</t>
  </si>
  <si>
    <t>Escuela Vereda San Antonio</t>
  </si>
  <si>
    <t>Escuela Vereda  San Jose</t>
  </si>
  <si>
    <t>Escuela Vereda Santuario</t>
  </si>
  <si>
    <t>Escuela Vereda Santadora</t>
  </si>
  <si>
    <t>Escuela Vereda Sucre 1</t>
  </si>
  <si>
    <t>Escuela Vereda Sucre 2</t>
  </si>
  <si>
    <t>Escuela Vereda Tudela</t>
  </si>
  <si>
    <t>Escuela Vereda Tudela - Cubierta cancha escuela vda tudela</t>
  </si>
  <si>
    <t>CLINICAS Y HOSPITALES</t>
  </si>
  <si>
    <t>Puesto De Salud Vereda Sucre</t>
  </si>
  <si>
    <t>Puesto De Salud Vereda Hato</t>
  </si>
  <si>
    <t>INSTALACIONES DEPORTIVAS Y RECREACIONALES</t>
  </si>
  <si>
    <t>Polideportivo Municipal</t>
  </si>
  <si>
    <t>Centro de Integración Ciudadana  CIC</t>
  </si>
  <si>
    <t>TANQUES DE ALMACENAMIENTO</t>
  </si>
  <si>
    <t>Tanque de almacenamiento Acueducto Urbano del Municipio de Carmen de Carupa</t>
  </si>
  <si>
    <t>OTRAS EDIFICACIONES</t>
  </si>
  <si>
    <t>Hogar Comunitario</t>
  </si>
  <si>
    <t>Baños Publicos</t>
  </si>
  <si>
    <t>Inspec. De Polic. Vda. El Hato Antiguo</t>
  </si>
  <si>
    <t>Inspección Vereda Hato Nueva</t>
  </si>
  <si>
    <t>Lote Vivero Alto de Mesa Area M2 53 CC 00-01-0007-0362-000 MI 172-26485 31/12/2017</t>
  </si>
  <si>
    <t>RESTAURANTES</t>
  </si>
  <si>
    <t>Restaurante Escolar Institución Educativa Departamental del Municipio de Carmen de Carupa</t>
  </si>
  <si>
    <t>PLANTAS  DUCTOS Y TÚNELES</t>
  </si>
  <si>
    <t xml:space="preserve">Vereda Papayo                                                                                       </t>
  </si>
  <si>
    <t xml:space="preserve">Vereda Salitre Y San Agustin                                                                        </t>
  </si>
  <si>
    <t>Planta de Tratamiento El Tanque  Area M2 4200 CC 00-01-0006-0068-000 29/12/2017</t>
  </si>
  <si>
    <t>Planta de Tratamiento Vereda Charquira 02/02/2011</t>
  </si>
  <si>
    <t>Planta de Tratamiento Vereda Salinas el Hato 02/02/2011</t>
  </si>
  <si>
    <t>Planta de Tratamiento Vereda Tudela 02/02/2011</t>
  </si>
  <si>
    <t>Planta de Tratamiento Vereda Santa Dora 30/12/2014</t>
  </si>
  <si>
    <t>Planta de Tratamiento Vereda Santa Jose  28/12/2015</t>
  </si>
  <si>
    <t xml:space="preserve">REDES, LINEAS Y CABLES                                                                              </t>
  </si>
  <si>
    <t xml:space="preserve">REDES DE DISTRIBUCION                                                                               </t>
  </si>
  <si>
    <t xml:space="preserve">Varias  Acueducto  Urbano                                                                           </t>
  </si>
  <si>
    <t xml:space="preserve">REDES DE RECOLECCION DE AGUAS                                                                       </t>
  </si>
  <si>
    <t xml:space="preserve">Varios   Alcantarillado  Urbano                                                                     </t>
  </si>
  <si>
    <t xml:space="preserve">Lineas Y Cables De Telecomunicaciones                                                               </t>
  </si>
  <si>
    <t>TOTAL</t>
  </si>
  <si>
    <t>VR. ASEGURADO</t>
  </si>
  <si>
    <t xml:space="preserve">INCENDIO Y SUSTRACCION </t>
  </si>
  <si>
    <t>SUSTRACCION TODO RIESGO</t>
  </si>
  <si>
    <t>165504</t>
  </si>
  <si>
    <t xml:space="preserve">Maquinaria Industrial                                                                               </t>
  </si>
  <si>
    <t>BOMBA CENTRIFUGA DE ALTA PRESION CON MOTOR DIESEL</t>
  </si>
  <si>
    <t>ROTOSONDA K1000 GASOL. 6HP PARA TUB 8-24</t>
  </si>
  <si>
    <t>Motobomba diesel 2x2 10 hp 3600 rpm alta presion cuerpo hierro fundido astm - 48 clase 30 impulsor  hierro fundido astm - 48 calse 30 sello mecanico carbon/ ceramica/ bina-n acople inermedio: hierro fundido astm - 48, clase 30 empaques, serie 43394</t>
  </si>
  <si>
    <t>Motobomba diesel 2x2 10 hp 3600 rpm alta presion cuerpo hierro fundido astm - 48 clase 30 impulsor  hierro fundido astm - 48 calse 30 sello mecanico carbon/ ceramica/ bina-n acople inermedio: hierro fundido astm - 48, clase 30 empaques, serie 43395</t>
  </si>
  <si>
    <t>165505</t>
  </si>
  <si>
    <t xml:space="preserve">Equipo De Musica                                                                                    </t>
  </si>
  <si>
    <t>Saxofón alto Yamaha YAS 25 110685</t>
  </si>
  <si>
    <t>Saxofón tenor Yamaha YTS 25 021828</t>
  </si>
  <si>
    <t>Tuba New Orleans</t>
  </si>
  <si>
    <t>Tuba Yamaha YBB 321 448092</t>
  </si>
  <si>
    <t>Euphonium Besson Ref BE163</t>
  </si>
  <si>
    <t>Flauta Traversa Yamaha Ref  YF272</t>
  </si>
  <si>
    <t>Saxofon Alto Ref YAS 280</t>
  </si>
  <si>
    <t>Saxofon Tenor Ref TS 650</t>
  </si>
  <si>
    <t>Piano Digital P45 Tecla semipesada 7 octavas</t>
  </si>
  <si>
    <t>EQUIPO DE RECREACION Y DEPORTE</t>
  </si>
  <si>
    <t>16550601</t>
  </si>
  <si>
    <t>Mesa de Juegos</t>
  </si>
  <si>
    <t>16550602</t>
  </si>
  <si>
    <t>Eliptica</t>
  </si>
  <si>
    <t>16550603</t>
  </si>
  <si>
    <t>Twister Triple</t>
  </si>
  <si>
    <t>16550604</t>
  </si>
  <si>
    <t>Timon</t>
  </si>
  <si>
    <t>16550605</t>
  </si>
  <si>
    <t>Bicicleta Estatica</t>
  </si>
  <si>
    <t>16550606</t>
  </si>
  <si>
    <t>Volante Giro Manos</t>
  </si>
  <si>
    <t>INFLABLE CASTILLO DE CUATRO TORRES    obstaculos internos de 6 M x 2,5 M x 4,3, Lona impermeable calibre 453 de colores y con logo, motor Simiens de 1.5 HP 20/04/2016</t>
  </si>
  <si>
    <t>165508</t>
  </si>
  <si>
    <t xml:space="preserve">Equipo Agricola                                                                                     </t>
  </si>
  <si>
    <t xml:space="preserve">EMPACADORA DE SILO    </t>
  </si>
  <si>
    <t>DESBROZADORA</t>
  </si>
  <si>
    <t>REMOLQUE AGRICOLA</t>
  </si>
  <si>
    <t>RENOVADOR</t>
  </si>
  <si>
    <t>PICADORA DE PASTO</t>
  </si>
  <si>
    <t>RASTRILLO DE CINCELES</t>
  </si>
  <si>
    <t xml:space="preserve">MOTOCULTOR CON REMOLQUE CON BOMBA REMOLQUE ARADO    </t>
  </si>
  <si>
    <t>RENOVADOR DE PRADERAS RP03P</t>
  </si>
  <si>
    <t>Guadañadora a gasolina 42.7 CC Motor 2 tiempos placa 12251</t>
  </si>
  <si>
    <t>165512</t>
  </si>
  <si>
    <t>Equipo para estaciones de bombeo</t>
  </si>
  <si>
    <t>Planta Electrica 20/06/2019</t>
  </si>
  <si>
    <t>165523</t>
  </si>
  <si>
    <t>Equipo de aseo</t>
  </si>
  <si>
    <t>Hidrolavadora a Diesel 20/06/2019</t>
  </si>
  <si>
    <t>Hidroaspiradora 1250w</t>
  </si>
  <si>
    <t>165590</t>
  </si>
  <si>
    <t>Otra maquinaria y equipo</t>
  </si>
  <si>
    <t>16559001</t>
  </si>
  <si>
    <t>Cabinas de 15  Marca electrovoice Ref 2LX15p 20/04/2017</t>
  </si>
  <si>
    <t>16559002</t>
  </si>
  <si>
    <t>Carpa tipo Pagoda Desarmables de 3M X 3M X 2.20M en lona Century matte verde viche 29/12/2017</t>
  </si>
  <si>
    <t>Turbidimetro Digital Portatil 0-11000NTU</t>
  </si>
  <si>
    <t>PH Metro Equipo Portatil de Campo</t>
  </si>
  <si>
    <t>Sistema Dosificador de cloro gaseoso serie 600, capacidad O-25LB operado al vacio  07/06/2018</t>
  </si>
  <si>
    <t>Bomba Dosificadora Tipo Diagrama para productos quimicos 10/06/2019</t>
  </si>
  <si>
    <t>Medidor portatil de PH</t>
  </si>
  <si>
    <t>Turbimetro</t>
  </si>
  <si>
    <t>Fotometro multiparametrico</t>
  </si>
  <si>
    <t>Fotometro equipo portatil 4 celdas 16 mm redondas, maletin, jeringa,5 ml manual. Memoria para almacenar 50 datos transferencia de datos USB, sistema optico led + filtros de interferencia. Fuente de energia 3 pilas AA</t>
  </si>
  <si>
    <t>1665</t>
  </si>
  <si>
    <t>MUEBLES  ENSERES Y EQUIPO DE OFICINA</t>
  </si>
  <si>
    <t>166501</t>
  </si>
  <si>
    <t xml:space="preserve">MUEBLES Y ENSERES                                                                                   </t>
  </si>
  <si>
    <t>ARCHIVO RODANTE COMPUESTO POR TRES MODULOS RODANTES CON DOBLE UNIDAD DE CONSULTA Y DOS CUERPOS FIJOS CON UNA UNIDAD DE CONSULTA, ESTRUCTURA METALICA Y FRENTES EN MADERA ENCHAPADOS</t>
  </si>
  <si>
    <t xml:space="preserve">SOFA EN PATRONAS  EN CUERO COLOR CAFÉ    </t>
  </si>
  <si>
    <t xml:space="preserve">ESCRITORIO TIPO GERENTE EN MADERA CON CAJON Y GABETA DE ARCHIVO    </t>
  </si>
  <si>
    <t>MESA CONTROLADORA</t>
  </si>
  <si>
    <t>Planoteca</t>
  </si>
  <si>
    <t>166502</t>
  </si>
  <si>
    <t xml:space="preserve">EQUIPO Y MAQUINA DE OFICINA                                                                         </t>
  </si>
  <si>
    <t>16650202</t>
  </si>
  <si>
    <t>Fotocopiadora REF Image Runner Advance 400IF 14062016</t>
  </si>
  <si>
    <t>1670</t>
  </si>
  <si>
    <t>EQUIPOS DE COMUNICACIÓN Y COMPUTACIÓN</t>
  </si>
  <si>
    <t>167001</t>
  </si>
  <si>
    <t>Equipo de comunicación</t>
  </si>
  <si>
    <t xml:space="preserve">PROYECTOR 3500 LUMENES ANSI CON RELACION DE CONTRASTE DE 15000;1 </t>
  </si>
  <si>
    <t>TELEVISOR DE 40´´ MARCA SONY FULL HD, TIPO DE PANTALLA LED, RESOLUCION :1920*1080, ENTRADA HDMI, ENTRADAS AUDIO/VIDEO CONEXIÓN USB, TDT GARANTIA UN (1) AÑO</t>
  </si>
  <si>
    <t xml:space="preserve">VIDEO CAMARA    Con Estuche Pila Cargador Y Convertidor                                                                                                                                                                                                 MARCA Sony </t>
  </si>
  <si>
    <t>16700104</t>
  </si>
  <si>
    <t>Televisor de 60  Led</t>
  </si>
  <si>
    <t>16700105</t>
  </si>
  <si>
    <t>Torre Riendada de 21 mts POR $17.778.600 SE AJUSTO $ 1.856.400 EL 01/10/2018</t>
  </si>
  <si>
    <t>16700106</t>
  </si>
  <si>
    <t>UPS 3 KVA 10/05/2017</t>
  </si>
  <si>
    <t xml:space="preserve">GPS   </t>
  </si>
  <si>
    <t xml:space="preserve">CAMARA FOTOGRAFICA   </t>
  </si>
  <si>
    <t>DRON REF MAVIC AIR2 CAPTURA 48MP CON SENSOR CMOS DE 1/2. VIDEO AK 60 FPS RESOLUCION 1080P FHD. INCLUYE MALETA CONTROL REMOTO CABLE CR 3 BATERIAS ADAPTADOR CARGA AC, CARGADOR DE VATERIAS CABLE USB STICK CONTROLES MANUALES Y RESPECTIVOS REPUESTOS DJI</t>
  </si>
  <si>
    <t>167002</t>
  </si>
  <si>
    <t>Equipo de computación</t>
  </si>
  <si>
    <t>IMPRESORA MULTIFUNCIONAL     MARCA CANON</t>
  </si>
  <si>
    <t>PC, SUPERIOR A 2.4 GHZ, MEMORIA SUPERIOR A 512 mb, DISCO DURO SUPERIOR A 40 Gb, MONITOR SUPERIOR A 17´´ PLANO</t>
  </si>
  <si>
    <t>COMPUTADOR DE ESCRITORIO ALL IN ONE TOUCH HEWLETT PACKARD touchSmart 320-1115 AMD DC A4-106000 (DDR3-1333) expandible a 8 GB, disco duro de 1 TB 7200 rp, SATA 3D</t>
  </si>
  <si>
    <t>COMPUTADOR PORTATIL INTER CORE 17 3517U DE 1.9 Gjz</t>
  </si>
  <si>
    <t xml:space="preserve">EQUIPO SERVIDOR INTEL XENON TM QUAD-CORE E31220v2 de 3.1 ghz 8 MB LEVEL 3 CACHE -69 WATS ESTÁNDAR 4 GB (1X4GB) UDIMM CONTROLADOR ESTANDAR, CONTROLADOR DE DISCOS </t>
  </si>
  <si>
    <t>pc escritorio ;X145PF45;argom;intel ;core i5-3330 ;3.00 GHZ;1 TB;4 GB ;SIN UPS;LASER  HP P4014 N;1</t>
  </si>
  <si>
    <t>pc escritorio ;MXL2051M5H;HP;intel ;CORE I3-2120;3.30 GHZ;500 GB ;2 GB;SIN UPS;LASER  HP P4014</t>
  </si>
  <si>
    <t>SERVICIOS PUBLICOS</t>
  </si>
  <si>
    <t>pc escritorio ;MXJ75104GX;HP;INTEL ;CORE DUO ;2.33 GHZ;150 GB;1 GB ;SIN UPS;LASER  HP P4014 N;1</t>
  </si>
  <si>
    <t xml:space="preserve">pc escritorio ;X1458835;argon ;intel ;core i5-3330 ;3.00 GHZ;1 TB ;4 GB;360 w ;LASER canon 400 </t>
  </si>
  <si>
    <t>DESARROLLO</t>
  </si>
  <si>
    <t>COMPUTADOR ALL IN ONE, PROCESADOR INTEL CORE¡3 5005U 2.OG, WINDOWS 8.1 MEMORIA RAM 8GB      PLACA VEH. 4028</t>
  </si>
  <si>
    <t>pc escritorio ;3CR210120J;hp;AMD ;A4-3420;2.80 GHZ;1 TB;6 GB ;SIN UPS;LASER;1;ND</t>
  </si>
  <si>
    <t>pc escritorio ;x1553744;hp ;intel ;core i7-870 ;2 93 ghz ;1 TB ;4GB ;SIN UPS;LASER canon 400 if  Y HP 1102W;6;ND</t>
  </si>
  <si>
    <t>pc escritorio ;X1904617;argom;intel ;core i5-3330 ;3.00 GHZ;1 TB;4 GB ;SIN UPS;;1;ND ;;;Sec. General y de Gobierno ;Mario Orlando García Camacho ;</t>
  </si>
  <si>
    <t>pc escritorio ;P901MH73;LENOVO ;intel ;CORE I3-505U;2.OO GHZ;1TB;8 GB;SIN UPS;;WI-FI;ND ;14/12/2016;;Sec. Desarrollo Social ;mariela de la oz ;</t>
  </si>
  <si>
    <t>pc escritorio ;MXL20806YJ;HP;intel ;CORE I3-2120;3.30 GHZ;500 GB ;2 GB ;SIN UPS;;;ND ;14/08/2012;1650000;Sec. Desarrollo Social ;Gladys Constanza Castañeda Maldonado; 14325</t>
  </si>
  <si>
    <t>pc escritorio ;ymd8k028934;argom;intel ;core i5-3330 ;3.00 GHZ;1 TB;4 GB ;SIN UPS;LASER hp 1020 ;9;ND ;;1800000;UMATA ; ;</t>
  </si>
  <si>
    <t xml:space="preserve">pc escritorio ;ymd8T028132;argom;intel ;core i5-3330 ;3.00 GHZ;1 TB;4 GB ;3000 W ;LASER HP1505;9;ND </t>
  </si>
  <si>
    <t>DEPORTE</t>
  </si>
  <si>
    <t>pc escritorio ;X1329687;SANSUNG;intel ;CORE DUO  E 7200;2.53 GHZ ;200 GB ;2 GB;3000 W ;LASER HP 1606 DN ;2;N</t>
  </si>
  <si>
    <t>pc escritorio ;x1439694;SP ;intel ;CORE-DUO ;2.OO GHZ;200 GB ;2GB ;SIN UPS;;8;ND ;14/08/2012;;Coordinacion de Deportes ;Mario Fernando Diaz ;</t>
  </si>
  <si>
    <t>COMISARIA</t>
  </si>
  <si>
    <t>pc escritorio ;X1329687;SP ;intel ;CORE-DUO ;2.OO GHZ;180 GB ;1GB;SIN UPS;Laser HP P1606 DN ;4;ND ;01/02/2010;;Inspección de Policia ;Daniel Ramiro Castañeda.;</t>
  </si>
  <si>
    <t xml:space="preserve">COMPUTADOR PORTATIL    Dañados los puertos y el conector, se perdio plaqueta </t>
  </si>
  <si>
    <t>16700203</t>
  </si>
  <si>
    <t>16700206</t>
  </si>
  <si>
    <t>16700211</t>
  </si>
  <si>
    <t>Impresora HP Multifuncional Marca Jet Laser 22/11/2017</t>
  </si>
  <si>
    <t>Computador Portatil Compumax Nogal, Intel Core i5, serial 200SN78741 - Agropecuario 11/07/2018</t>
  </si>
  <si>
    <t>Computador Escritorio Vostro Desktop 3267 sff form factor Procesador de sexta generacion 15/11/2018</t>
  </si>
  <si>
    <t>Computador Escritorio Procesador Intel Core i7 Monitor de 21" AOC 15/11/2018</t>
  </si>
  <si>
    <t>Impresora Multifuncional, Marca Kiocera, Escaner 13/06/2019</t>
  </si>
  <si>
    <t>Escaner Epson Worforce DS-860 Marca Epson 13/06/2019</t>
  </si>
  <si>
    <t>Computador Biblioteca</t>
  </si>
  <si>
    <t>Computador escritorio compatibilidad con satelites GNSS</t>
  </si>
  <si>
    <t xml:space="preserve">Computador escritorio </t>
  </si>
  <si>
    <t>Computador portatil</t>
  </si>
  <si>
    <t>Computador escritorio con procesador amd ryzer 5-2400g 3.6 ghz/monitor24 ips"/l3 4am/14mn/4, 8 nucleos procesador core11, tarjeta de video integrada, disco solido 240gb + 1 tb. Licencia windows 10pro y office estandar y antivirus janus</t>
  </si>
  <si>
    <t>Escaner de alto rendimiento, con escaneo de hasta 35ppm/70 ipm1 con escaneo a dible cara, alimentador de hojas 35ppm con velocidad de escaneo de hasta 35ppm/70 ipm y un aad de 50 paginas HP</t>
  </si>
  <si>
    <t>Impresora multifuncional con WIFI, recarga continua multifuncional EPSON.</t>
  </si>
  <si>
    <t>FECHA DE ADQUISIÓN</t>
  </si>
  <si>
    <t>CUENTA</t>
  </si>
  <si>
    <t xml:space="preserve">DESCRIPCIÓN </t>
  </si>
  <si>
    <r>
      <t xml:space="preserve">Computador DELL Core i3, windows 7pro, memoria DDR3L, disco duro de 500, Pantalla 22", teclado, mouse, y licencia office </t>
    </r>
    <r>
      <rPr>
        <b/>
        <sz val="11"/>
        <color theme="1"/>
        <rFont val="Arial"/>
        <family val="2"/>
      </rPr>
      <t>DOS EQUIPOS GOBIERNO Y SP</t>
    </r>
  </si>
  <si>
    <t>CINCEL AZ607</t>
  </si>
  <si>
    <t>POLIZAS DE AUTOMOVILES</t>
  </si>
  <si>
    <t>PLACA</t>
  </si>
  <si>
    <t>TIPO</t>
  </si>
  <si>
    <t>MOD.</t>
  </si>
  <si>
    <t>MARCA</t>
  </si>
  <si>
    <t>No. MOTOR</t>
  </si>
  <si>
    <t>No. CHASIS</t>
  </si>
  <si>
    <t>CODIGO
FASEC.</t>
  </si>
  <si>
    <t>MOTOCICLETA</t>
  </si>
  <si>
    <t>.03626089</t>
  </si>
  <si>
    <t>.09817188</t>
  </si>
  <si>
    <t>MOTOCICLETAS</t>
  </si>
  <si>
    <t xml:space="preserve"> </t>
  </si>
  <si>
    <t>MUNICIPIO DE CARMEN DE CARUPA RELACION PARQUE AUTOMOTOR</t>
  </si>
  <si>
    <t>YLU16</t>
  </si>
  <si>
    <t>JHV17</t>
  </si>
  <si>
    <t>JHV34</t>
  </si>
  <si>
    <t>KGM64</t>
  </si>
  <si>
    <t>KGY50</t>
  </si>
  <si>
    <t>KDK55E</t>
  </si>
  <si>
    <t>CTQ83C</t>
  </si>
  <si>
    <t>OFJ701</t>
  </si>
  <si>
    <t>ODR532</t>
  </si>
  <si>
    <t>FSQ890</t>
  </si>
  <si>
    <t>ODT305</t>
  </si>
  <si>
    <t>OCM153</t>
  </si>
  <si>
    <t>BUS</t>
  </si>
  <si>
    <t>CAMIONETAS Y CAMPEROS</t>
  </si>
  <si>
    <t>.08817043</t>
  </si>
  <si>
    <t>.09817015</t>
  </si>
  <si>
    <t>.01603121</t>
  </si>
  <si>
    <t>.01626012</t>
  </si>
  <si>
    <t>.01604086</t>
  </si>
  <si>
    <t>.06421061</t>
  </si>
  <si>
    <t>.09008141</t>
  </si>
  <si>
    <t>Suzuki*Ts125 MT * 125cc *</t>
  </si>
  <si>
    <t>Suzuki*Ts185 MT * 185cc *</t>
  </si>
  <si>
    <t xml:space="preserve">Suzuki*Ts185 MT * 185cc * </t>
  </si>
  <si>
    <t>Yamaha * DT125 MT * 125cc *</t>
  </si>
  <si>
    <t xml:space="preserve">Yamaha * XTZ125 * 125 cc * </t>
  </si>
  <si>
    <t xml:space="preserve">Kawasaki * XLX 150J * 150cc </t>
  </si>
  <si>
    <t xml:space="preserve">Chevrolet * FRR Bus Diesel * </t>
  </si>
  <si>
    <t xml:space="preserve">Kodiak * 156 C7H042 * </t>
  </si>
  <si>
    <t xml:space="preserve">Internacional * Durastar 4300 SBA 4X2* </t>
  </si>
  <si>
    <t>CAMION RECOLECTOR</t>
  </si>
  <si>
    <t xml:space="preserve">Chevrolet * FTR * 700 P Forward EU MT * </t>
  </si>
  <si>
    <t>UAB27A</t>
  </si>
  <si>
    <t>F103203005</t>
  </si>
  <si>
    <t>SF11ASC76023</t>
  </si>
  <si>
    <t>TS1852158171</t>
  </si>
  <si>
    <t>TS185SC05330</t>
  </si>
  <si>
    <t>TS1852152598</t>
  </si>
  <si>
    <t>TS185SC17956</t>
  </si>
  <si>
    <t>TS1852152575</t>
  </si>
  <si>
    <t>TS185SC17927</t>
  </si>
  <si>
    <t>3TL047267</t>
  </si>
  <si>
    <t>3TL093895</t>
  </si>
  <si>
    <t>E3L5E059229</t>
  </si>
  <si>
    <t>9FKDE0914H2059229</t>
  </si>
  <si>
    <t>KDK54E</t>
  </si>
  <si>
    <t>E3L5E060200</t>
  </si>
  <si>
    <t>9FKDE0917H2060200</t>
  </si>
  <si>
    <t>LX150CEPY8254</t>
  </si>
  <si>
    <t>9FLLXRJ19HPJ04606</t>
  </si>
  <si>
    <t>4HK1222584</t>
  </si>
  <si>
    <t>9GCFRR908FB007588</t>
  </si>
  <si>
    <t>M94202020L86</t>
  </si>
  <si>
    <t>CM94202020</t>
  </si>
  <si>
    <t>470HM2U1606850</t>
  </si>
  <si>
    <t>3HAMMAAR5EL015687</t>
  </si>
  <si>
    <t xml:space="preserve">Nissan * NP 300 Frontier Le AT Pick up DC </t>
  </si>
  <si>
    <t>6HK1211243</t>
  </si>
  <si>
    <t>9GDFTR340KB009645</t>
  </si>
  <si>
    <t>YD25663659P</t>
  </si>
  <si>
    <t>3N6CD32B6ZK377953</t>
  </si>
  <si>
    <t>Toyota PRADO [LC 150] TX-L AT 3000CC 5P TD</t>
  </si>
  <si>
    <t>1KD2275261</t>
  </si>
  <si>
    <t>JTEBH9FJXDK100649</t>
  </si>
  <si>
    <t xml:space="preserve">PLATAFORMA PARA PASTO ACOPABLE A COSECHADORA </t>
  </si>
  <si>
    <t>Caja Compactadora de Basura Volumen 12 YDS3, Marca Ramonerre-Serie 366, Modelo R2-2000, Tolva de 1.3 YDS3, paredes y techo forma eliptica. 06/10/2018</t>
  </si>
  <si>
    <t>Plazas públicas</t>
  </si>
  <si>
    <t>Plaza  De  Ferias</t>
  </si>
  <si>
    <t>Plaza de Ganado Area M2 42 CC 0001-0007-0486-000 29/12/2017</t>
  </si>
  <si>
    <t>Parques recreacionales</t>
  </si>
  <si>
    <t>Parque De Rtrecreacion Mikey</t>
  </si>
  <si>
    <t>Polideportivo</t>
  </si>
  <si>
    <t>Polideportivo Vereda Charquira</t>
  </si>
  <si>
    <t>Polideportivo Vereda La Playa</t>
  </si>
  <si>
    <t>Polideportivo Construcccion 1 Area M2 1684 CC 00-01-0007-0002-000 MI 172-30915 29/12/2017</t>
  </si>
  <si>
    <t>Polideportivo Construcccion 2 Area M2 1225 CC 00-01-0007-0002-000 MI 172-30915 29/12/2017</t>
  </si>
  <si>
    <t>Parque de primera Infancia, Incluye rodadero, dos columpios y una casa de juego de dos niveles con puerta  18/10/2017</t>
  </si>
  <si>
    <t>Trampolin con malla protectora, Estructura de Acero galvanizado zona de salto de polipropileno resistente a rayos UV 18/10/2017</t>
  </si>
  <si>
    <t>Plaza De La Papa</t>
  </si>
  <si>
    <t>RELACION DE MAQUINARIA</t>
  </si>
  <si>
    <t>RELACION DE MAQUINARIA AL DESPOBLADO</t>
  </si>
  <si>
    <t>CODIGO</t>
  </si>
  <si>
    <t>VALOR 
FASECOLDA</t>
  </si>
  <si>
    <t>Nota:</t>
  </si>
  <si>
    <t>Corresponde a vehiculos  y motocicletas que se encuentran inmovilizados  y que no estan prestando ningun servicio a al Entidad.</t>
  </si>
  <si>
    <t xml:space="preserve">los cuales estan en proceso de ser rematados </t>
  </si>
  <si>
    <t>MUNICIPIO DE CARMEN DE CARUPA RELACION  DE BIENES EN REPOSO</t>
  </si>
  <si>
    <t>MAQUINARIA, MOTOCICLETA Y VEHICULOS</t>
  </si>
  <si>
    <t>OFT025</t>
  </si>
  <si>
    <t>Chevrolet C70 149 MT TD 4X2</t>
  </si>
  <si>
    <t>JHON DEERE 310D</t>
  </si>
  <si>
    <t>.01626002</t>
  </si>
  <si>
    <t>.03626005</t>
  </si>
  <si>
    <t>TO310DG775264</t>
  </si>
  <si>
    <t>909T529- 201</t>
  </si>
  <si>
    <t>M800917L86</t>
  </si>
  <si>
    <t>CM800917</t>
  </si>
  <si>
    <t>International 4700 236 MT 7600CC 4X2</t>
  </si>
  <si>
    <t>469TM2U1016238</t>
  </si>
  <si>
    <t>VK460354</t>
  </si>
  <si>
    <t>SEGURO GLOBAL DE MANEJO PARA ENTIDADES OFICIALES</t>
  </si>
  <si>
    <t>AMPAROS Y CLAUSULAS OBLIGATORIAS</t>
  </si>
  <si>
    <t xml:space="preserve">DELITOS CONTRA LA ADMINISTRACION PUBLICA </t>
  </si>
  <si>
    <t>RENDICION Y RECONSTRUCCION DE CUENTAS</t>
  </si>
  <si>
    <t>COBERTURA GLOBAL DE MANEJO</t>
  </si>
  <si>
    <t xml:space="preserve">EMPLEADOS NO IDENTIFICADOS </t>
  </si>
  <si>
    <t>SON:  De 0 a 100 CARGOS</t>
  </si>
  <si>
    <t>LOS CARGOS QUE SE DEBEN ACLARAR EN LA POLIZA GLOBAL DE MANEJO SON LOS SIGUIENTES:</t>
  </si>
  <si>
    <t>NOMBRES Y APELLIDOS</t>
  </si>
  <si>
    <t>No.</t>
  </si>
  <si>
    <t>RELACION DE FUNCIONARIOS POLIZA DE REPONSABILIDAD CIVIL SERVIDORES PUBLICOS</t>
  </si>
  <si>
    <t>PERSONA</t>
  </si>
  <si>
    <t>EVENTO</t>
  </si>
  <si>
    <t>FUNCIONARIOS DIRECTIVOS ADMINISTRACION MUNICIPAL</t>
  </si>
  <si>
    <t>Item-.</t>
  </si>
  <si>
    <t>INSPECTOR</t>
  </si>
  <si>
    <t>JEFE DE SERVICIOS PUBLICOS</t>
  </si>
  <si>
    <t>RESPONSABILIDAD  CIVIL EXTRACONTRACTUAL</t>
  </si>
  <si>
    <t>PREDIOS, LABORES Y OPERACIONES</t>
  </si>
  <si>
    <t>GASTOS MEDICOS AGREGADO ANUAL</t>
  </si>
  <si>
    <t>GASTOS MEDICOS POR EVENTO</t>
  </si>
  <si>
    <t>RESPONSABILIDAD CIVIL CONTRACTUAL - ACCIDENTES PERSONALES</t>
  </si>
  <si>
    <t>LINEA</t>
  </si>
  <si>
    <t>C.C.</t>
  </si>
  <si>
    <t>MODELO</t>
  </si>
  <si>
    <t>CLASE</t>
  </si>
  <si>
    <t>SERVICIO</t>
  </si>
  <si>
    <t>PASAJ</t>
  </si>
  <si>
    <t xml:space="preserve">BUS </t>
  </si>
  <si>
    <t>OFICIAL</t>
  </si>
  <si>
    <t>CHEVROLET</t>
  </si>
  <si>
    <t>FRR 700P FORWARD [B MT 5200CC TD 4X</t>
  </si>
  <si>
    <t>41 PASAJ.</t>
  </si>
  <si>
    <t>FECHA DE 
NACIMIENTO</t>
  </si>
  <si>
    <t>FECHA ACTUAL</t>
  </si>
  <si>
    <t>EDAD</t>
  </si>
  <si>
    <t>VALOR
ASEGURADO</t>
  </si>
  <si>
    <t>Los amparos solicitados  por Asegurado  y por valor son:</t>
  </si>
  <si>
    <t>VIDA</t>
  </si>
  <si>
    <t>INCAPACIDAD TOTAL Y PERMANENTE</t>
  </si>
  <si>
    <t>INDEMNIZAC.ADICIONAL POR MUERTE ACCID</t>
  </si>
  <si>
    <t>ENFERMEDADES GRAVES</t>
  </si>
  <si>
    <t>GASTOS MEDICOS POR ACCIDENTE</t>
  </si>
  <si>
    <t>GASTOS FUNERARIOS</t>
  </si>
  <si>
    <t xml:space="preserve">La Entidad aclara que ninguno de los asegurados se encuentra actualmente como riesgo Subnormal, para conformar  el seguro de vida grupo </t>
  </si>
  <si>
    <t>RELACION HONORABLES CONCEJALES MUNICIPIO DE CARMEN DE CARUPA</t>
  </si>
  <si>
    <t>Otros Instrumentos Musicales</t>
  </si>
  <si>
    <t>Otros equipos electricos y electronicos</t>
  </si>
  <si>
    <t>Camaras Domo PTZ IP Marca Dahua Model DH-SD6CE245UN-HNI 19/11/2019</t>
  </si>
  <si>
    <t>LCG02G</t>
  </si>
  <si>
    <t>Yamaha XTZ125</t>
  </si>
  <si>
    <t>E3Y2E108574</t>
  </si>
  <si>
    <t>9FKDE0925P2108574</t>
  </si>
  <si>
    <t>GZM863</t>
  </si>
  <si>
    <t xml:space="preserve">International 7m3 mv607 </t>
  </si>
  <si>
    <t>EHAEUMMR8PLO14067</t>
  </si>
  <si>
    <t>ECOGRAFO PORTATIL</t>
  </si>
  <si>
    <t xml:space="preserve">ROTOVADOR PARA TRACTOR </t>
  </si>
  <si>
    <t xml:space="preserve">DESBROZADORA ANCHO DE TRABAJO 2 METROS </t>
  </si>
  <si>
    <t>MAQUINA MOTORIZADA PARA CORTAR CESPED 305MM MOTOR 4 TIEMPOS 6.5 HP 9</t>
  </si>
  <si>
    <t xml:space="preserve">PH Metro GLP ELECTRODO PLASTICO SOLUCIONES BUFFER PH 4 Y 7 SOLUCION KCL3 MOLAR </t>
  </si>
  <si>
    <t>BALON VOLUMETRICO VIDRIO 1000ML</t>
  </si>
  <si>
    <t>COLORIMETRO PORTABLE CLORO LIBRE</t>
  </si>
  <si>
    <t>BALANZA CAPACIDAD 220GR</t>
  </si>
  <si>
    <t xml:space="preserve">SEÑALIZACION Y DEMARCARCACION </t>
  </si>
  <si>
    <t>Versión Agosto 2019</t>
  </si>
  <si>
    <t>MUNICIPIO CARMEN DE CARUPA NIT. 899999367-7</t>
  </si>
  <si>
    <t>Desde las 24:00 horas local del</t>
  </si>
  <si>
    <t>Hasta las 24:00 horas local del</t>
  </si>
  <si>
    <t>Dias de Cobertura Mínimos Exigidos en el Pliego</t>
  </si>
  <si>
    <t>Dias de Cobertura Adicionales ofertados</t>
  </si>
  <si>
    <t>Días de Cobertura Totales Ofertados</t>
  </si>
  <si>
    <t>Item Asegurable</t>
  </si>
  <si>
    <t>Valor Asegurado</t>
  </si>
  <si>
    <t>Valor Asegurado Indice Variable</t>
  </si>
  <si>
    <t>% Indice Variable</t>
  </si>
  <si>
    <t>Tasa Anual</t>
  </si>
  <si>
    <t>Prima Neta</t>
  </si>
  <si>
    <t>Prima Neta Indice Variable</t>
  </si>
  <si>
    <t>IVA</t>
  </si>
  <si>
    <t>Prima Total</t>
  </si>
  <si>
    <t>GRUPO UNICO</t>
  </si>
  <si>
    <t>SEGURO TODO RIESGO DAÑO MATERIAL -</t>
  </si>
  <si>
    <t>Edificio</t>
  </si>
  <si>
    <t>‰ (por mil)</t>
  </si>
  <si>
    <t>Maquinaria y equipo</t>
  </si>
  <si>
    <t>Muebles y Enseres</t>
  </si>
  <si>
    <t>Bienes en Reposo</t>
  </si>
  <si>
    <t xml:space="preserve">Contenidos especiales: Instr. Musicales, Equipos de Comunicación </t>
  </si>
  <si>
    <t>Equipo Electrónico Fijo</t>
  </si>
  <si>
    <t>Equipo Móvil y Portatil</t>
  </si>
  <si>
    <t>Dineros y/o Titulos Valores</t>
  </si>
  <si>
    <t>Mercancias y/o Inventarios</t>
  </si>
  <si>
    <t>Adecuacion de Construcciones a Normas Sismoresistentes</t>
  </si>
  <si>
    <t>Cobertura Para Terrenos</t>
  </si>
  <si>
    <t xml:space="preserve">SEGURO TODO RIESGO EQUIPO Y MAQUINARIA (CONTRATISTAS) </t>
  </si>
  <si>
    <t>Equipo y Maquinaria según relación detallada y valorizada</t>
  </si>
  <si>
    <t>Limite de RC Extracontractual Por Evento</t>
  </si>
  <si>
    <t xml:space="preserve">SEGURO DE MANEJO GLOBAL ESTATAL </t>
  </si>
  <si>
    <t>Limite Básico Asegurado por Evento y Vigencia</t>
  </si>
  <si>
    <t>% (por ciento)</t>
  </si>
  <si>
    <t xml:space="preserve">SEGURO DE RESPONSABILIDAD CIVIL EXTRACONTRACTUAL </t>
  </si>
  <si>
    <t xml:space="preserve">SEGURO DE RESPONSABILIDAD CIVIL SERVIDORES PUBLICOS </t>
  </si>
  <si>
    <t xml:space="preserve">SEGURO COLECTIVO DE AUTOMOVILES </t>
  </si>
  <si>
    <t>Automotores según relación detallada y valorizada</t>
  </si>
  <si>
    <t>Motociletas según relación detallada y valorizada</t>
  </si>
  <si>
    <t xml:space="preserve">POLIZA DE RC CONTRACTUAL (ACCIDENTES A PASAJEROS DE TRANSPORTE PUBLICO) </t>
  </si>
  <si>
    <t>100 SMMLV</t>
  </si>
  <si>
    <t xml:space="preserve">SEGURO VIDA GRUPO </t>
  </si>
  <si>
    <t>Funcionarios según relación detallada y valorizada</t>
  </si>
  <si>
    <t>SEGURO OBLIGATORIO DE ACCIDENTES DE TRANSITO (SOAT) -</t>
  </si>
  <si>
    <t>RUBRO PRESUPUESTAL PARA POLIZAS DE CUMPLIMIENTO, DEMAS POLIZAS, Y/O INCLUSIONES Y/O AUMENTOS DE VALOR ASEGURADO BOLSA</t>
  </si>
  <si>
    <t>Cuantía destinada</t>
  </si>
  <si>
    <t>OFERTA TOTAL DE PRIMAS IVA INCLUIDO</t>
  </si>
  <si>
    <t>PRESUPUESTO DEL PROCESO LICITATORIO</t>
  </si>
  <si>
    <t>DIFERENCIA</t>
  </si>
  <si>
    <t>GRUPO I</t>
  </si>
  <si>
    <t>GRUPO II</t>
  </si>
  <si>
    <t>GRUPO III</t>
  </si>
  <si>
    <t>BOLSA</t>
  </si>
  <si>
    <t>SMMLV</t>
  </si>
  <si>
    <t xml:space="preserve">RELACION DE BIENES MUEBLES E INMUEBLES </t>
  </si>
  <si>
    <t>SUBTOTAL</t>
  </si>
  <si>
    <t>SUSTRACCION TODO RIESGO: (INST. MUSICALES, EQUIPOS DE COMUNICACIÓN, EQUIPOS AUDIOVISUALES)</t>
  </si>
  <si>
    <t>DINEROS EN CAJA Y CAJA FUERTE (INC-SUST)</t>
  </si>
  <si>
    <t>MERCANCIAS EN ALMACEN (INC-SUST)</t>
  </si>
  <si>
    <t>ROTURA DE MAQUINARIA (INCLUYE INC-SUST)</t>
  </si>
  <si>
    <t>EQUIPO ELECTRICO Y  ELECTRONICO</t>
  </si>
  <si>
    <t>RESPONSABILIDAD CIVIL EXTRACONTRACTUAL</t>
  </si>
  <si>
    <t>MANEJO GLOBAL</t>
  </si>
  <si>
    <t xml:space="preserve">Vehiculos           </t>
  </si>
  <si>
    <t>Motocicletas</t>
  </si>
  <si>
    <t>TODO RIESGO MAQUINARIA Y EQUIPO
MAQUINARIA EN DESPOBLADO</t>
  </si>
  <si>
    <t>RESPONSABILIDAD CIVIL PARA SERV.PUBLICOS</t>
  </si>
  <si>
    <t>POLIZA RESPONSABILIDAD CIVIL CONTRACTUAL PASAJEROS O ACCIDENTES PARA VEHICULO DE PASAJEROS</t>
  </si>
  <si>
    <t>SEGURO DE VIDA CONCEJALES- ALCALDE Y 
PERSONERO VR. ASEGURADO</t>
  </si>
  <si>
    <t>.03626103</t>
  </si>
  <si>
    <t>ALCALDE Y PERSONERO MUNICIPAL</t>
  </si>
  <si>
    <t xml:space="preserve">RETROEXCAVADORA JOHN DEERE-2008 REF.1T0410JXVBD209750 </t>
  </si>
  <si>
    <t xml:space="preserve">MOTONIVELADORA F670 AB MARCA FIATALLIS </t>
  </si>
  <si>
    <t>SINIESTRO</t>
  </si>
  <si>
    <t>ENDOSO</t>
  </si>
  <si>
    <t>DIRECCION SINIESTRO</t>
  </si>
  <si>
    <t>CIUDAD SINIESTRO</t>
  </si>
  <si>
    <t>RIESGO</t>
  </si>
  <si>
    <t>PAGO TOTAL</t>
  </si>
  <si>
    <t>RESERVA</t>
  </si>
  <si>
    <t>OBSERVACIONES</t>
  </si>
  <si>
    <t>JUEGOS INTERCOLEGIADOS</t>
  </si>
  <si>
    <t>CARMEN DE CARUPA</t>
  </si>
  <si>
    <t>09/08/2022 12:00:00</t>
  </si>
  <si>
    <t>20/09/2022</t>
  </si>
  <si>
    <t>MALDONADO MONTAÑO, MIGUEL ANGEL</t>
  </si>
  <si>
    <t>SE PARTIO UN DIENTE EN LOS JUEGOS INTERCOLEGIADOS DEL CARMEN DE CARUPAPACIENTE DE 13 AÑOS QUIE</t>
  </si>
  <si>
    <t>KR 5 CL 5</t>
  </si>
  <si>
    <t>07/12/2020 02:00:00</t>
  </si>
  <si>
    <t>09/12/2020</t>
  </si>
  <si>
    <t>ODT305 - NP 300 FRONTIER LE AT 2500CC 4X4 T NISSAN 2018</t>
  </si>
  <si>
    <t xml:space="preserve"> RESPONSABILIDAD CIVIL EXTRAC.</t>
  </si>
  <si>
    <t>SOLICITUD DE DOCUMENTOS</t>
  </si>
  <si>
    <t>DECLARACI%D3N: DECLARACI%F3N: EN LA DIRECCI%F3N ANTES MENCIONADA IBA EN VELOCIDAD MODERADA, Y EL PER</t>
  </si>
  <si>
    <t>ALCALA POR PIEDRAS DE MOLER</t>
  </si>
  <si>
    <t>ALCALA</t>
  </si>
  <si>
    <t>07/11/2021 08:11:00</t>
  </si>
  <si>
    <t>23/11/2021</t>
  </si>
  <si>
    <t>IMPRUDENCIA DEL CONDUCTOR</t>
  </si>
  <si>
    <t>SUZ74 - PULSAR 200 NS BAJAJ 2014</t>
  </si>
  <si>
    <t>CONDUCTOR DE MOTO PLACA SUZ74 PIERDE EL CONTROL AL RESBALAR POR EVITAR VHL</t>
  </si>
  <si>
    <t>VIA PUBLICA FRENTE OLIMPICA ALTAVISTA</t>
  </si>
  <si>
    <t>PEREIRA</t>
  </si>
  <si>
    <t>20/12/2021 10:12:00</t>
  </si>
  <si>
    <t>17/01/2022</t>
  </si>
  <si>
    <t>Gastos de Transporte y Movilizacion de Victimas</t>
  </si>
  <si>
    <t>CONDUCTOR DE MOTO SUFRE ACCIDENTE CUANDO PIERDE EL CONTROL DE LA MISMA SUFRIENDO CAIDA Y LESIONES</t>
  </si>
  <si>
    <t>VIA PUBLICA CRA 15 BIS CON CLL 20</t>
  </si>
  <si>
    <t>10/09/2021 05:09:00</t>
  </si>
  <si>
    <t>23/09/2021</t>
  </si>
  <si>
    <t>CONDCUTOR DE MOTO DE PLACA SUZ74 SE DESPLAZABA POR VIA PUBLICA CUANDO PIERDE EL CONTROL DE LA MISMA</t>
  </si>
  <si>
    <t>AÑO</t>
  </si>
  <si>
    <t>COMODATO</t>
  </si>
  <si>
    <t>SELECCIÓN ABREVIADA MENOR CUANTIA.</t>
  </si>
  <si>
    <t>KIT TOMA DE MUESTRA, NEVERA PLASTICA, INCLUYE 2 BATERIAS $</t>
  </si>
  <si>
    <t>VALOR FASECOLDA FEBRERO 2024</t>
  </si>
  <si>
    <t>IMPERICIA EN EL MANEJO</t>
  </si>
  <si>
    <t>PERSONERO</t>
  </si>
  <si>
    <t>TODO RIESGO DAÑO MATERIAL</t>
  </si>
  <si>
    <t>RENTA MENSUAL POR MUERTE DEL ASEGURADO</t>
  </si>
  <si>
    <t>AUXILIO POR TRATAMIENTO AMBULATORIO O CIRUGÍA AMBULATORIA</t>
  </si>
  <si>
    <t>CONCEJAL </t>
  </si>
  <si>
    <t>ALCALDE </t>
  </si>
  <si>
    <t>JAIME AQUILINO ORTIZ MOLINA</t>
  </si>
  <si>
    <t>HÉCTOR JULIO PACHÓN MOLINA</t>
  </si>
  <si>
    <t>JOSE HENRRY PINILLA GOMEZ</t>
  </si>
  <si>
    <t>DIANA PAOLA QUIROGA BALLESTEROS</t>
  </si>
  <si>
    <t>EDGAR ORLANDO RINCÓN CASTRO</t>
  </si>
  <si>
    <t>EDWIN MAURICIO RODRIGUEZ PACHON</t>
  </si>
  <si>
    <t>LUIS HERNANDO RODRIGUEZ QUIROGA</t>
  </si>
  <si>
    <t>NESTOR GILBERTO ROJAS YOMAYUZA</t>
  </si>
  <si>
    <t>HECTOR  GONZALO PACHON ORTIZ</t>
  </si>
  <si>
    <t>HECTOR GONZALO PACHON ORTIZ</t>
  </si>
  <si>
    <t>LESLLY GERALDIN BECERRA ALARCÓN </t>
  </si>
  <si>
    <t>ROBETH LEONARDO ROCHA ALARCÓN </t>
  </si>
  <si>
    <t>CARMEN INES VILLAMIL SANTANA</t>
  </si>
  <si>
    <t>DEYSON JAVIER SANTA RODRIGUEZ</t>
  </si>
  <si>
    <t>VALOR FASECOLDA MARZO 2025</t>
  </si>
  <si>
    <t>ONEROSO CUNDINAMARCA</t>
  </si>
  <si>
    <t>229AFL</t>
  </si>
  <si>
    <t>MOTOCARRO</t>
  </si>
  <si>
    <t xml:space="preserve">BRENSON  CARRY EV FURGON ELEC </t>
  </si>
  <si>
    <t>JJ1026901230410022</t>
  </si>
  <si>
    <t>LJ1BE13P6R1300301</t>
  </si>
  <si>
    <t>VALOR SOAT 2025</t>
  </si>
  <si>
    <t>PRESIDENTE</t>
  </si>
  <si>
    <t>SEGUNDO VICEPRESIDENTE</t>
  </si>
  <si>
    <t>(EDIFICIOS)</t>
  </si>
  <si>
    <t>MUEBLES Y ENSERES</t>
  </si>
  <si>
    <t xml:space="preserve"> BIENES EN REPOSO</t>
  </si>
  <si>
    <t>SECRETARIA GENERAL Y DE GOBIERNO</t>
  </si>
  <si>
    <t>DANIEL CAMILO GUATEROS VANEGAS</t>
  </si>
  <si>
    <t>SECRETARIO DE HACIENDA Y DESARROLLO ECONOMICO</t>
  </si>
  <si>
    <t>PRIMER VICEPRESIDNETE</t>
  </si>
  <si>
    <t xml:space="preserve">NOTA: </t>
  </si>
  <si>
    <t xml:space="preserve">Se aclara que los antes enumerados son los que deben ser relacionados en la poliza global de manejo, sin embargo tambien se incluyen a </t>
  </si>
  <si>
    <t>contratistas y subcontratistas que son 70 aproximandamente.</t>
  </si>
  <si>
    <t>PERIODO 2020 HASTA 2025</t>
  </si>
  <si>
    <t>Edificio Inspeccion Polic. Y Otros</t>
  </si>
  <si>
    <t xml:space="preserve"> N. CEDULA </t>
  </si>
  <si>
    <t>KAROL ALEXANDRA RUIZ ORTIZ</t>
  </si>
  <si>
    <t>JUDY ALIETH LADINO MURCIA</t>
  </si>
  <si>
    <t> 1.076.656.683</t>
  </si>
  <si>
    <t>SECRETARIO DE INFRAESTRUCTURA Y PLANEACION</t>
  </si>
  <si>
    <t xml:space="preserve">GINA FERNANDA MONTAÑO AREVALO </t>
  </si>
  <si>
    <t>VENCIMIENTO</t>
  </si>
  <si>
    <t>SECRETARIA GENERAL Y DE GOBIERNO 23-04-1986</t>
  </si>
  <si>
    <t>Matadero Publico</t>
  </si>
  <si>
    <t>GPS WAIPOINT 1000 TRACK 100</t>
  </si>
  <si>
    <t>COMODATO CON LA GOBERNACION DE CUNDINAMARCA</t>
  </si>
  <si>
    <t>TRACTOR CORTACESPED 15HP, CORTE 92CM DE ANCHO, MARCA HUSQVARNA</t>
  </si>
  <si>
    <t>VALOR CONTABILIDAD</t>
  </si>
  <si>
    <t>JAIR ALEXANDER RODRIGUEZ ALMANZA</t>
  </si>
  <si>
    <t xml:space="preserve">COMODATO CON LA UNIDAD DE GESTION DE RIESGO </t>
  </si>
  <si>
    <t>VIBROCOMPACTOR MARCA CASE SV 208 AÑO 2007 REF. DDD000733-21693083</t>
  </si>
  <si>
    <t>International 4700 236 MT 7600CC 4X2, COLOR BLANCO</t>
  </si>
  <si>
    <t>Nissan * NP 300 Frontier Le AT Pick up DC - CAMIONETA PICKUP DOB DOBLE CABINA PLATEADA</t>
  </si>
  <si>
    <t>Toyota PRADO [LC 150] TX-L AT 3000CC 5P TD, CAMIONETA CAMPERO VINOTINTO</t>
  </si>
  <si>
    <t xml:space="preserve">BUS-BUSETA BLANCO  CHEVROLET FRR 700P FORWARD [B MT 52 </t>
  </si>
  <si>
    <t>CAMION COMPACTADOR RECOLECTOR BLANCO - Chevrolet * FTR * 700 P Forward EU MT</t>
  </si>
  <si>
    <t>Yamaha * XTZ125 * 125 cc * COLOR BLANCO NEGRO</t>
  </si>
  <si>
    <t>Yamaha XTZ125 COLOR BLANCO NEGRO</t>
  </si>
  <si>
    <t>STM66H</t>
  </si>
  <si>
    <t>YAMAHA XTZ150-2 COLOR BLANCO NEGRO</t>
  </si>
  <si>
    <t>G3L1E189126</t>
  </si>
  <si>
    <t>9FKDG3617T2178126</t>
  </si>
  <si>
    <t>Internacional * Durastar 4300 SBA 4X2* Super Internacional Chasis 3 hammaar placa Ord 532 color blanco  MARCA INTERNATIONAL REF. 3HAMMAAR5ELO15687</t>
  </si>
  <si>
    <t>MOTONIVELADORA    MOTONIVELADORA    MOTONIVELADORA    SZN02356 MARCA CATERPILLAR 120K REF. TX701263PLACA FISICO: 3276</t>
  </si>
  <si>
    <t>Retroexcavadora  Marca Caterpillar  Ref 416F2  Peso Operación 7.4 TON  Traccion 4X4  Brazo Estandar 10-11-2017 RETROEXCAVADORA CARGADOR    RETROEXCAVADORA CARGADOR    OLBF02998 AMARILLO, LICENCIA 39315, CON KIT DE HERRAMIENTAS,UN ENGRASADOR DE MANO, UN ALICATE, UNA LLAVE EXPANSIÓN, DOS DESTORNILLADORES DE PALA, DOS DE ESTRELLA, JUEGO DE LLAVES MIXTAS, UNA LAMPARA CON EXTENCION DE 10 METROS,U</t>
  </si>
  <si>
    <t>VOLQUETA INTERNATIONAL 7m3 MV607 MT TD 4X2 VIN 3HEUMMR8PL014067 MOTOR 7493761 PLACA GZM863 LLANTA 11R22.5, DESTORNILLADORES, LLAVES MIXTAS 16 PIEZAS, LINTERNA RECARGABLE, CANDADO CAJA DE HERRAMIENTAS, EXTINTOR, CABLES BATERIA, S, RADIO, BOTIQUIN, TACOS, SEÑALE, TRIANGULOS, GATO, COPA Y PALANCA, LAMPARAS. MARCA INTERNATIONAL</t>
  </si>
  <si>
    <t>TRACTOR AGRÍCOLA NEW HOLAD    TRACTOR AGRÍCOLA NEW HOLAD    TRACTOR AGRÍCOLA NEW HOLAD  AZUL 9T529</t>
  </si>
  <si>
    <t>TRACTOR AGRICOLA KUBOTA  2DG1492 MOTOR MARCA 108HP MOTOR V3800-DT-TI  REF. M108S74720 COLOR NARANJA</t>
  </si>
  <si>
    <t>TRACTOR AGRICOLA JHONDEERE REF. 1P05090ECDT001259 COLOR VERDE</t>
  </si>
  <si>
    <t>DESPACHO ALCALDE</t>
  </si>
  <si>
    <t>HACIENDA</t>
  </si>
  <si>
    <t>UMATA</t>
  </si>
  <si>
    <t>CAMARA    PTZ IP 25XZOOM H265+5"120DB</t>
  </si>
  <si>
    <t>COMPUTADOR    DE ESCRITORIO Core I5 12400 Memoria Ram 16Gb Ssd 512Gb M.2 Board H610M Fuente 400W_x000D_
MEMORIA RAM: 16GB_x000D_
ALMACENAMIENTO: 512GB_x000D_
PLACA MADRE: Chipset: Intel H610_x000D_
Dimms de Memoria RAM: 2</t>
  </si>
  <si>
    <t>DISCO DURO    PARA VIDEOVIGILANCIA CAPACIDAD 10TB, FORMATO 3.5-INCH MODELO WD100EAGZ</t>
  </si>
  <si>
    <t>CAMARA    PTZ -N41151-DE (G)</t>
  </si>
  <si>
    <t>CAMARA    TIPO DOMO ANTIVANDALICA IP PARA VIGILAR CELDAS</t>
  </si>
  <si>
    <t>CAMARA    PTZ-N42251-DE(G)</t>
  </si>
  <si>
    <t>UPS    3KVA 1800WATS PARA CADA RACK</t>
  </si>
  <si>
    <t>ANDRES FELIPE ROCHA GORDILLO</t>
  </si>
  <si>
    <t>ROBERTH LEONARDO ROCHA ALARCÓN </t>
  </si>
  <si>
    <t>IVP11H</t>
  </si>
  <si>
    <t>KDO7E-3150534</t>
  </si>
  <si>
    <t>HONDA XR 150</t>
  </si>
  <si>
    <t>9FMKD0795SE015434</t>
  </si>
  <si>
    <t>VALOR SOAT 2026</t>
  </si>
  <si>
    <t>YAMAHA XTZ150</t>
  </si>
  <si>
    <t>9FKDG3617T2189126</t>
  </si>
  <si>
    <t>DISCO DURO    Resistente al agua, polvo y golpes._x000D_
Tamaño de 2.5 "._x000D_
Es compatible con Windows, MacOS, Linux.</t>
  </si>
  <si>
    <t>COMPUTADOR ESCRITORIO    COMPUTADOR ESCRITORIO    COMPUTADOR ESCRITORIO    procesador intel, memoria RAM  de 4Gb, monitor Lg.</t>
  </si>
  <si>
    <t xml:space="preserve">EQUIPO DE COMPUTO    EQUIPO DE COMPUTO    EQUIPO DE COMPUTO    </t>
  </si>
  <si>
    <t>COMPUTADOR PORTATIL    MEMORIA 16GB DDR4 ACCESORIOS (1 FUNDA, 1 GUAYA DE SEGURIDAD, 1 BASER ERGONOMICA CON VENTILADORES MARCA CORE 7</t>
  </si>
  <si>
    <t>ESCANER    CON ALIMENTACIÓN DE HOJAS Panel de control: Botón Escanear, botón de encendido con LED e indicador LED de error_x000D_
Especificaciones del escáner: Tipo de escáner Alimentador de hojas; Tecnología de escaneado: CMOS CIS</t>
  </si>
  <si>
    <t>IMPRESORA    Tipo de Insumo_x000D_
Botellas _x000D_
Referencia del Insumo que requiere_x000D_
T524120-ALbotella de tinta negra, &lt;br&gt;T524220-AL (cian)&lt;br&gt;T524320-AL (magenta)&lt;br&gt;T524420-AL (amarilla) _x000D_
Tipo de Impresión_x000D_
Inyección De Tinta</t>
  </si>
  <si>
    <t>VIDEO BEAM    El PowerLite® E20 es el video proyector ideal para el segmento de educación. Brinda una pantalla de más de 100" con calidad</t>
  </si>
  <si>
    <t>DETECTOR DE MASTITIS DE 4 COPAS    TAMANO 33X13X8 CM</t>
  </si>
  <si>
    <t>PULIDORA INALABICA    BATERIA RECARGABLE</t>
  </si>
  <si>
    <t xml:space="preserve">ESQUILADORA ELECTRICA    </t>
  </si>
  <si>
    <t>ENDOSCOPIO    VETERINARIO PORTATIL TO</t>
  </si>
  <si>
    <t xml:space="preserve">KIT COMPOSTAJE    </t>
  </si>
  <si>
    <t xml:space="preserve">CONTENEDORES    </t>
  </si>
  <si>
    <t>MOTOBOMBA AUTOCEBANTE GASOLINA 1.5HP 1"X1"     MARCA BARNES</t>
  </si>
  <si>
    <t>ELECTROBOMBA    EMOTOR TRIFASICO NEMA JM TEFE DE 7.5 HP -220/440 OLTIOS 3500 RPM.</t>
  </si>
  <si>
    <t xml:space="preserve">VARIADOR DE VELOCIDAD TRIFASICO    </t>
  </si>
  <si>
    <t xml:space="preserve">TRITURADORA    </t>
  </si>
  <si>
    <t xml:space="preserve">GUADAÑADORA    </t>
  </si>
  <si>
    <t xml:space="preserve">CORTASETOS    </t>
  </si>
  <si>
    <t>IMPRESORA    Conectividad para Android, Apple iOS y Windows Mobile_x000D_
• Especificación de Bluetooth 4.1 EDR + LE_x000D_
• Compatibilidad con itinerancia rápida 802.11r_x000D_
• Procesador ARM de 528 MHz MARCA termica portatil REF. 6293996</t>
  </si>
  <si>
    <t>DESARROLLO SOCIAL</t>
  </si>
  <si>
    <t>INSPECCION DE POLICIA</t>
  </si>
  <si>
    <t>VOSTRO DESKTOP 3250 SMALL FORM FACTOR, PROCESADOR DE SEXTA GENERACIÓN INTELR CORE ¡5-6140, MONITOR 22",MOUSE DELL ÓPTICO MS116,TECLADO MULTIMEDIA KB216 NEGRO    VOSTRO DESKTOP 3250 SMALL FORM FACTOR, PROCESADOR DE SEXTA GENERACIÓN INTELR CORE ¡5-6140, MONITOR 22",MOUSE DELL ÓPTICO MS116,TECLADO MULTIMEDIA KB216 NEGRO    VOSTRO DESKTOP 3250 SMALL FORM FACTOR, PROCESADOR DE SEXTA GENERACIÓN INTELR CORE ¡5-6140, MON</t>
  </si>
  <si>
    <t>PC DE FORMATO COMPACTO THINKCENTRE M700 SFF CON WINDOWS 10,PROCESADOR SEXTA GENERACIÓN INTEL CORE ¡7-6700(8M CACHE, 3.4GHZ MOUSE USB, TECLADO USB    PC DE FORMATO COMPACTO THINKCENTRE M700 SFF CON WINDOWS 10,PROCESADOR SEXTA GENERACIÓN INTEL CORE ¡7-6700(8M CACHE, 3.4GHZ MOUSE USB, TECLADO USB    PC DE FORMATO COMPACTO THINKCENTRE M700 SFF CON WINDOWS 10,PROCESADOR SEXTA GENERACIÓN INTEL CORE ¡7-6700(</t>
  </si>
  <si>
    <t>PLANEACION</t>
  </si>
  <si>
    <t>COMPUTADOR PORTATIL    Marca del Procesador_x000D_
INTEL _x000D_
Tipos de Discos que Incluye_x000D_
Disco Estado Solido (SSD) _x000D_
Procesador_x000D_
Intel Core I7</t>
  </si>
  <si>
    <t xml:space="preserve">Computadores All in one Procesador Intel Core i3, Memoria de 8, Disco Duro 500GB, Pantalla de 21" </t>
  </si>
  <si>
    <t>COMPUTADOR    EQUIPO ESCRITORIO CON PROCESADOR AMD RYZEN 5-3400G 3,7 GHZ/L3 4MB/12NM/4 NUCLEOS/8 HILOS/GPU CORE 11/TARJETA VIDEO GEFORCE GTX 1650 SUPER VENTUS XS OC 4GB GDDR6, BOARD MSI B450 GAMING PLUS, DISCO SOLIDO M.2 480GB, + 1TB -DDR4 8GB RGB D60SISTEMA OPERATIVO WINDOWS Y OFFICE (1-2-899) MONITOR 27” MARCA JANUS</t>
  </si>
  <si>
    <t>DEPORTES</t>
  </si>
  <si>
    <t>COMPOSTERA</t>
  </si>
  <si>
    <t>VEHÍCULOS NUEVOS EN 2025</t>
  </si>
  <si>
    <t>FLOR DE PIEDRA</t>
  </si>
  <si>
    <t xml:space="preserve">COMPUTADOR    DE ESCRITORIO Core I5 12400 Memoria Ram 16Gb Ssd 512Gb M.2 Board H610M Fuente 400W
MEMORIA RAM: 16GB
ALMACENAMIENTO: 512GB
</t>
  </si>
  <si>
    <t>VALOR FASECOLDA OCTUBRE  2026</t>
  </si>
  <si>
    <t>Sueldo Mensual del señor Alcalde $6.824.732 X 20 = $119.219.700 por Asegurado.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</si>
</sst>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1" formatCode="_-* #,##0_-;\-* #,##0_-;_-* &quot;-&quot;_-;_-@_-"/>
    <numFmt numFmtId="43" formatCode="_-* #,##0.00_-;\-* #,##0.00_-;_-* &quot;-&quot;??_-;_-@_-"/>
    <numFmt numFmtId="164" formatCode="_(* #,##0.00_);_(* \(#,##0.00\);_(* &quot;-&quot;??_);_(@_)"/>
    <numFmt numFmtId="165" formatCode="_-&quot;$&quot;* #,##0_-;\-&quot;$&quot;* #,##0_-;_-&quot;$&quot;* &quot;-&quot;_-;_-@_-"/>
    <numFmt numFmtId="166" formatCode="_(&quot;$&quot;\ * #,##0.00_);_(&quot;$&quot;\ * \(#,##0.00\);_(&quot;$&quot;\ * &quot;-&quot;??_);_(@_)"/>
    <numFmt numFmtId="167" formatCode="_ * #,##0.00_ ;_ * \-#,##0.00_ ;_ * &quot;-&quot;??_ ;_ @_ "/>
    <numFmt numFmtId="168" formatCode="_(* #,##0_);_(* \(#,##0\);_(* &quot;-&quot;??_);_(@_)"/>
    <numFmt numFmtId="169" formatCode="&quot;$&quot;\ #,##0"/>
    <numFmt numFmtId="170" formatCode="#,###,###.00"/>
    <numFmt numFmtId="171" formatCode="_(&quot;$&quot;\ * #,##0_);_(&quot;$&quot;\ * \(#,##0\);_(&quot;$&quot;\ * &quot;-&quot;??_);_(@_)"/>
    <numFmt numFmtId="172" formatCode="_ [$$-240A]\ * #,##0.00_ ;_ [$$-240A]\ * \-#,##0.00_ ;_ [$$-240A]\ * &quot;-&quot;??_ ;_ @_ "/>
    <numFmt numFmtId="173" formatCode="_-[$$-240A]\ * #,##0.00_-;\-[$$-240A]\ * #,##0.00_-;_-[$$-240A]\ * &quot;-&quot;??_-;_-@_-"/>
    <numFmt numFmtId="174" formatCode="_ [$$-240A]\ * #,##0_ ;_ [$$-240A]\ * \-#,##0_ ;_ [$$-240A]\ * &quot;-&quot;??_ ;_ @_ "/>
    <numFmt numFmtId="175" formatCode="_ &quot;$&quot;\ * #,##0.00_ ;_ &quot;$&quot;\ * \-#,##0.00_ ;_ &quot;$&quot;\ * &quot;-&quot;??_ ;_ @_ "/>
    <numFmt numFmtId="176" formatCode="_-[$$-340A]\ * #,##0.00_-;\-[$$-340A]\ * #,##0.00_-;_-[$$-340A]\ * &quot;-&quot;??_-;_-@_-"/>
    <numFmt numFmtId="177" formatCode="_(* #,##0.000_);_(* \(#,##0.000\);_(* &quot;-&quot;??_);_(@_)"/>
    <numFmt numFmtId="178" formatCode="[$-F800]dddd\,\ mmmm\ dd\,\ yyyy"/>
    <numFmt numFmtId="179" formatCode="0.0%"/>
    <numFmt numFmtId="180" formatCode="_-* #,##0_-;\-* #,##0_-;_-* &quot;-&quot;??_-;_-@_-"/>
    <numFmt numFmtId="181" formatCode="_-* #,##0.00_-;\-* #,##0.00_-;_-* &quot;-&quot;_-;_-@_-"/>
    <numFmt numFmtId="182" formatCode="_ * #,##0_ ;_ * \-#,##0_ ;_ * &quot;-&quot;??_ ;_ @_ "/>
    <numFmt numFmtId="183" formatCode="_ &quot;$&quot;\ * #,##0_ ;_ &quot;$&quot;\ * \-#,##0_ ;_ &quot;$&quot;\ * &quot;-&quot;_ ;_ @_ "/>
  </numFmts>
  <fonts count="34" x14ac:knownFonts="1">
    <font>
      <sz val="11"/>
      <color theme="1"/>
      <name val="Arial"/>
      <family val="2"/>
    </font>
    <font>
      <sz val="11"/>
      <color theme="1"/>
      <name val="Calibri"/>
      <family val="2"/>
      <scheme val="minor"/>
    </font>
    <font>
      <sz val="11"/>
      <color theme="1"/>
      <name val="Calibri"/>
      <family val="2"/>
      <scheme val="minor"/>
    </font>
    <font>
      <b/>
      <sz val="11"/>
      <name val="Arial"/>
      <family val="2"/>
    </font>
    <font>
      <sz val="10"/>
      <name val="Arial"/>
      <family val="2"/>
    </font>
    <font>
      <sz val="10"/>
      <color indexed="8"/>
      <name val="Arial"/>
      <family val="2"/>
    </font>
    <font>
      <sz val="11"/>
      <color indexed="8"/>
      <name val="Calibri"/>
      <family val="2"/>
    </font>
    <font>
      <b/>
      <sz val="11"/>
      <color indexed="8"/>
      <name val="Arial"/>
      <family val="2"/>
    </font>
    <font>
      <sz val="11"/>
      <color theme="1"/>
      <name val="Arial"/>
      <family val="2"/>
    </font>
    <font>
      <sz val="11"/>
      <color theme="1"/>
      <name val="Calibri"/>
      <family val="2"/>
      <scheme val="minor"/>
    </font>
    <font>
      <b/>
      <sz val="11"/>
      <color theme="1"/>
      <name val="Arial"/>
      <family val="2"/>
    </font>
    <font>
      <sz val="10"/>
      <color theme="1"/>
      <name val="Arial"/>
      <family val="2"/>
    </font>
    <font>
      <sz val="11"/>
      <name val="Arial"/>
      <family val="2"/>
    </font>
    <font>
      <b/>
      <sz val="12"/>
      <name val="Arial"/>
      <family val="2"/>
    </font>
    <font>
      <sz val="12"/>
      <name val="Arial"/>
      <family val="2"/>
    </font>
    <font>
      <b/>
      <sz val="11"/>
      <color indexed="18"/>
      <name val="Arial"/>
      <family val="2"/>
    </font>
    <font>
      <sz val="8"/>
      <color rgb="FF002060"/>
      <name val="Segoe UI"/>
      <family val="2"/>
    </font>
    <font>
      <i/>
      <sz val="8"/>
      <color theme="0"/>
      <name val="Segoe UI"/>
      <family val="2"/>
    </font>
    <font>
      <b/>
      <sz val="8"/>
      <color rgb="FF002060"/>
      <name val="Segoe UI"/>
      <family val="2"/>
    </font>
    <font>
      <b/>
      <sz val="11"/>
      <color rgb="FF002060"/>
      <name val="Segoe UI"/>
      <family val="2"/>
    </font>
    <font>
      <sz val="11"/>
      <color rgb="FF002060"/>
      <name val="Segoe UI"/>
      <family val="2"/>
    </font>
    <font>
      <b/>
      <sz val="12"/>
      <name val="Segoe UI"/>
      <family val="2"/>
    </font>
    <font>
      <b/>
      <sz val="8"/>
      <name val="Segoe UI"/>
      <family val="2"/>
    </font>
    <font>
      <sz val="8"/>
      <color theme="0"/>
      <name val="Segoe UI"/>
      <family val="2"/>
    </font>
    <font>
      <b/>
      <sz val="8"/>
      <color theme="0"/>
      <name val="Segoe UI"/>
      <family val="2"/>
    </font>
    <font>
      <b/>
      <i/>
      <sz val="8"/>
      <name val="Segoe UI"/>
      <family val="2"/>
    </font>
    <font>
      <b/>
      <sz val="8.25"/>
      <color rgb="FF000080"/>
      <name val="Arial"/>
      <family val="2"/>
    </font>
    <font>
      <sz val="8.25"/>
      <color rgb="FF000000"/>
      <name val="Arial"/>
      <family val="2"/>
    </font>
    <font>
      <b/>
      <sz val="8.25"/>
      <color rgb="FF000000"/>
      <name val="Arial"/>
      <family val="2"/>
    </font>
    <font>
      <sz val="10"/>
      <name val="Arial"/>
      <family val="2"/>
    </font>
    <font>
      <sz val="12"/>
      <color rgb="FF000000"/>
      <name val="Arial"/>
      <family val="2"/>
    </font>
    <font>
      <sz val="11"/>
      <color rgb="FF000000"/>
      <name val="Arial"/>
      <family val="2"/>
    </font>
    <font>
      <b/>
      <sz val="11"/>
      <color rgb="FF000000"/>
      <name val="Arial"/>
      <family val="2"/>
    </font>
    <font>
      <sz val="9"/>
      <color theme="1"/>
      <name val="Arial"/>
      <family val="2"/>
    </font>
  </fonts>
  <fills count="31">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indexed="55"/>
        <bgColor indexed="64"/>
      </patternFill>
    </fill>
    <fill>
      <patternFill patternType="solid">
        <fgColor theme="1" tint="0.149998474074526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BDD7EE"/>
        <bgColor indexed="64"/>
      </patternFill>
    </fill>
    <fill>
      <patternFill patternType="solid">
        <fgColor rgb="FFFFFFFF"/>
        <bgColor indexed="64"/>
      </patternFill>
    </fill>
    <fill>
      <patternFill patternType="solid">
        <fgColor rgb="FF00B0F0"/>
        <bgColor indexed="64"/>
      </patternFill>
    </fill>
    <fill>
      <patternFill patternType="solid">
        <fgColor rgb="FFFF0000"/>
        <bgColor indexed="64"/>
      </patternFill>
    </fill>
    <fill>
      <patternFill patternType="solid">
        <fgColor rgb="FF92D050"/>
        <bgColor indexed="64"/>
      </patternFill>
    </fill>
    <fill>
      <patternFill patternType="solid">
        <fgColor rgb="FFFF99FF"/>
        <bgColor indexed="64"/>
      </patternFill>
    </fill>
    <fill>
      <patternFill patternType="solid">
        <fgColor rgb="FF00FFFF"/>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rgb="FFFF9999"/>
        <bgColor indexed="64"/>
      </patternFill>
    </fill>
    <fill>
      <patternFill patternType="solid">
        <fgColor rgb="FFCC99FF"/>
        <bgColor indexed="64"/>
      </patternFill>
    </fill>
    <fill>
      <patternFill patternType="solid">
        <fgColor theme="3" tint="0.79998168889431442"/>
        <bgColor indexed="64"/>
      </patternFill>
    </fill>
    <fill>
      <patternFill patternType="solid">
        <fgColor rgb="FF66FFCC"/>
        <bgColor indexed="64"/>
      </patternFill>
    </fill>
    <fill>
      <patternFill patternType="solid">
        <fgColor rgb="FFEE7612"/>
        <bgColor indexed="64"/>
      </patternFill>
    </fill>
    <fill>
      <patternFill patternType="solid">
        <fgColor rgb="FF9900FF"/>
        <bgColor indexed="64"/>
      </patternFill>
    </fill>
    <fill>
      <patternFill patternType="solid">
        <fgColor theme="3" tint="0.39997558519241921"/>
        <bgColor indexed="64"/>
      </patternFill>
    </fill>
  </fills>
  <borders count="4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s>
  <cellStyleXfs count="34">
    <xf numFmtId="0" fontId="0" fillId="0" borderId="0"/>
    <xf numFmtId="164" fontId="8"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164" fontId="4" fillId="0" borderId="0" applyFont="0" applyFill="0" applyBorder="0" applyAlignment="0" applyProtection="0"/>
    <xf numFmtId="43" fontId="5" fillId="0" borderId="0" applyFont="0" applyFill="0" applyBorder="0" applyAlignment="0" applyProtection="0"/>
    <xf numFmtId="166" fontId="8" fillId="0" borderId="0" applyFont="0" applyFill="0" applyBorder="0" applyAlignment="0" applyProtection="0"/>
    <xf numFmtId="0" fontId="9" fillId="0" borderId="0"/>
    <xf numFmtId="0" fontId="5" fillId="0" borderId="0"/>
    <xf numFmtId="165" fontId="8" fillId="0" borderId="0" applyFont="0" applyFill="0" applyBorder="0" applyAlignment="0" applyProtection="0"/>
    <xf numFmtId="0" fontId="2" fillId="0" borderId="0"/>
    <xf numFmtId="0" fontId="4" fillId="0" borderId="0"/>
    <xf numFmtId="175" fontId="4" fillId="0" borderId="0" applyFont="0" applyFill="0" applyBorder="0" applyAlignment="0" applyProtection="0"/>
    <xf numFmtId="0" fontId="29" fillId="0" borderId="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4" fillId="0" borderId="0" applyFont="0" applyFill="0" applyBorder="0" applyAlignment="0" applyProtection="0"/>
    <xf numFmtId="175" fontId="4" fillId="0" borderId="0" applyFont="0" applyFill="0" applyBorder="0" applyAlignment="0" applyProtection="0"/>
    <xf numFmtId="0" fontId="4" fillId="0" borderId="0"/>
    <xf numFmtId="0" fontId="1" fillId="0" borderId="0"/>
    <xf numFmtId="9" fontId="4" fillId="0" borderId="0" applyFont="0" applyFill="0" applyBorder="0" applyAlignment="0" applyProtection="0"/>
    <xf numFmtId="41" fontId="8" fillId="0" borderId="0" applyFont="0" applyFill="0" applyBorder="0" applyAlignment="0" applyProtection="0"/>
  </cellStyleXfs>
  <cellXfs count="545">
    <xf numFmtId="0" fontId="0" fillId="0" borderId="0" xfId="0"/>
    <xf numFmtId="0" fontId="0" fillId="4" borderId="0" xfId="0" applyFill="1"/>
    <xf numFmtId="0" fontId="0" fillId="4" borderId="0" xfId="0" applyFill="1" applyAlignment="1">
      <alignment horizontal="center" vertical="center"/>
    </xf>
    <xf numFmtId="0" fontId="7" fillId="6" borderId="6" xfId="0" applyFont="1" applyFill="1" applyBorder="1" applyAlignment="1">
      <alignment horizontal="left" vertical="center" wrapText="1"/>
    </xf>
    <xf numFmtId="0" fontId="0" fillId="4" borderId="0" xfId="0" applyFill="1" applyAlignment="1">
      <alignment vertical="center"/>
    </xf>
    <xf numFmtId="170" fontId="0" fillId="4" borderId="6" xfId="0" applyNumberFormat="1" applyFill="1" applyBorder="1" applyAlignment="1">
      <alignment vertical="center"/>
    </xf>
    <xf numFmtId="0" fontId="0" fillId="4" borderId="6" xfId="0" applyFill="1" applyBorder="1" applyAlignment="1">
      <alignment vertical="center"/>
    </xf>
    <xf numFmtId="14" fontId="0" fillId="4" borderId="6" xfId="0" applyNumberFormat="1" applyFill="1" applyBorder="1" applyAlignment="1">
      <alignment vertical="center"/>
    </xf>
    <xf numFmtId="171" fontId="0" fillId="4" borderId="6" xfId="9" applyNumberFormat="1" applyFont="1" applyFill="1" applyBorder="1" applyAlignment="1">
      <alignment vertical="center"/>
    </xf>
    <xf numFmtId="0" fontId="10" fillId="6" borderId="6" xfId="0" applyFont="1" applyFill="1" applyBorder="1" applyAlignment="1">
      <alignment horizontal="right" vertical="center"/>
    </xf>
    <xf numFmtId="171" fontId="10" fillId="6" borderId="6" xfId="9" applyNumberFormat="1" applyFont="1" applyFill="1" applyBorder="1" applyAlignment="1">
      <alignment horizontal="right" vertical="center"/>
    </xf>
    <xf numFmtId="0" fontId="7" fillId="6" borderId="3"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0" fillId="6" borderId="0" xfId="0" applyFill="1" applyAlignment="1">
      <alignment horizontal="center" vertical="center" wrapText="1"/>
    </xf>
    <xf numFmtId="0" fontId="0" fillId="4" borderId="6" xfId="0" applyFill="1" applyBorder="1" applyAlignment="1">
      <alignment horizontal="center" vertical="center"/>
    </xf>
    <xf numFmtId="0" fontId="0" fillId="4" borderId="6" xfId="0" applyFill="1" applyBorder="1" applyAlignment="1">
      <alignment horizontal="justify" vertical="center"/>
    </xf>
    <xf numFmtId="0" fontId="0" fillId="4" borderId="0" xfId="0" applyFill="1" applyAlignment="1">
      <alignment vertical="center" wrapText="1"/>
    </xf>
    <xf numFmtId="171" fontId="0" fillId="4" borderId="0" xfId="9" applyNumberFormat="1" applyFont="1" applyFill="1" applyBorder="1" applyAlignment="1">
      <alignment vertical="center"/>
    </xf>
    <xf numFmtId="0" fontId="0" fillId="5" borderId="6" xfId="0" applyFill="1" applyBorder="1" applyAlignment="1">
      <alignment vertical="center"/>
    </xf>
    <xf numFmtId="171" fontId="0" fillId="4" borderId="0" xfId="9" applyNumberFormat="1" applyFont="1" applyFill="1" applyAlignment="1">
      <alignment vertical="center"/>
    </xf>
    <xf numFmtId="0" fontId="3" fillId="2" borderId="0" xfId="0" applyFont="1" applyFill="1" applyAlignment="1">
      <alignment vertical="center"/>
    </xf>
    <xf numFmtId="0" fontId="3" fillId="3" borderId="2" xfId="0" applyFont="1" applyFill="1" applyBorder="1" applyAlignment="1">
      <alignment horizontal="center" vertical="center"/>
    </xf>
    <xf numFmtId="0" fontId="3" fillId="3" borderId="3" xfId="0" applyFont="1" applyFill="1" applyBorder="1" applyAlignment="1">
      <alignment vertical="center"/>
    </xf>
    <xf numFmtId="0" fontId="3" fillId="3" borderId="3" xfId="0" applyFont="1" applyFill="1" applyBorder="1" applyAlignment="1">
      <alignment horizontal="center" vertical="center"/>
    </xf>
    <xf numFmtId="0" fontId="3" fillId="3" borderId="3" xfId="0" applyFont="1" applyFill="1" applyBorder="1" applyAlignment="1">
      <alignment horizontal="center" vertical="center" wrapText="1"/>
    </xf>
    <xf numFmtId="0" fontId="12" fillId="4" borderId="0" xfId="0" applyFont="1" applyFill="1" applyAlignment="1">
      <alignment vertical="center"/>
    </xf>
    <xf numFmtId="166" fontId="12" fillId="4" borderId="0" xfId="9" applyFont="1" applyFill="1" applyBorder="1" applyAlignment="1">
      <alignment vertical="center"/>
    </xf>
    <xf numFmtId="0" fontId="12" fillId="7" borderId="5" xfId="0" applyFont="1" applyFill="1" applyBorder="1" applyAlignment="1">
      <alignment horizontal="center" vertical="center"/>
    </xf>
    <xf numFmtId="0" fontId="12" fillId="4" borderId="6" xfId="0" applyFont="1" applyFill="1" applyBorder="1" applyAlignment="1">
      <alignment vertical="center"/>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6" xfId="0" applyFont="1" applyFill="1" applyBorder="1" applyAlignment="1">
      <alignment horizontal="left" vertical="center"/>
    </xf>
    <xf numFmtId="172" fontId="12" fillId="4" borderId="6" xfId="9" applyNumberFormat="1" applyFont="1" applyFill="1" applyBorder="1" applyAlignment="1">
      <alignment vertical="center"/>
    </xf>
    <xf numFmtId="0" fontId="3" fillId="0" borderId="0" xfId="0" applyFont="1" applyAlignment="1">
      <alignment vertical="center"/>
    </xf>
    <xf numFmtId="0" fontId="3" fillId="4" borderId="0" xfId="0" applyFont="1" applyFill="1" applyAlignment="1">
      <alignment vertical="center"/>
    </xf>
    <xf numFmtId="0" fontId="12" fillId="4" borderId="15" xfId="0" applyFont="1" applyFill="1" applyBorder="1" applyAlignment="1">
      <alignment horizontal="center" vertical="center"/>
    </xf>
    <xf numFmtId="0" fontId="12" fillId="4" borderId="15" xfId="0" applyFont="1" applyFill="1" applyBorder="1" applyAlignment="1">
      <alignment horizontal="left" vertical="center"/>
    </xf>
    <xf numFmtId="172" fontId="12" fillId="4" borderId="15" xfId="9" applyNumberFormat="1" applyFont="1" applyFill="1" applyBorder="1" applyAlignment="1">
      <alignment vertical="center"/>
    </xf>
    <xf numFmtId="0" fontId="3" fillId="3" borderId="8" xfId="0" applyFont="1" applyFill="1" applyBorder="1" applyAlignment="1">
      <alignment horizontal="center" vertical="center"/>
    </xf>
    <xf numFmtId="0" fontId="3" fillId="3" borderId="9" xfId="0" applyFont="1" applyFill="1" applyBorder="1" applyAlignment="1">
      <alignment vertical="center"/>
    </xf>
    <xf numFmtId="0" fontId="3" fillId="3" borderId="9" xfId="0" applyFont="1" applyFill="1" applyBorder="1" applyAlignment="1">
      <alignment horizontal="center" vertical="center"/>
    </xf>
    <xf numFmtId="172" fontId="3" fillId="3" borderId="9" xfId="0" applyNumberFormat="1" applyFont="1" applyFill="1" applyBorder="1" applyAlignment="1">
      <alignment horizontal="center" vertical="center"/>
    </xf>
    <xf numFmtId="166" fontId="12" fillId="4" borderId="0" xfId="9" applyFont="1" applyFill="1" applyAlignment="1">
      <alignment vertical="center"/>
    </xf>
    <xf numFmtId="174" fontId="12" fillId="4" borderId="6" xfId="9" applyNumberFormat="1" applyFont="1" applyFill="1" applyBorder="1" applyAlignment="1">
      <alignment vertical="center"/>
    </xf>
    <xf numFmtId="174" fontId="12" fillId="4" borderId="15" xfId="9" applyNumberFormat="1" applyFont="1" applyFill="1" applyBorder="1" applyAlignment="1">
      <alignment vertical="center"/>
    </xf>
    <xf numFmtId="0" fontId="7" fillId="6" borderId="6" xfId="0" applyFont="1" applyFill="1" applyBorder="1" applyAlignment="1">
      <alignment horizontal="center" vertical="center" wrapText="1"/>
    </xf>
    <xf numFmtId="0" fontId="8" fillId="4" borderId="0" xfId="0" applyFont="1" applyFill="1"/>
    <xf numFmtId="38" fontId="8" fillId="4" borderId="0" xfId="0" applyNumberFormat="1" applyFont="1" applyFill="1"/>
    <xf numFmtId="0" fontId="8" fillId="4" borderId="0" xfId="0" applyFont="1" applyFill="1" applyAlignment="1">
      <alignment horizontal="center" vertical="center"/>
    </xf>
    <xf numFmtId="0" fontId="3" fillId="4" borderId="6" xfId="0" applyFont="1" applyFill="1" applyBorder="1" applyAlignment="1">
      <alignment horizontal="center" vertical="top"/>
    </xf>
    <xf numFmtId="170" fontId="8" fillId="4" borderId="0" xfId="0" applyNumberFormat="1" applyFont="1" applyFill="1"/>
    <xf numFmtId="0" fontId="12" fillId="4" borderId="12" xfId="0" applyFont="1" applyFill="1" applyBorder="1" applyAlignment="1">
      <alignment vertical="center"/>
    </xf>
    <xf numFmtId="0" fontId="12" fillId="4" borderId="13" xfId="0" applyFont="1" applyFill="1" applyBorder="1" applyAlignment="1">
      <alignment vertical="center"/>
    </xf>
    <xf numFmtId="0" fontId="3" fillId="4" borderId="5" xfId="0" applyFont="1" applyFill="1" applyBorder="1" applyAlignment="1">
      <alignment horizontal="center" vertical="center"/>
    </xf>
    <xf numFmtId="49" fontId="12" fillId="4" borderId="6" xfId="0" applyNumberFormat="1" applyFont="1" applyFill="1" applyBorder="1" applyAlignment="1">
      <alignment horizontal="left" vertical="center"/>
    </xf>
    <xf numFmtId="0" fontId="3" fillId="4" borderId="8" xfId="0" applyFont="1" applyFill="1" applyBorder="1" applyAlignment="1">
      <alignment horizontal="center" vertical="center"/>
    </xf>
    <xf numFmtId="0" fontId="3" fillId="4" borderId="9" xfId="0" applyFont="1" applyFill="1" applyBorder="1" applyAlignment="1">
      <alignment vertical="center"/>
    </xf>
    <xf numFmtId="0" fontId="3" fillId="4" borderId="9" xfId="0" applyFont="1" applyFill="1" applyBorder="1" applyAlignment="1">
      <alignment horizontal="center" vertical="center"/>
    </xf>
    <xf numFmtId="174" fontId="3" fillId="4" borderId="9" xfId="0" applyNumberFormat="1" applyFont="1" applyFill="1" applyBorder="1" applyAlignment="1">
      <alignment horizontal="center" vertical="center"/>
    </xf>
    <xf numFmtId="0" fontId="12" fillId="4" borderId="0" xfId="0" applyFont="1" applyFill="1"/>
    <xf numFmtId="0" fontId="3" fillId="4" borderId="0" xfId="0" applyFont="1" applyFill="1" applyAlignment="1">
      <alignment horizontal="center"/>
    </xf>
    <xf numFmtId="166" fontId="12" fillId="4" borderId="1" xfId="9" applyFont="1" applyFill="1" applyBorder="1" applyAlignment="1"/>
    <xf numFmtId="166" fontId="12" fillId="4" borderId="4" xfId="9" applyFont="1" applyFill="1" applyBorder="1" applyAlignment="1"/>
    <xf numFmtId="166" fontId="12" fillId="4" borderId="7" xfId="9" applyFont="1" applyFill="1" applyBorder="1" applyAlignment="1"/>
    <xf numFmtId="166" fontId="12" fillId="4" borderId="10" xfId="9" applyFont="1" applyFill="1" applyBorder="1" applyAlignment="1"/>
    <xf numFmtId="0" fontId="3" fillId="4" borderId="0" xfId="0" applyFont="1" applyFill="1" applyAlignment="1">
      <alignment horizontal="left"/>
    </xf>
    <xf numFmtId="0" fontId="12" fillId="4" borderId="0" xfId="0" applyFont="1" applyFill="1" applyAlignment="1">
      <alignment horizontal="left"/>
    </xf>
    <xf numFmtId="0" fontId="3" fillId="4" borderId="0" xfId="0" applyFont="1" applyFill="1"/>
    <xf numFmtId="0" fontId="0" fillId="4" borderId="0" xfId="0" applyFill="1" applyAlignment="1">
      <alignment vertical="top" wrapText="1"/>
    </xf>
    <xf numFmtId="0" fontId="12" fillId="4" borderId="2" xfId="0" applyFont="1" applyFill="1" applyBorder="1"/>
    <xf numFmtId="0" fontId="12" fillId="4" borderId="5" xfId="0" applyFont="1" applyFill="1" applyBorder="1"/>
    <xf numFmtId="175" fontId="12" fillId="4" borderId="6" xfId="15" applyFont="1" applyFill="1" applyBorder="1" applyAlignment="1">
      <alignment horizontal="left"/>
    </xf>
    <xf numFmtId="0" fontId="3" fillId="4" borderId="0" xfId="14" applyFont="1" applyFill="1" applyAlignment="1">
      <alignment horizontal="center"/>
    </xf>
    <xf numFmtId="0" fontId="12" fillId="4" borderId="0" xfId="14" applyFont="1" applyFill="1"/>
    <xf numFmtId="175" fontId="12" fillId="4" borderId="6" xfId="15" applyFont="1" applyFill="1" applyBorder="1" applyAlignment="1"/>
    <xf numFmtId="0" fontId="3" fillId="4" borderId="0" xfId="14" applyFont="1" applyFill="1" applyAlignment="1">
      <alignment horizontal="left"/>
    </xf>
    <xf numFmtId="0" fontId="12" fillId="4" borderId="0" xfId="14" applyFont="1" applyFill="1" applyAlignment="1">
      <alignment horizontal="left"/>
    </xf>
    <xf numFmtId="0" fontId="4" fillId="4" borderId="0" xfId="0" applyFont="1" applyFill="1"/>
    <xf numFmtId="0" fontId="13" fillId="4" borderId="27" xfId="0" applyFont="1" applyFill="1" applyBorder="1"/>
    <xf numFmtId="176" fontId="13" fillId="4" borderId="27" xfId="0" applyNumberFormat="1" applyFont="1" applyFill="1" applyBorder="1"/>
    <xf numFmtId="0" fontId="14" fillId="4" borderId="22" xfId="0" applyFont="1" applyFill="1" applyBorder="1"/>
    <xf numFmtId="176" fontId="14" fillId="4" borderId="22" xfId="0" applyNumberFormat="1" applyFont="1" applyFill="1" applyBorder="1"/>
    <xf numFmtId="0" fontId="14" fillId="4" borderId="19" xfId="0" applyFont="1" applyFill="1" applyBorder="1"/>
    <xf numFmtId="176" fontId="14" fillId="4" borderId="19" xfId="0" applyNumberFormat="1" applyFont="1" applyFill="1" applyBorder="1"/>
    <xf numFmtId="14" fontId="12" fillId="4" borderId="0" xfId="0" applyNumberFormat="1" applyFont="1" applyFill="1" applyAlignment="1">
      <alignment horizontal="center"/>
    </xf>
    <xf numFmtId="171" fontId="10" fillId="8" borderId="6" xfId="9" applyNumberFormat="1" applyFont="1" applyFill="1" applyBorder="1" applyAlignment="1">
      <alignment vertical="center"/>
    </xf>
    <xf numFmtId="0" fontId="7" fillId="6" borderId="3" xfId="0" applyFont="1" applyFill="1" applyBorder="1" applyAlignment="1">
      <alignment horizontal="center" vertical="center"/>
    </xf>
    <xf numFmtId="0" fontId="15" fillId="4" borderId="0" xfId="0" applyFont="1" applyFill="1" applyAlignment="1">
      <alignment horizontal="centerContinuous" vertical="center"/>
    </xf>
    <xf numFmtId="0" fontId="3" fillId="4" borderId="7" xfId="0" applyFont="1" applyFill="1" applyBorder="1" applyAlignment="1">
      <alignment horizontal="center" vertical="top"/>
    </xf>
    <xf numFmtId="0" fontId="8" fillId="4" borderId="5" xfId="0" applyFont="1" applyFill="1" applyBorder="1" applyAlignment="1">
      <alignment horizontal="center" vertical="center"/>
    </xf>
    <xf numFmtId="0" fontId="8" fillId="4" borderId="7" xfId="0" applyFont="1" applyFill="1" applyBorder="1"/>
    <xf numFmtId="171" fontId="8" fillId="4" borderId="7" xfId="9" applyNumberFormat="1" applyFont="1" applyFill="1" applyBorder="1"/>
    <xf numFmtId="0" fontId="8" fillId="0" borderId="7" xfId="0" applyFont="1" applyBorder="1"/>
    <xf numFmtId="0" fontId="8" fillId="4" borderId="8"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vertical="center"/>
    </xf>
    <xf numFmtId="0" fontId="3" fillId="3" borderId="6" xfId="0" applyFont="1" applyFill="1" applyBorder="1" applyAlignment="1">
      <alignment horizontal="center" vertical="center"/>
    </xf>
    <xf numFmtId="0" fontId="3" fillId="3" borderId="6" xfId="0" applyFont="1" applyFill="1" applyBorder="1" applyAlignment="1">
      <alignment horizontal="center" vertical="center" wrapText="1"/>
    </xf>
    <xf numFmtId="0" fontId="8" fillId="5" borderId="5" xfId="0" applyFont="1" applyFill="1" applyBorder="1" applyAlignment="1">
      <alignment horizontal="center" vertical="center"/>
    </xf>
    <xf numFmtId="171" fontId="8" fillId="5" borderId="7" xfId="9" applyNumberFormat="1" applyFont="1" applyFill="1" applyBorder="1"/>
    <xf numFmtId="0" fontId="16" fillId="2" borderId="0" xfId="11" applyFont="1" applyFill="1" applyAlignment="1">
      <alignment vertical="center"/>
    </xf>
    <xf numFmtId="177" fontId="16" fillId="2" borderId="0" xfId="6" applyNumberFormat="1" applyFont="1" applyFill="1" applyBorder="1" applyAlignment="1">
      <alignment horizontal="right" vertical="center"/>
    </xf>
    <xf numFmtId="0" fontId="16" fillId="2" borderId="0" xfId="11" applyFont="1" applyFill="1" applyAlignment="1">
      <alignment horizontal="left" vertical="center"/>
    </xf>
    <xf numFmtId="41" fontId="16" fillId="2" borderId="0" xfId="11" applyNumberFormat="1" applyFont="1" applyFill="1" applyAlignment="1">
      <alignment vertical="center"/>
    </xf>
    <xf numFmtId="0" fontId="16" fillId="2" borderId="29" xfId="11" applyFont="1" applyFill="1" applyBorder="1" applyAlignment="1">
      <alignment vertical="center"/>
    </xf>
    <xf numFmtId="0" fontId="16" fillId="2" borderId="31" xfId="11" applyFont="1" applyFill="1" applyBorder="1" applyAlignment="1">
      <alignment vertical="center"/>
    </xf>
    <xf numFmtId="0" fontId="16" fillId="2" borderId="32" xfId="11" applyFont="1" applyFill="1" applyBorder="1" applyAlignment="1">
      <alignment vertical="center"/>
    </xf>
    <xf numFmtId="0" fontId="16" fillId="2" borderId="33" xfId="11" applyFont="1" applyFill="1" applyBorder="1" applyAlignment="1">
      <alignment vertical="center"/>
    </xf>
    <xf numFmtId="14" fontId="18" fillId="2" borderId="0" xfId="6" applyNumberFormat="1" applyFont="1" applyFill="1" applyBorder="1" applyAlignment="1">
      <alignment vertical="center"/>
    </xf>
    <xf numFmtId="0" fontId="18" fillId="2" borderId="0" xfId="11" applyFont="1" applyFill="1" applyAlignment="1">
      <alignment vertical="center"/>
    </xf>
    <xf numFmtId="177" fontId="18" fillId="2" borderId="0" xfId="6" applyNumberFormat="1" applyFont="1" applyFill="1" applyBorder="1" applyAlignment="1">
      <alignment vertical="center"/>
    </xf>
    <xf numFmtId="0" fontId="18" fillId="2" borderId="0" xfId="11" applyFont="1" applyFill="1" applyAlignment="1">
      <alignment horizontal="center" vertical="center"/>
    </xf>
    <xf numFmtId="0" fontId="18" fillId="2" borderId="0" xfId="11" applyFont="1" applyFill="1" applyAlignment="1">
      <alignment horizontal="center" vertical="center" wrapText="1"/>
    </xf>
    <xf numFmtId="0" fontId="18" fillId="2" borderId="32" xfId="11" applyFont="1" applyFill="1" applyBorder="1" applyAlignment="1">
      <alignment horizontal="center" vertical="center" wrapText="1"/>
    </xf>
    <xf numFmtId="41" fontId="18" fillId="3" borderId="6" xfId="11" applyNumberFormat="1" applyFont="1" applyFill="1" applyBorder="1" applyAlignment="1">
      <alignment horizontal="center" vertical="center" wrapText="1"/>
    </xf>
    <xf numFmtId="0" fontId="18" fillId="2" borderId="33" xfId="11" applyFont="1" applyFill="1" applyBorder="1" applyAlignment="1">
      <alignment horizontal="center" vertical="center" wrapText="1"/>
    </xf>
    <xf numFmtId="39" fontId="16" fillId="2" borderId="0" xfId="11" applyNumberFormat="1" applyFont="1" applyFill="1" applyAlignment="1">
      <alignment vertical="center"/>
    </xf>
    <xf numFmtId="39" fontId="16" fillId="2" borderId="0" xfId="11" applyNumberFormat="1" applyFont="1" applyFill="1" applyAlignment="1">
      <alignment horizontal="left" vertical="center"/>
    </xf>
    <xf numFmtId="168" fontId="16" fillId="0" borderId="6" xfId="7" applyNumberFormat="1" applyFont="1" applyFill="1" applyBorder="1" applyAlignment="1">
      <alignment horizontal="center" vertical="center"/>
    </xf>
    <xf numFmtId="41" fontId="16" fillId="4" borderId="6" xfId="11" applyNumberFormat="1" applyFont="1" applyFill="1" applyBorder="1" applyAlignment="1">
      <alignment vertical="center"/>
    </xf>
    <xf numFmtId="179" fontId="16" fillId="2" borderId="6" xfId="11" applyNumberFormat="1" applyFont="1" applyFill="1" applyBorder="1" applyAlignment="1">
      <alignment horizontal="center" vertical="center"/>
    </xf>
    <xf numFmtId="177" fontId="16" fillId="2" borderId="6" xfId="6" applyNumberFormat="1" applyFont="1" applyFill="1" applyBorder="1" applyAlignment="1">
      <alignment horizontal="right" vertical="center"/>
    </xf>
    <xf numFmtId="179" fontId="16" fillId="2" borderId="6" xfId="11" applyNumberFormat="1" applyFont="1" applyFill="1" applyBorder="1" applyAlignment="1">
      <alignment horizontal="left" vertical="center"/>
    </xf>
    <xf numFmtId="41" fontId="16" fillId="2" borderId="6" xfId="11" applyNumberFormat="1" applyFont="1" applyFill="1" applyBorder="1" applyAlignment="1">
      <alignment vertical="center"/>
    </xf>
    <xf numFmtId="41" fontId="16" fillId="2" borderId="7" xfId="11" applyNumberFormat="1" applyFont="1" applyFill="1" applyBorder="1" applyAlignment="1">
      <alignment vertical="center"/>
    </xf>
    <xf numFmtId="41" fontId="16" fillId="11" borderId="6" xfId="11" applyNumberFormat="1" applyFont="1" applyFill="1" applyBorder="1" applyAlignment="1">
      <alignment vertical="center"/>
    </xf>
    <xf numFmtId="0" fontId="18" fillId="4" borderId="5" xfId="11" applyFont="1" applyFill="1" applyBorder="1" applyAlignment="1">
      <alignment horizontal="left" vertical="center" indent="1"/>
    </xf>
    <xf numFmtId="179" fontId="16" fillId="4" borderId="6" xfId="11" applyNumberFormat="1" applyFont="1" applyFill="1" applyBorder="1" applyAlignment="1">
      <alignment horizontal="center" vertical="center"/>
    </xf>
    <xf numFmtId="177" fontId="16" fillId="4" borderId="6" xfId="6" applyNumberFormat="1" applyFont="1" applyFill="1" applyBorder="1" applyAlignment="1">
      <alignment horizontal="right" vertical="center"/>
    </xf>
    <xf numFmtId="179" fontId="16" fillId="4" borderId="6" xfId="11" applyNumberFormat="1" applyFont="1" applyFill="1" applyBorder="1" applyAlignment="1">
      <alignment horizontal="left" vertical="center"/>
    </xf>
    <xf numFmtId="41" fontId="16" fillId="4" borderId="7" xfId="11" applyNumberFormat="1" applyFont="1" applyFill="1" applyBorder="1" applyAlignment="1">
      <alignment vertical="center"/>
    </xf>
    <xf numFmtId="0" fontId="23" fillId="2" borderId="0" xfId="11" applyFont="1" applyFill="1" applyAlignment="1">
      <alignment vertical="center"/>
    </xf>
    <xf numFmtId="0" fontId="23" fillId="2" borderId="32" xfId="11" applyFont="1" applyFill="1" applyBorder="1" applyAlignment="1">
      <alignment vertical="center"/>
    </xf>
    <xf numFmtId="168" fontId="24" fillId="12" borderId="6" xfId="6" applyNumberFormat="1" applyFont="1" applyFill="1" applyBorder="1" applyAlignment="1">
      <alignment vertical="center"/>
    </xf>
    <xf numFmtId="164" fontId="23" fillId="12" borderId="6" xfId="6" applyFont="1" applyFill="1" applyBorder="1" applyAlignment="1">
      <alignment vertical="center" wrapText="1"/>
    </xf>
    <xf numFmtId="177" fontId="23" fillId="12" borderId="6" xfId="6" applyNumberFormat="1" applyFont="1" applyFill="1" applyBorder="1" applyAlignment="1">
      <alignment vertical="center" wrapText="1"/>
    </xf>
    <xf numFmtId="0" fontId="23" fillId="12" borderId="6" xfId="11" applyFont="1" applyFill="1" applyBorder="1" applyAlignment="1">
      <alignment vertical="center" wrapText="1"/>
    </xf>
    <xf numFmtId="168" fontId="24" fillId="12" borderId="7" xfId="6" applyNumberFormat="1" applyFont="1" applyFill="1" applyBorder="1" applyAlignment="1">
      <alignment vertical="center"/>
    </xf>
    <xf numFmtId="0" fontId="23" fillId="2" borderId="33" xfId="11" applyFont="1" applyFill="1" applyBorder="1" applyAlignment="1">
      <alignment vertical="center"/>
    </xf>
    <xf numFmtId="0" fontId="18" fillId="2" borderId="5" xfId="11" applyFont="1" applyFill="1" applyBorder="1" applyAlignment="1">
      <alignment vertical="center"/>
    </xf>
    <xf numFmtId="39" fontId="16" fillId="2" borderId="6" xfId="11" applyNumberFormat="1" applyFont="1" applyFill="1" applyBorder="1" applyAlignment="1">
      <alignment vertical="center"/>
    </xf>
    <xf numFmtId="39" fontId="16" fillId="2" borderId="6" xfId="11" applyNumberFormat="1" applyFont="1" applyFill="1" applyBorder="1" applyAlignment="1">
      <alignment horizontal="left" vertical="center"/>
    </xf>
    <xf numFmtId="41" fontId="24" fillId="12" borderId="6" xfId="11" applyNumberFormat="1" applyFont="1" applyFill="1" applyBorder="1" applyAlignment="1">
      <alignment vertical="center"/>
    </xf>
    <xf numFmtId="41" fontId="24" fillId="12" borderId="7" xfId="11" applyNumberFormat="1" applyFont="1" applyFill="1" applyBorder="1" applyAlignment="1">
      <alignment vertical="center"/>
    </xf>
    <xf numFmtId="168" fontId="16" fillId="2" borderId="6" xfId="2" applyNumberFormat="1" applyFont="1" applyFill="1" applyBorder="1" applyAlignment="1">
      <alignment vertical="center"/>
    </xf>
    <xf numFmtId="0" fontId="16" fillId="8" borderId="32" xfId="11" applyFont="1" applyFill="1" applyBorder="1" applyAlignment="1">
      <alignment vertical="center"/>
    </xf>
    <xf numFmtId="0" fontId="24" fillId="12" borderId="6" xfId="11" applyFont="1" applyFill="1" applyBorder="1" applyAlignment="1">
      <alignment horizontal="right" vertical="center" indent="1"/>
    </xf>
    <xf numFmtId="0" fontId="16" fillId="4" borderId="0" xfId="11" applyFont="1" applyFill="1" applyAlignment="1">
      <alignment vertical="center" wrapText="1"/>
    </xf>
    <xf numFmtId="168" fontId="16" fillId="2" borderId="6" xfId="2" applyNumberFormat="1" applyFont="1" applyFill="1" applyBorder="1" applyAlignment="1">
      <alignment horizontal="right" vertical="center" indent="1"/>
    </xf>
    <xf numFmtId="41" fontId="18" fillId="2" borderId="7" xfId="11" applyNumberFormat="1" applyFont="1" applyFill="1" applyBorder="1" applyAlignment="1">
      <alignment vertical="center"/>
    </xf>
    <xf numFmtId="180" fontId="25" fillId="10" borderId="10" xfId="8" applyNumberFormat="1" applyFont="1" applyFill="1" applyBorder="1" applyAlignment="1">
      <alignment vertical="center"/>
    </xf>
    <xf numFmtId="0" fontId="16" fillId="2" borderId="2" xfId="11" applyFont="1" applyFill="1" applyBorder="1" applyAlignment="1">
      <alignment horizontal="right" vertical="center" wrapText="1"/>
    </xf>
    <xf numFmtId="41" fontId="16" fillId="2" borderId="4" xfId="11" applyNumberFormat="1" applyFont="1" applyFill="1" applyBorder="1" applyAlignment="1">
      <alignment vertical="center"/>
    </xf>
    <xf numFmtId="0" fontId="16" fillId="2" borderId="5" xfId="11" applyFont="1" applyFill="1" applyBorder="1" applyAlignment="1">
      <alignment horizontal="right" vertical="center" wrapText="1"/>
    </xf>
    <xf numFmtId="0" fontId="16" fillId="2" borderId="8" xfId="11" applyFont="1" applyFill="1" applyBorder="1" applyAlignment="1">
      <alignment horizontal="right" vertical="center" wrapText="1"/>
    </xf>
    <xf numFmtId="181" fontId="18" fillId="2" borderId="10" xfId="11" applyNumberFormat="1" applyFont="1" applyFill="1" applyBorder="1" applyAlignment="1">
      <alignment vertical="center"/>
    </xf>
    <xf numFmtId="0" fontId="16" fillId="4" borderId="0" xfId="11" applyFont="1" applyFill="1" applyAlignment="1">
      <alignment vertical="center"/>
    </xf>
    <xf numFmtId="14" fontId="16" fillId="4" borderId="0" xfId="11" applyNumberFormat="1" applyFont="1" applyFill="1" applyAlignment="1">
      <alignment vertical="center" wrapText="1"/>
    </xf>
    <xf numFmtId="0" fontId="18" fillId="4" borderId="0" xfId="11" applyFont="1" applyFill="1" applyAlignment="1">
      <alignment horizontal="center" vertical="center" wrapText="1"/>
    </xf>
    <xf numFmtId="0" fontId="23" fillId="4" borderId="0" xfId="11" applyFont="1" applyFill="1" applyAlignment="1">
      <alignment vertical="center"/>
    </xf>
    <xf numFmtId="0" fontId="23" fillId="4" borderId="0" xfId="11" applyFont="1" applyFill="1" applyAlignment="1">
      <alignment vertical="center" wrapText="1"/>
    </xf>
    <xf numFmtId="43" fontId="16" fillId="4" borderId="0" xfId="11" applyNumberFormat="1" applyFont="1" applyFill="1" applyAlignment="1">
      <alignment vertical="center" wrapText="1"/>
    </xf>
    <xf numFmtId="168" fontId="16" fillId="4" borderId="0" xfId="11" applyNumberFormat="1" applyFont="1" applyFill="1" applyAlignment="1">
      <alignment vertical="center" wrapText="1"/>
    </xf>
    <xf numFmtId="41" fontId="16" fillId="4" borderId="0" xfId="11" applyNumberFormat="1" applyFont="1" applyFill="1" applyAlignment="1">
      <alignment vertical="center" wrapText="1"/>
    </xf>
    <xf numFmtId="0" fontId="16" fillId="4" borderId="20" xfId="11" applyFont="1" applyFill="1" applyBorder="1" applyAlignment="1">
      <alignment vertical="center" wrapText="1"/>
    </xf>
    <xf numFmtId="0" fontId="18" fillId="4" borderId="23" xfId="11" applyFont="1" applyFill="1" applyBorder="1" applyAlignment="1">
      <alignment vertical="center" wrapText="1"/>
    </xf>
    <xf numFmtId="0" fontId="16" fillId="4" borderId="23" xfId="11" applyFont="1" applyFill="1" applyBorder="1" applyAlignment="1">
      <alignment vertical="center" wrapText="1"/>
    </xf>
    <xf numFmtId="177" fontId="16" fillId="4" borderId="23" xfId="6" applyNumberFormat="1" applyFont="1" applyFill="1" applyBorder="1" applyAlignment="1">
      <alignment vertical="center" wrapText="1"/>
    </xf>
    <xf numFmtId="0" fontId="16" fillId="4" borderId="28" xfId="11" applyFont="1" applyFill="1" applyBorder="1" applyAlignment="1">
      <alignment vertical="center" wrapText="1"/>
    </xf>
    <xf numFmtId="0" fontId="18" fillId="4" borderId="0" xfId="11" applyFont="1" applyFill="1" applyAlignment="1">
      <alignment vertical="center" wrapText="1"/>
    </xf>
    <xf numFmtId="177" fontId="16" fillId="4" borderId="0" xfId="6" applyNumberFormat="1" applyFont="1" applyFill="1" applyAlignment="1">
      <alignment vertical="center" wrapText="1"/>
    </xf>
    <xf numFmtId="182" fontId="12" fillId="4" borderId="0" xfId="1" applyNumberFormat="1" applyFont="1" applyFill="1" applyAlignment="1">
      <alignment vertical="center"/>
    </xf>
    <xf numFmtId="0" fontId="3" fillId="8" borderId="2" xfId="0" applyFont="1" applyFill="1" applyBorder="1" applyAlignment="1">
      <alignment horizontal="center" vertical="center"/>
    </xf>
    <xf numFmtId="0" fontId="3" fillId="8" borderId="4" xfId="0" applyFont="1" applyFill="1" applyBorder="1" applyAlignment="1">
      <alignment horizontal="center" vertical="center"/>
    </xf>
    <xf numFmtId="0" fontId="12" fillId="4" borderId="5" xfId="0" applyFont="1" applyFill="1" applyBorder="1" applyAlignment="1">
      <alignment vertical="center"/>
    </xf>
    <xf numFmtId="182" fontId="3" fillId="4" borderId="0" xfId="1" applyNumberFormat="1" applyFont="1" applyFill="1" applyAlignment="1">
      <alignment vertical="center"/>
    </xf>
    <xf numFmtId="0" fontId="12" fillId="4" borderId="5" xfId="0" applyFont="1" applyFill="1" applyBorder="1" applyAlignment="1">
      <alignment vertical="center" wrapText="1"/>
    </xf>
    <xf numFmtId="0" fontId="12" fillId="4" borderId="0" xfId="0" applyFont="1" applyFill="1" applyAlignment="1">
      <alignment horizontal="center" vertical="center"/>
    </xf>
    <xf numFmtId="0" fontId="12" fillId="4" borderId="7" xfId="0" applyFont="1" applyFill="1" applyBorder="1" applyAlignment="1">
      <alignment horizontal="center" vertical="center"/>
    </xf>
    <xf numFmtId="166" fontId="12" fillId="4" borderId="7" xfId="9" applyFont="1" applyFill="1" applyBorder="1" applyAlignment="1">
      <alignment horizontal="center" vertical="center"/>
    </xf>
    <xf numFmtId="3" fontId="12" fillId="4" borderId="0" xfId="0" applyNumberFormat="1" applyFont="1" applyFill="1" applyAlignment="1">
      <alignment horizontal="center" vertical="center"/>
    </xf>
    <xf numFmtId="0" fontId="11" fillId="4" borderId="6" xfId="0" applyFont="1" applyFill="1" applyBorder="1" applyAlignment="1">
      <alignment vertical="center" wrapText="1"/>
    </xf>
    <xf numFmtId="0" fontId="12" fillId="5" borderId="5" xfId="0" applyFont="1" applyFill="1" applyBorder="1" applyAlignment="1">
      <alignment horizontal="center" vertical="center"/>
    </xf>
    <xf numFmtId="0" fontId="14" fillId="4" borderId="0" xfId="0" applyFont="1" applyFill="1" applyAlignment="1">
      <alignment vertical="center"/>
    </xf>
    <xf numFmtId="165" fontId="14" fillId="4" borderId="0" xfId="12" applyFont="1" applyFill="1" applyAlignment="1">
      <alignment vertical="center"/>
    </xf>
    <xf numFmtId="0" fontId="13" fillId="8" borderId="2" xfId="0" applyFont="1" applyFill="1" applyBorder="1" applyAlignment="1">
      <alignment horizontal="center" vertical="center"/>
    </xf>
    <xf numFmtId="0" fontId="13" fillId="8" borderId="3" xfId="0" applyFont="1" applyFill="1" applyBorder="1" applyAlignment="1">
      <alignment vertical="center"/>
    </xf>
    <xf numFmtId="0" fontId="13" fillId="8" borderId="4" xfId="0" applyFont="1" applyFill="1" applyBorder="1" applyAlignment="1">
      <alignment horizontal="center" vertical="center"/>
    </xf>
    <xf numFmtId="0" fontId="14" fillId="4" borderId="14" xfId="0" applyFont="1" applyFill="1" applyBorder="1" applyAlignment="1">
      <alignment horizontal="center" vertical="center"/>
    </xf>
    <xf numFmtId="0" fontId="14" fillId="4" borderId="15" xfId="0" applyFont="1" applyFill="1" applyBorder="1" applyAlignment="1">
      <alignment vertical="center"/>
    </xf>
    <xf numFmtId="0" fontId="14" fillId="4" borderId="15" xfId="0" applyFont="1" applyFill="1" applyBorder="1" applyAlignment="1">
      <alignment horizontal="center" vertical="center"/>
    </xf>
    <xf numFmtId="0" fontId="14" fillId="4" borderId="15" xfId="0" applyFont="1" applyFill="1" applyBorder="1" applyAlignment="1">
      <alignment horizontal="left" vertical="center"/>
    </xf>
    <xf numFmtId="0" fontId="14" fillId="4" borderId="16" xfId="0" applyFont="1" applyFill="1" applyBorder="1" applyAlignment="1">
      <alignment vertical="center"/>
    </xf>
    <xf numFmtId="0" fontId="14" fillId="4" borderId="8" xfId="0" applyFont="1" applyFill="1" applyBorder="1" applyAlignment="1">
      <alignment vertical="center"/>
    </xf>
    <xf numFmtId="0" fontId="14" fillId="4" borderId="9" xfId="0" applyFont="1" applyFill="1" applyBorder="1" applyAlignment="1">
      <alignment vertical="center"/>
    </xf>
    <xf numFmtId="0" fontId="14" fillId="4" borderId="10" xfId="0" applyFont="1" applyFill="1" applyBorder="1" applyAlignment="1">
      <alignment vertical="center"/>
    </xf>
    <xf numFmtId="0" fontId="13" fillId="4" borderId="0" xfId="0" applyFont="1" applyFill="1" applyAlignment="1">
      <alignment vertical="center"/>
    </xf>
    <xf numFmtId="0" fontId="14" fillId="4" borderId="2" xfId="0" applyFont="1" applyFill="1" applyBorder="1" applyAlignment="1">
      <alignment vertical="center" wrapText="1"/>
    </xf>
    <xf numFmtId="0" fontId="14" fillId="4" borderId="4" xfId="0" applyFont="1" applyFill="1" applyBorder="1" applyAlignment="1">
      <alignment vertical="center"/>
    </xf>
    <xf numFmtId="0" fontId="14" fillId="4" borderId="5" xfId="0" applyFont="1" applyFill="1" applyBorder="1" applyAlignment="1">
      <alignment vertical="center" wrapText="1"/>
    </xf>
    <xf numFmtId="0" fontId="14" fillId="4" borderId="7" xfId="0" applyFont="1" applyFill="1" applyBorder="1" applyAlignment="1">
      <alignment vertical="center"/>
    </xf>
    <xf numFmtId="0" fontId="14" fillId="4" borderId="8" xfId="0" applyFont="1" applyFill="1" applyBorder="1" applyAlignment="1">
      <alignment vertical="center" wrapText="1"/>
    </xf>
    <xf numFmtId="0" fontId="12" fillId="4" borderId="0" xfId="0" applyFont="1" applyFill="1" applyAlignment="1">
      <alignment horizontal="center"/>
    </xf>
    <xf numFmtId="3" fontId="12" fillId="4" borderId="6" xfId="0" applyNumberFormat="1" applyFont="1" applyFill="1" applyBorder="1" applyAlignment="1">
      <alignment horizontal="center" vertical="center"/>
    </xf>
    <xf numFmtId="1" fontId="12" fillId="4" borderId="6" xfId="0" applyNumberFormat="1" applyFont="1" applyFill="1" applyBorder="1" applyAlignment="1">
      <alignment horizontal="center" vertical="center"/>
    </xf>
    <xf numFmtId="3" fontId="12" fillId="4" borderId="7" xfId="0" applyNumberFormat="1" applyFont="1" applyFill="1" applyBorder="1" applyAlignment="1">
      <alignment vertical="center"/>
    </xf>
    <xf numFmtId="0" fontId="10" fillId="8" borderId="6" xfId="0" applyFont="1" applyFill="1" applyBorder="1" applyAlignment="1">
      <alignment horizontal="right" vertical="center"/>
    </xf>
    <xf numFmtId="165" fontId="10" fillId="8" borderId="6" xfId="0" applyNumberFormat="1" applyFont="1" applyFill="1" applyBorder="1" applyAlignment="1">
      <alignment vertical="center"/>
    </xf>
    <xf numFmtId="166" fontId="12" fillId="5" borderId="6" xfId="9" applyFont="1" applyFill="1" applyBorder="1" applyAlignment="1">
      <alignment vertical="center"/>
    </xf>
    <xf numFmtId="0" fontId="3" fillId="8" borderId="3" xfId="0" applyFont="1" applyFill="1" applyBorder="1" applyAlignment="1">
      <alignment horizontal="center" vertical="center"/>
    </xf>
    <xf numFmtId="0" fontId="3" fillId="8" borderId="3" xfId="0" applyFont="1" applyFill="1" applyBorder="1" applyAlignment="1">
      <alignment horizontal="center" vertical="center" wrapText="1"/>
    </xf>
    <xf numFmtId="0" fontId="3" fillId="8" borderId="4" xfId="0" applyFont="1" applyFill="1" applyBorder="1" applyAlignment="1">
      <alignment horizontal="center" vertical="center" wrapText="1"/>
    </xf>
    <xf numFmtId="0" fontId="26" fillId="13" borderId="6" xfId="0" applyFont="1" applyFill="1" applyBorder="1" applyAlignment="1">
      <alignment horizontal="center" vertical="center" wrapText="1"/>
    </xf>
    <xf numFmtId="166" fontId="26" fillId="13" borderId="6" xfId="9" applyFont="1" applyFill="1" applyBorder="1" applyAlignment="1">
      <alignment horizontal="center" vertical="center" wrapText="1"/>
    </xf>
    <xf numFmtId="0" fontId="27" fillId="0" borderId="6" xfId="0" applyFont="1" applyBorder="1" applyAlignment="1">
      <alignment vertical="center"/>
    </xf>
    <xf numFmtId="0" fontId="27" fillId="0" borderId="6" xfId="0" applyFont="1" applyBorder="1" applyAlignment="1">
      <alignment horizontal="center" vertical="center"/>
    </xf>
    <xf numFmtId="0" fontId="27" fillId="0" borderId="6" xfId="0" applyFont="1" applyBorder="1" applyAlignment="1">
      <alignment vertical="center" wrapText="1"/>
    </xf>
    <xf numFmtId="49" fontId="27" fillId="0" borderId="6" xfId="0" applyNumberFormat="1" applyFont="1" applyBorder="1" applyAlignment="1">
      <alignment vertical="center" wrapText="1"/>
    </xf>
    <xf numFmtId="166" fontId="27" fillId="0" borderId="6" xfId="9" applyFont="1" applyBorder="1" applyAlignment="1">
      <alignment vertical="center"/>
    </xf>
    <xf numFmtId="0" fontId="10" fillId="14" borderId="6" xfId="0" applyFont="1" applyFill="1" applyBorder="1"/>
    <xf numFmtId="0" fontId="8" fillId="14" borderId="6" xfId="0" applyFont="1" applyFill="1" applyBorder="1"/>
    <xf numFmtId="0" fontId="10" fillId="14" borderId="9" xfId="0" applyFont="1" applyFill="1" applyBorder="1" applyAlignment="1">
      <alignment horizontal="right"/>
    </xf>
    <xf numFmtId="171" fontId="10" fillId="14" borderId="10" xfId="9" applyNumberFormat="1" applyFont="1" applyFill="1" applyBorder="1"/>
    <xf numFmtId="0" fontId="3" fillId="14" borderId="5" xfId="0" applyFont="1" applyFill="1" applyBorder="1" applyAlignment="1">
      <alignment vertical="center"/>
    </xf>
    <xf numFmtId="166" fontId="3" fillId="14" borderId="7" xfId="9" applyFont="1" applyFill="1" applyBorder="1" applyAlignment="1">
      <alignment horizontal="center" vertical="center"/>
    </xf>
    <xf numFmtId="0" fontId="3" fillId="14" borderId="8" xfId="0" applyFont="1" applyFill="1" applyBorder="1" applyAlignment="1">
      <alignment vertical="center"/>
    </xf>
    <xf numFmtId="166" fontId="3" fillId="14" borderId="10" xfId="9" applyFont="1" applyFill="1" applyBorder="1" applyAlignment="1">
      <alignment horizontal="center" vertical="center"/>
    </xf>
    <xf numFmtId="169" fontId="0" fillId="4" borderId="0" xfId="0" applyNumberFormat="1" applyFill="1" applyAlignment="1">
      <alignment horizontal="center" vertical="center"/>
    </xf>
    <xf numFmtId="0" fontId="24" fillId="12" borderId="5" xfId="11" applyFont="1" applyFill="1" applyBorder="1" applyAlignment="1">
      <alignment vertical="center"/>
    </xf>
    <xf numFmtId="0" fontId="24" fillId="12" borderId="5" xfId="11" applyFont="1" applyFill="1" applyBorder="1" applyAlignment="1">
      <alignment horizontal="center" vertical="center"/>
    </xf>
    <xf numFmtId="168" fontId="24" fillId="12" borderId="6" xfId="11" applyNumberFormat="1" applyFont="1" applyFill="1" applyBorder="1" applyAlignment="1">
      <alignment vertical="center"/>
    </xf>
    <xf numFmtId="0" fontId="4" fillId="4" borderId="6" xfId="0" applyFont="1" applyFill="1" applyBorder="1" applyAlignment="1">
      <alignment vertical="center" wrapText="1"/>
    </xf>
    <xf numFmtId="0" fontId="3" fillId="3" borderId="4" xfId="0" applyFont="1" applyFill="1" applyBorder="1" applyAlignment="1">
      <alignment horizontal="center" vertical="center" wrapText="1"/>
    </xf>
    <xf numFmtId="168" fontId="12" fillId="4" borderId="0" xfId="1" applyNumberFormat="1" applyFont="1" applyFill="1" applyAlignment="1">
      <alignment vertical="center"/>
    </xf>
    <xf numFmtId="172" fontId="12" fillId="4" borderId="0" xfId="0" applyNumberFormat="1" applyFont="1" applyFill="1" applyAlignment="1">
      <alignment vertical="center"/>
    </xf>
    <xf numFmtId="172" fontId="3" fillId="4" borderId="0" xfId="0" applyNumberFormat="1" applyFont="1" applyFill="1" applyAlignment="1">
      <alignment vertical="center"/>
    </xf>
    <xf numFmtId="165" fontId="16" fillId="4" borderId="0" xfId="12" applyFont="1" applyFill="1" applyAlignment="1">
      <alignment vertical="center" wrapText="1"/>
    </xf>
    <xf numFmtId="166" fontId="12" fillId="4" borderId="37" xfId="9" applyFont="1" applyFill="1" applyBorder="1" applyAlignment="1">
      <alignment horizontal="center" vertical="center"/>
    </xf>
    <xf numFmtId="169" fontId="0" fillId="4" borderId="6" xfId="0" applyNumberFormat="1" applyFill="1" applyBorder="1" applyAlignment="1">
      <alignment horizontal="center" vertical="center"/>
    </xf>
    <xf numFmtId="49" fontId="28" fillId="5" borderId="6" xfId="0" applyNumberFormat="1" applyFont="1" applyFill="1" applyBorder="1" applyAlignment="1">
      <alignment vertical="center" wrapText="1"/>
    </xf>
    <xf numFmtId="166" fontId="28" fillId="5" borderId="6" xfId="9" applyFont="1" applyFill="1" applyBorder="1" applyAlignment="1">
      <alignment vertical="center"/>
    </xf>
    <xf numFmtId="0" fontId="12" fillId="4" borderId="14" xfId="0" applyFont="1" applyFill="1" applyBorder="1" applyAlignment="1">
      <alignment vertical="center"/>
    </xf>
    <xf numFmtId="166" fontId="3" fillId="4" borderId="38" xfId="9" applyFont="1" applyFill="1" applyBorder="1" applyAlignment="1">
      <alignment horizontal="center" vertical="center"/>
    </xf>
    <xf numFmtId="0" fontId="3" fillId="4" borderId="38" xfId="0" applyFont="1" applyFill="1" applyBorder="1" applyAlignment="1">
      <alignment vertical="center"/>
    </xf>
    <xf numFmtId="0" fontId="12" fillId="4" borderId="2" xfId="0" applyFont="1" applyFill="1" applyBorder="1" applyAlignment="1">
      <alignment vertical="center" wrapText="1"/>
    </xf>
    <xf numFmtId="176" fontId="3" fillId="4" borderId="4" xfId="0" applyNumberFormat="1" applyFont="1" applyFill="1" applyBorder="1" applyAlignment="1">
      <alignment horizontal="center" vertical="center"/>
    </xf>
    <xf numFmtId="176" fontId="3" fillId="4" borderId="7" xfId="0" applyNumberFormat="1" applyFont="1" applyFill="1" applyBorder="1" applyAlignment="1">
      <alignment horizontal="center" vertical="center"/>
    </xf>
    <xf numFmtId="0" fontId="12" fillId="4" borderId="8" xfId="0" applyFont="1" applyFill="1" applyBorder="1" applyAlignment="1">
      <alignment vertical="center" wrapText="1"/>
    </xf>
    <xf numFmtId="176" fontId="3" fillId="4" borderId="10" xfId="0" applyNumberFormat="1" applyFont="1" applyFill="1" applyBorder="1" applyAlignment="1">
      <alignment horizontal="center" vertical="center"/>
    </xf>
    <xf numFmtId="0" fontId="30" fillId="0" borderId="6" xfId="0" applyFont="1" applyBorder="1"/>
    <xf numFmtId="41" fontId="12" fillId="4" borderId="0" xfId="33" applyFont="1" applyFill="1" applyAlignment="1">
      <alignment horizontal="center"/>
    </xf>
    <xf numFmtId="41" fontId="3" fillId="4" borderId="0" xfId="33" applyFont="1" applyFill="1"/>
    <xf numFmtId="41" fontId="12" fillId="4" borderId="3" xfId="33" applyFont="1" applyFill="1" applyBorder="1" applyAlignment="1">
      <alignment horizontal="center"/>
    </xf>
    <xf numFmtId="41" fontId="12" fillId="4" borderId="6" xfId="33" applyFont="1" applyFill="1" applyBorder="1" applyAlignment="1">
      <alignment horizontal="center"/>
    </xf>
    <xf numFmtId="41" fontId="30" fillId="0" borderId="6" xfId="33" applyFont="1" applyBorder="1"/>
    <xf numFmtId="41" fontId="0" fillId="4" borderId="0" xfId="33" applyFont="1" applyFill="1" applyAlignment="1">
      <alignment horizontal="center"/>
    </xf>
    <xf numFmtId="0" fontId="18" fillId="2" borderId="5" xfId="11" applyFont="1" applyFill="1" applyBorder="1" applyAlignment="1">
      <alignment horizontal="right" vertical="center" wrapText="1"/>
    </xf>
    <xf numFmtId="0" fontId="3" fillId="4" borderId="18" xfId="0" applyFont="1" applyFill="1" applyBorder="1" applyAlignment="1">
      <alignment horizontal="center"/>
    </xf>
    <xf numFmtId="0" fontId="3" fillId="4" borderId="1" xfId="0" applyFont="1" applyFill="1" applyBorder="1"/>
    <xf numFmtId="0" fontId="3" fillId="8" borderId="0" xfId="0" applyFont="1" applyFill="1" applyAlignment="1">
      <alignment horizontal="center" vertical="center"/>
    </xf>
    <xf numFmtId="166" fontId="3" fillId="8" borderId="0" xfId="9" applyFont="1" applyFill="1" applyBorder="1" applyAlignment="1">
      <alignment horizontal="center" vertical="center"/>
    </xf>
    <xf numFmtId="0" fontId="30" fillId="4" borderId="6" xfId="0" applyFont="1" applyFill="1" applyBorder="1"/>
    <xf numFmtId="168" fontId="3" fillId="3" borderId="3" xfId="1" applyNumberFormat="1" applyFont="1" applyFill="1" applyBorder="1" applyAlignment="1">
      <alignment horizontal="center" vertical="center" wrapText="1"/>
    </xf>
    <xf numFmtId="0" fontId="12" fillId="14" borderId="6" xfId="0" applyFont="1" applyFill="1" applyBorder="1" applyAlignment="1">
      <alignment horizontal="center" vertical="center"/>
    </xf>
    <xf numFmtId="166" fontId="12" fillId="2" borderId="6" xfId="9" applyFont="1" applyFill="1" applyBorder="1" applyAlignment="1">
      <alignment vertical="center"/>
    </xf>
    <xf numFmtId="166" fontId="12" fillId="4" borderId="6" xfId="9" applyFont="1" applyFill="1" applyBorder="1" applyAlignment="1">
      <alignment vertical="center"/>
    </xf>
    <xf numFmtId="0" fontId="12" fillId="5" borderId="0" xfId="0" applyFont="1" applyFill="1" applyAlignment="1">
      <alignment vertical="center"/>
    </xf>
    <xf numFmtId="0" fontId="0" fillId="14" borderId="6" xfId="0" applyFill="1" applyBorder="1" applyAlignment="1">
      <alignment horizontal="center"/>
    </xf>
    <xf numFmtId="166" fontId="3" fillId="4" borderId="6" xfId="9" applyFont="1" applyFill="1" applyBorder="1" applyAlignment="1">
      <alignment vertical="center"/>
    </xf>
    <xf numFmtId="173" fontId="12" fillId="4" borderId="3" xfId="0" applyNumberFormat="1" applyFont="1" applyFill="1" applyBorder="1" applyAlignment="1">
      <alignment vertical="center"/>
    </xf>
    <xf numFmtId="173" fontId="12" fillId="4" borderId="6" xfId="0" applyNumberFormat="1" applyFont="1" applyFill="1" applyBorder="1" applyAlignment="1">
      <alignment vertical="center"/>
    </xf>
    <xf numFmtId="173" fontId="10" fillId="3" borderId="9" xfId="0" applyNumberFormat="1" applyFont="1" applyFill="1" applyBorder="1" applyAlignment="1">
      <alignment vertical="center"/>
    </xf>
    <xf numFmtId="0" fontId="12" fillId="3" borderId="8" xfId="0" applyFont="1" applyFill="1" applyBorder="1" applyAlignment="1">
      <alignment vertical="center"/>
    </xf>
    <xf numFmtId="0" fontId="12" fillId="3" borderId="9" xfId="0" applyFont="1" applyFill="1" applyBorder="1" applyAlignment="1">
      <alignment horizontal="center" vertical="center"/>
    </xf>
    <xf numFmtId="3" fontId="10" fillId="3" borderId="9" xfId="0" applyNumberFormat="1" applyFont="1" applyFill="1" applyBorder="1" applyAlignment="1">
      <alignment vertical="center"/>
    </xf>
    <xf numFmtId="14" fontId="12" fillId="3" borderId="9" xfId="0" applyNumberFormat="1" applyFont="1" applyFill="1" applyBorder="1" applyAlignment="1">
      <alignment horizontal="center" vertical="center"/>
    </xf>
    <xf numFmtId="0" fontId="12" fillId="3" borderId="9" xfId="0" applyFont="1" applyFill="1" applyBorder="1" applyAlignment="1">
      <alignment vertical="center"/>
    </xf>
    <xf numFmtId="3" fontId="3" fillId="3" borderId="10" xfId="0" applyNumberFormat="1" applyFont="1" applyFill="1" applyBorder="1" applyAlignment="1">
      <alignment vertical="center"/>
    </xf>
    <xf numFmtId="0" fontId="0" fillId="4" borderId="0" xfId="0" applyFill="1" applyAlignment="1">
      <alignment horizontal="left" vertical="center"/>
    </xf>
    <xf numFmtId="0" fontId="10" fillId="4" borderId="0" xfId="0" applyFont="1" applyFill="1" applyAlignment="1">
      <alignment horizontal="center" vertical="center"/>
    </xf>
    <xf numFmtId="0" fontId="12" fillId="4" borderId="7" xfId="0" applyFont="1" applyFill="1" applyBorder="1" applyAlignment="1">
      <alignment horizontal="right" vertical="center"/>
    </xf>
    <xf numFmtId="0" fontId="32" fillId="16" borderId="41" xfId="0" applyFont="1" applyFill="1" applyBorder="1" applyAlignment="1">
      <alignment vertical="center"/>
    </xf>
    <xf numFmtId="0" fontId="32" fillId="15" borderId="42" xfId="0" applyFont="1" applyFill="1" applyBorder="1" applyAlignment="1">
      <alignment vertical="center"/>
    </xf>
    <xf numFmtId="0" fontId="31" fillId="16" borderId="41" xfId="0" applyFont="1" applyFill="1" applyBorder="1" applyAlignment="1">
      <alignment vertical="center"/>
    </xf>
    <xf numFmtId="0" fontId="31" fillId="16" borderId="42" xfId="0" applyFont="1" applyFill="1" applyBorder="1" applyAlignment="1">
      <alignment vertical="center"/>
    </xf>
    <xf numFmtId="0" fontId="31" fillId="16" borderId="42" xfId="0" applyFont="1" applyFill="1" applyBorder="1" applyAlignment="1">
      <alignment vertical="center" wrapText="1"/>
    </xf>
    <xf numFmtId="3" fontId="31" fillId="16" borderId="42" xfId="0" applyNumberFormat="1" applyFont="1" applyFill="1" applyBorder="1" applyAlignment="1">
      <alignment horizontal="center" vertical="center"/>
    </xf>
    <xf numFmtId="3" fontId="31" fillId="16" borderId="42" xfId="0" applyNumberFormat="1" applyFont="1" applyFill="1" applyBorder="1" applyAlignment="1">
      <alignment horizontal="right" vertical="center"/>
    </xf>
    <xf numFmtId="0" fontId="30" fillId="16" borderId="42" xfId="0" applyFont="1" applyFill="1" applyBorder="1" applyAlignment="1">
      <alignment vertical="center"/>
    </xf>
    <xf numFmtId="3" fontId="30" fillId="0" borderId="42" xfId="0" applyNumberFormat="1" applyFont="1" applyBorder="1" applyAlignment="1">
      <alignment vertical="center"/>
    </xf>
    <xf numFmtId="0" fontId="30" fillId="0" borderId="42" xfId="0" applyFont="1" applyBorder="1" applyAlignment="1">
      <alignment vertical="center"/>
    </xf>
    <xf numFmtId="3" fontId="30" fillId="0" borderId="42" xfId="0" applyNumberFormat="1" applyFont="1" applyBorder="1" applyAlignment="1">
      <alignment horizontal="right" vertical="center"/>
    </xf>
    <xf numFmtId="3" fontId="31" fillId="16" borderId="42" xfId="0" applyNumberFormat="1" applyFont="1" applyFill="1" applyBorder="1" applyAlignment="1">
      <alignment vertical="center"/>
    </xf>
    <xf numFmtId="0" fontId="31" fillId="16" borderId="0" xfId="0" applyFont="1" applyFill="1" applyAlignment="1">
      <alignment vertical="center"/>
    </xf>
    <xf numFmtId="3" fontId="31" fillId="16" borderId="0" xfId="0" applyNumberFormat="1" applyFont="1" applyFill="1" applyAlignment="1">
      <alignment vertical="center"/>
    </xf>
    <xf numFmtId="0" fontId="8" fillId="17" borderId="6" xfId="0" applyFont="1" applyFill="1" applyBorder="1"/>
    <xf numFmtId="0" fontId="8" fillId="17" borderId="6" xfId="0" applyFont="1" applyFill="1" applyBorder="1" applyAlignment="1">
      <alignment horizontal="justify" vertical="justify"/>
    </xf>
    <xf numFmtId="0" fontId="0" fillId="17" borderId="6" xfId="0" applyFill="1" applyBorder="1" applyAlignment="1">
      <alignment horizontal="justify" vertical="center"/>
    </xf>
    <xf numFmtId="0" fontId="0" fillId="18" borderId="6" xfId="0" applyFill="1" applyBorder="1" applyAlignment="1">
      <alignment horizontal="justify" vertical="center"/>
    </xf>
    <xf numFmtId="165" fontId="0" fillId="4" borderId="0" xfId="12" applyFont="1" applyFill="1" applyBorder="1" applyAlignment="1">
      <alignment vertical="center"/>
    </xf>
    <xf numFmtId="0" fontId="0" fillId="17" borderId="0" xfId="0" applyFill="1" applyAlignment="1">
      <alignment vertical="center"/>
    </xf>
    <xf numFmtId="0" fontId="12" fillId="19" borderId="6" xfId="0" applyFont="1" applyFill="1" applyBorder="1" applyAlignment="1">
      <alignment horizontal="left" vertical="center"/>
    </xf>
    <xf numFmtId="166" fontId="12" fillId="19" borderId="6" xfId="9" applyFont="1" applyFill="1" applyBorder="1" applyAlignment="1">
      <alignment horizontal="left" vertical="center"/>
    </xf>
    <xf numFmtId="172" fontId="12" fillId="19" borderId="6" xfId="9" applyNumberFormat="1" applyFont="1" applyFill="1" applyBorder="1" applyAlignment="1">
      <alignment vertical="center"/>
    </xf>
    <xf numFmtId="166" fontId="12" fillId="19" borderId="6" xfId="9" applyFont="1" applyFill="1" applyBorder="1" applyAlignment="1">
      <alignment vertical="center"/>
    </xf>
    <xf numFmtId="14" fontId="12" fillId="4" borderId="6" xfId="0" applyNumberFormat="1" applyFont="1" applyFill="1" applyBorder="1" applyAlignment="1">
      <alignment horizontal="right" vertical="center" wrapText="1"/>
    </xf>
    <xf numFmtId="0" fontId="0" fillId="17" borderId="6" xfId="0" applyFill="1" applyBorder="1" applyAlignment="1">
      <alignment horizontal="center" vertical="center"/>
    </xf>
    <xf numFmtId="0" fontId="0" fillId="17" borderId="0" xfId="0" applyFill="1" applyAlignment="1">
      <alignment horizontal="center" vertical="center"/>
    </xf>
    <xf numFmtId="171" fontId="0" fillId="17" borderId="6" xfId="9" applyNumberFormat="1" applyFont="1" applyFill="1" applyBorder="1" applyAlignment="1">
      <alignment vertical="center"/>
    </xf>
    <xf numFmtId="0" fontId="0" fillId="20" borderId="6" xfId="0" applyFill="1" applyBorder="1" applyAlignment="1">
      <alignment horizontal="center" vertical="center"/>
    </xf>
    <xf numFmtId="0" fontId="0" fillId="20" borderId="6" xfId="0" applyFill="1" applyBorder="1" applyAlignment="1">
      <alignment horizontal="justify" vertical="center"/>
    </xf>
    <xf numFmtId="0" fontId="0" fillId="20" borderId="0" xfId="0" applyFill="1" applyAlignment="1">
      <alignment horizontal="center" vertical="center"/>
    </xf>
    <xf numFmtId="171" fontId="0" fillId="20" borderId="6" xfId="9" applyNumberFormat="1" applyFont="1" applyFill="1" applyBorder="1" applyAlignment="1">
      <alignment vertical="center"/>
    </xf>
    <xf numFmtId="0" fontId="12" fillId="20" borderId="6" xfId="0" applyFont="1" applyFill="1" applyBorder="1" applyAlignment="1">
      <alignment vertical="center"/>
    </xf>
    <xf numFmtId="0" fontId="12" fillId="20" borderId="6" xfId="0" applyFont="1" applyFill="1" applyBorder="1" applyAlignment="1">
      <alignment horizontal="center" vertical="center"/>
    </xf>
    <xf numFmtId="0" fontId="4" fillId="20" borderId="6" xfId="0" applyFont="1" applyFill="1" applyBorder="1" applyAlignment="1">
      <alignment vertical="center" wrapText="1"/>
    </xf>
    <xf numFmtId="0" fontId="12" fillId="20" borderId="6" xfId="0" applyFont="1" applyFill="1" applyBorder="1" applyAlignment="1">
      <alignment horizontal="left" vertical="center"/>
    </xf>
    <xf numFmtId="0" fontId="11" fillId="20" borderId="6" xfId="0" applyFont="1" applyFill="1" applyBorder="1" applyAlignment="1">
      <alignment vertical="center" wrapText="1"/>
    </xf>
    <xf numFmtId="14" fontId="0" fillId="20" borderId="6" xfId="0" applyNumberFormat="1" applyFill="1" applyBorder="1" applyAlignment="1">
      <alignment vertical="center"/>
    </xf>
    <xf numFmtId="0" fontId="0" fillId="21" borderId="0" xfId="0" applyFill="1" applyAlignment="1">
      <alignment horizontal="center" vertical="center"/>
    </xf>
    <xf numFmtId="14" fontId="0" fillId="21" borderId="6" xfId="0" applyNumberFormat="1" applyFill="1" applyBorder="1" applyAlignment="1">
      <alignment vertical="center"/>
    </xf>
    <xf numFmtId="0" fontId="3" fillId="21" borderId="6" xfId="0" applyFont="1" applyFill="1" applyBorder="1" applyAlignment="1">
      <alignment vertical="center"/>
    </xf>
    <xf numFmtId="0" fontId="0" fillId="21" borderId="6" xfId="0" applyFill="1" applyBorder="1" applyAlignment="1">
      <alignment vertical="center"/>
    </xf>
    <xf numFmtId="171" fontId="0" fillId="21" borderId="6" xfId="9" applyNumberFormat="1" applyFont="1" applyFill="1" applyBorder="1" applyAlignment="1">
      <alignment vertical="center"/>
    </xf>
    <xf numFmtId="0" fontId="0" fillId="21" borderId="6" xfId="0" applyFill="1" applyBorder="1" applyAlignment="1">
      <alignment horizontal="center" vertical="center"/>
    </xf>
    <xf numFmtId="0" fontId="0" fillId="21" borderId="6" xfId="0" applyFill="1" applyBorder="1" applyAlignment="1">
      <alignment horizontal="justify" vertical="center"/>
    </xf>
    <xf numFmtId="0" fontId="12" fillId="21" borderId="6" xfId="0" applyFont="1" applyFill="1" applyBorder="1" applyAlignment="1">
      <alignment vertical="center"/>
    </xf>
    <xf numFmtId="0" fontId="12" fillId="21" borderId="6" xfId="0" applyFont="1" applyFill="1" applyBorder="1" applyAlignment="1">
      <alignment horizontal="center" vertical="center"/>
    </xf>
    <xf numFmtId="0" fontId="11" fillId="21" borderId="6" xfId="0" applyFont="1" applyFill="1" applyBorder="1" applyAlignment="1">
      <alignment vertical="center" wrapText="1"/>
    </xf>
    <xf numFmtId="0" fontId="12" fillId="21" borderId="6" xfId="0" applyFont="1" applyFill="1" applyBorder="1" applyAlignment="1">
      <alignment horizontal="left" vertical="center"/>
    </xf>
    <xf numFmtId="165" fontId="0" fillId="21" borderId="6" xfId="12" applyFont="1" applyFill="1" applyBorder="1" applyAlignment="1">
      <alignment vertical="center"/>
    </xf>
    <xf numFmtId="0" fontId="0" fillId="9" borderId="0" xfId="0" applyFill="1" applyAlignment="1">
      <alignment horizontal="center" vertical="center"/>
    </xf>
    <xf numFmtId="14" fontId="0" fillId="9" borderId="6" xfId="0" applyNumberFormat="1" applyFill="1" applyBorder="1" applyAlignment="1">
      <alignment vertical="center"/>
    </xf>
    <xf numFmtId="0" fontId="0" fillId="9" borderId="6" xfId="0" applyFill="1" applyBorder="1" applyAlignment="1">
      <alignment horizontal="center" vertical="center"/>
    </xf>
    <xf numFmtId="0" fontId="0" fillId="9" borderId="6" xfId="0" applyFill="1" applyBorder="1" applyAlignment="1">
      <alignment horizontal="justify" vertical="center"/>
    </xf>
    <xf numFmtId="171" fontId="0" fillId="9" borderId="6" xfId="9" applyNumberFormat="1" applyFont="1" applyFill="1" applyBorder="1" applyAlignment="1">
      <alignment vertical="center"/>
    </xf>
    <xf numFmtId="0" fontId="33" fillId="9" borderId="0" xfId="0" applyFont="1" applyFill="1" applyAlignment="1">
      <alignment horizontal="justify" vertical="justify"/>
    </xf>
    <xf numFmtId="0" fontId="12" fillId="9" borderId="6" xfId="0" applyFont="1" applyFill="1" applyBorder="1" applyAlignment="1">
      <alignment vertical="center"/>
    </xf>
    <xf numFmtId="0" fontId="12" fillId="9" borderId="6" xfId="0" applyFont="1" applyFill="1" applyBorder="1" applyAlignment="1">
      <alignment horizontal="center" vertical="center"/>
    </xf>
    <xf numFmtId="0" fontId="12" fillId="9" borderId="6" xfId="0" applyFont="1" applyFill="1" applyBorder="1" applyAlignment="1">
      <alignment horizontal="left" vertical="center"/>
    </xf>
    <xf numFmtId="165" fontId="0" fillId="9" borderId="6" xfId="12" applyFont="1" applyFill="1" applyBorder="1" applyAlignment="1">
      <alignment vertical="center"/>
    </xf>
    <xf numFmtId="0" fontId="0" fillId="9" borderId="6" xfId="0" applyFill="1" applyBorder="1" applyAlignment="1">
      <alignment vertical="center"/>
    </xf>
    <xf numFmtId="0" fontId="0" fillId="9" borderId="0" xfId="0" applyFill="1"/>
    <xf numFmtId="0" fontId="12" fillId="9" borderId="6" xfId="0" applyFont="1" applyFill="1" applyBorder="1" applyAlignment="1">
      <alignment horizontal="justify" vertical="center"/>
    </xf>
    <xf numFmtId="0" fontId="11" fillId="9" borderId="17" xfId="0" applyFont="1" applyFill="1" applyBorder="1" applyAlignment="1">
      <alignment vertical="center" wrapText="1"/>
    </xf>
    <xf numFmtId="0" fontId="11" fillId="9" borderId="6" xfId="0" applyFont="1" applyFill="1" applyBorder="1" applyAlignment="1">
      <alignment vertical="center" wrapText="1"/>
    </xf>
    <xf numFmtId="171" fontId="0" fillId="0" borderId="6" xfId="9" applyNumberFormat="1" applyFont="1" applyFill="1" applyBorder="1" applyAlignment="1">
      <alignment vertical="center"/>
    </xf>
    <xf numFmtId="14" fontId="12" fillId="22" borderId="6" xfId="0" applyNumberFormat="1" applyFont="1" applyFill="1" applyBorder="1" applyAlignment="1">
      <alignment horizontal="center" vertical="center"/>
    </xf>
    <xf numFmtId="174" fontId="12" fillId="22" borderId="6" xfId="9" applyNumberFormat="1" applyFont="1" applyFill="1" applyBorder="1" applyAlignment="1">
      <alignment vertical="center"/>
    </xf>
    <xf numFmtId="0" fontId="12" fillId="9" borderId="15" xfId="0" applyFont="1" applyFill="1" applyBorder="1" applyAlignment="1">
      <alignment vertical="center"/>
    </xf>
    <xf numFmtId="0" fontId="12" fillId="9" borderId="15" xfId="0" applyFont="1" applyFill="1" applyBorder="1" applyAlignment="1">
      <alignment horizontal="center" vertical="center"/>
    </xf>
    <xf numFmtId="0" fontId="11" fillId="9" borderId="28" xfId="0" applyFont="1" applyFill="1" applyBorder="1" applyAlignment="1">
      <alignment vertical="center" wrapText="1"/>
    </xf>
    <xf numFmtId="0" fontId="12" fillId="9" borderId="15" xfId="0" applyFont="1" applyFill="1" applyBorder="1" applyAlignment="1">
      <alignment horizontal="left" vertical="center"/>
    </xf>
    <xf numFmtId="0" fontId="12" fillId="23" borderId="6" xfId="0" applyFont="1" applyFill="1" applyBorder="1" applyAlignment="1">
      <alignment vertical="center"/>
    </xf>
    <xf numFmtId="0" fontId="12" fillId="23" borderId="6" xfId="0" applyFont="1" applyFill="1" applyBorder="1" applyAlignment="1">
      <alignment horizontal="center" vertical="center"/>
    </xf>
    <xf numFmtId="0" fontId="11" fillId="23" borderId="6" xfId="0" applyFont="1" applyFill="1" applyBorder="1" applyAlignment="1">
      <alignment vertical="center" wrapText="1"/>
    </xf>
    <xf numFmtId="0" fontId="12" fillId="23" borderId="6" xfId="0" applyFont="1" applyFill="1" applyBorder="1" applyAlignment="1">
      <alignment horizontal="left" vertical="center"/>
    </xf>
    <xf numFmtId="14" fontId="0" fillId="23" borderId="6" xfId="0" applyNumberFormat="1" applyFill="1" applyBorder="1" applyAlignment="1">
      <alignment vertical="center"/>
    </xf>
    <xf numFmtId="0" fontId="0" fillId="23" borderId="6" xfId="0" applyFill="1" applyBorder="1" applyAlignment="1">
      <alignment horizontal="center" vertical="center"/>
    </xf>
    <xf numFmtId="0" fontId="0" fillId="23" borderId="6" xfId="0" applyFill="1" applyBorder="1" applyAlignment="1">
      <alignment horizontal="justify" vertical="center"/>
    </xf>
    <xf numFmtId="171" fontId="0" fillId="23" borderId="6" xfId="9" applyNumberFormat="1" applyFont="1" applyFill="1" applyBorder="1" applyAlignment="1">
      <alignment vertical="center"/>
    </xf>
    <xf numFmtId="14" fontId="0" fillId="17" borderId="6" xfId="0" applyNumberFormat="1" applyFill="1" applyBorder="1" applyAlignment="1">
      <alignment vertical="center"/>
    </xf>
    <xf numFmtId="172" fontId="12" fillId="0" borderId="6" xfId="9" applyNumberFormat="1" applyFont="1" applyFill="1" applyBorder="1" applyAlignment="1">
      <alignment vertical="center"/>
    </xf>
    <xf numFmtId="0" fontId="12" fillId="0" borderId="6" xfId="0" applyFont="1" applyBorder="1" applyAlignment="1">
      <alignment horizontal="center" vertical="center"/>
    </xf>
    <xf numFmtId="166" fontId="12" fillId="0" borderId="6" xfId="9" applyFont="1" applyFill="1" applyBorder="1" applyAlignment="1">
      <alignment vertical="center"/>
    </xf>
    <xf numFmtId="0" fontId="12" fillId="0" borderId="5" xfId="0" applyFont="1" applyBorder="1" applyAlignment="1">
      <alignment horizontal="center" vertical="center"/>
    </xf>
    <xf numFmtId="172" fontId="12" fillId="21" borderId="6" xfId="9" applyNumberFormat="1" applyFont="1" applyFill="1" applyBorder="1" applyAlignment="1">
      <alignment vertical="center"/>
    </xf>
    <xf numFmtId="170" fontId="0" fillId="5" borderId="6" xfId="0" applyNumberFormat="1" applyFill="1" applyBorder="1" applyAlignment="1">
      <alignment vertical="center"/>
    </xf>
    <xf numFmtId="0" fontId="0" fillId="5" borderId="6" xfId="0" applyFill="1" applyBorder="1" applyAlignment="1">
      <alignment horizontal="center" vertical="center"/>
    </xf>
    <xf numFmtId="171" fontId="0" fillId="5" borderId="6" xfId="9" applyNumberFormat="1" applyFont="1" applyFill="1" applyBorder="1" applyAlignment="1">
      <alignment vertical="center"/>
    </xf>
    <xf numFmtId="0" fontId="0" fillId="23" borderId="0" xfId="0" applyFill="1" applyAlignment="1">
      <alignment horizontal="center" vertical="center"/>
    </xf>
    <xf numFmtId="0" fontId="0" fillId="24" borderId="0" xfId="0" applyFill="1" applyAlignment="1">
      <alignment horizontal="center" vertical="center"/>
    </xf>
    <xf numFmtId="0" fontId="0" fillId="25" borderId="0" xfId="0" applyFill="1" applyAlignment="1">
      <alignment horizontal="center" vertical="center"/>
    </xf>
    <xf numFmtId="0" fontId="0" fillId="26" borderId="0" xfId="0" applyFill="1" applyAlignment="1">
      <alignment horizontal="center" vertical="center"/>
    </xf>
    <xf numFmtId="0" fontId="0" fillId="26" borderId="6" xfId="0" applyFill="1" applyBorder="1" applyAlignment="1">
      <alignment horizontal="center" vertical="center"/>
    </xf>
    <xf numFmtId="0" fontId="0" fillId="26" borderId="6" xfId="0" applyFill="1" applyBorder="1" applyAlignment="1">
      <alignment horizontal="justify" vertical="center"/>
    </xf>
    <xf numFmtId="14" fontId="0" fillId="26" borderId="6" xfId="0" applyNumberFormat="1" applyFill="1" applyBorder="1" applyAlignment="1">
      <alignment vertical="center"/>
    </xf>
    <xf numFmtId="171" fontId="0" fillId="26" borderId="6" xfId="9" applyNumberFormat="1" applyFont="1" applyFill="1" applyBorder="1" applyAlignment="1">
      <alignment vertical="center"/>
    </xf>
    <xf numFmtId="0" fontId="0" fillId="27" borderId="0" xfId="0" applyFill="1" applyAlignment="1">
      <alignment horizontal="center" vertical="center"/>
    </xf>
    <xf numFmtId="14" fontId="0" fillId="27" borderId="6" xfId="0" applyNumberFormat="1" applyFill="1" applyBorder="1" applyAlignment="1">
      <alignment vertical="center"/>
    </xf>
    <xf numFmtId="0" fontId="0" fillId="27" borderId="6" xfId="0" applyFill="1" applyBorder="1" applyAlignment="1">
      <alignment horizontal="center" vertical="center"/>
    </xf>
    <xf numFmtId="0" fontId="0" fillId="27" borderId="6" xfId="0" applyFill="1" applyBorder="1" applyAlignment="1">
      <alignment horizontal="justify" vertical="center"/>
    </xf>
    <xf numFmtId="171" fontId="0" fillId="27" borderId="6" xfId="9" applyNumberFormat="1" applyFont="1" applyFill="1" applyBorder="1" applyAlignment="1">
      <alignment vertical="center"/>
    </xf>
    <xf numFmtId="165" fontId="0" fillId="27" borderId="6" xfId="12" applyFont="1" applyFill="1" applyBorder="1" applyAlignment="1">
      <alignment vertical="center"/>
    </xf>
    <xf numFmtId="0" fontId="12" fillId="27" borderId="5" xfId="0" applyFont="1" applyFill="1" applyBorder="1" applyAlignment="1">
      <alignment horizontal="center" vertical="center"/>
    </xf>
    <xf numFmtId="0" fontId="12" fillId="27" borderId="6" xfId="0" applyFont="1" applyFill="1" applyBorder="1" applyAlignment="1">
      <alignment vertical="center"/>
    </xf>
    <xf numFmtId="0" fontId="12" fillId="27" borderId="6" xfId="0" applyFont="1" applyFill="1" applyBorder="1" applyAlignment="1">
      <alignment horizontal="center" vertical="center"/>
    </xf>
    <xf numFmtId="0" fontId="12" fillId="27" borderId="6" xfId="0" applyFont="1" applyFill="1" applyBorder="1" applyAlignment="1">
      <alignment horizontal="left" vertical="center"/>
    </xf>
    <xf numFmtId="0" fontId="11" fillId="27" borderId="6" xfId="0" applyFont="1" applyFill="1" applyBorder="1" applyAlignment="1">
      <alignment vertical="center" wrapText="1"/>
    </xf>
    <xf numFmtId="0" fontId="12" fillId="27" borderId="15" xfId="0" applyFont="1" applyFill="1" applyBorder="1" applyAlignment="1">
      <alignment vertical="center"/>
    </xf>
    <xf numFmtId="0" fontId="12" fillId="27" borderId="15" xfId="0" applyFont="1" applyFill="1" applyBorder="1" applyAlignment="1">
      <alignment horizontal="center" vertical="center"/>
    </xf>
    <xf numFmtId="0" fontId="11" fillId="27" borderId="13" xfId="0" applyFont="1" applyFill="1" applyBorder="1" applyAlignment="1">
      <alignment vertical="center" wrapText="1"/>
    </xf>
    <xf numFmtId="0" fontId="12" fillId="27" borderId="15" xfId="0" applyFont="1" applyFill="1" applyBorder="1" applyAlignment="1">
      <alignment horizontal="left" vertical="center"/>
    </xf>
    <xf numFmtId="0" fontId="0" fillId="27" borderId="6" xfId="0" applyFill="1" applyBorder="1" applyAlignment="1">
      <alignment horizontal="left" vertical="center" wrapText="1"/>
    </xf>
    <xf numFmtId="14" fontId="0" fillId="25" borderId="0" xfId="0" applyNumberFormat="1" applyFill="1" applyAlignment="1">
      <alignment horizontal="center" vertical="center"/>
    </xf>
    <xf numFmtId="14" fontId="0" fillId="25" borderId="6" xfId="0" applyNumberFormat="1" applyFill="1" applyBorder="1" applyAlignment="1">
      <alignment vertical="center"/>
    </xf>
    <xf numFmtId="0" fontId="0" fillId="25" borderId="6" xfId="0" applyFill="1" applyBorder="1" applyAlignment="1">
      <alignment horizontal="center" vertical="center"/>
    </xf>
    <xf numFmtId="0" fontId="0" fillId="25" borderId="6" xfId="0" applyFill="1" applyBorder="1" applyAlignment="1">
      <alignment horizontal="justify" vertical="center"/>
    </xf>
    <xf numFmtId="171" fontId="0" fillId="25" borderId="6" xfId="9" applyNumberFormat="1" applyFont="1" applyFill="1" applyBorder="1" applyAlignment="1">
      <alignment vertical="center"/>
    </xf>
    <xf numFmtId="0" fontId="0" fillId="25" borderId="21" xfId="0" applyFill="1" applyBorder="1" applyAlignment="1">
      <alignment horizontal="center" vertical="center"/>
    </xf>
    <xf numFmtId="0" fontId="0" fillId="25" borderId="6" xfId="0" applyFill="1" applyBorder="1" applyAlignment="1">
      <alignment horizontal="left" vertical="center" wrapText="1"/>
    </xf>
    <xf numFmtId="171" fontId="0" fillId="25" borderId="6" xfId="9" applyNumberFormat="1" applyFont="1" applyFill="1" applyBorder="1" applyAlignment="1">
      <alignment horizontal="center" vertical="center"/>
    </xf>
    <xf numFmtId="14" fontId="0" fillId="0" borderId="6" xfId="0" applyNumberFormat="1" applyBorder="1" applyAlignment="1">
      <alignment vertical="center"/>
    </xf>
    <xf numFmtId="0" fontId="12" fillId="25" borderId="5" xfId="0" applyFont="1" applyFill="1" applyBorder="1" applyAlignment="1">
      <alignment horizontal="center" vertical="center"/>
    </xf>
    <xf numFmtId="0" fontId="12" fillId="25" borderId="6" xfId="0" applyFont="1" applyFill="1" applyBorder="1" applyAlignment="1">
      <alignment vertical="center"/>
    </xf>
    <xf numFmtId="0" fontId="12" fillId="25" borderId="6" xfId="0" applyFont="1" applyFill="1" applyBorder="1" applyAlignment="1">
      <alignment horizontal="center" vertical="center"/>
    </xf>
    <xf numFmtId="0" fontId="11" fillId="25" borderId="6" xfId="0" applyFont="1" applyFill="1" applyBorder="1" applyAlignment="1">
      <alignment vertical="center" wrapText="1"/>
    </xf>
    <xf numFmtId="0" fontId="12" fillId="25" borderId="6" xfId="0" applyFont="1" applyFill="1" applyBorder="1" applyAlignment="1">
      <alignment horizontal="left" vertical="center"/>
    </xf>
    <xf numFmtId="0" fontId="0" fillId="28" borderId="0" xfId="0" applyFill="1" applyAlignment="1">
      <alignment horizontal="center" vertical="center"/>
    </xf>
    <xf numFmtId="0" fontId="8" fillId="5" borderId="0" xfId="0" applyFont="1" applyFill="1"/>
    <xf numFmtId="14" fontId="0" fillId="28" borderId="6" xfId="0" applyNumberFormat="1" applyFill="1" applyBorder="1" applyAlignment="1">
      <alignment vertical="center"/>
    </xf>
    <xf numFmtId="0" fontId="0" fillId="28" borderId="6" xfId="0" applyFill="1" applyBorder="1" applyAlignment="1">
      <alignment horizontal="center" vertical="center"/>
    </xf>
    <xf numFmtId="0" fontId="0" fillId="28" borderId="6" xfId="0" applyFill="1" applyBorder="1" applyAlignment="1">
      <alignment horizontal="justify" vertical="center"/>
    </xf>
    <xf numFmtId="171" fontId="0" fillId="28" borderId="6" xfId="9" applyNumberFormat="1" applyFont="1" applyFill="1" applyBorder="1" applyAlignment="1">
      <alignment vertical="center"/>
    </xf>
    <xf numFmtId="0" fontId="0" fillId="0" borderId="6" xfId="0" applyBorder="1" applyAlignment="1">
      <alignment vertical="center"/>
    </xf>
    <xf numFmtId="0" fontId="0" fillId="0" borderId="6" xfId="0" applyBorder="1" applyAlignment="1">
      <alignment horizontal="center" vertical="center"/>
    </xf>
    <xf numFmtId="0" fontId="0" fillId="28" borderId="6" xfId="0" applyFill="1" applyBorder="1" applyAlignment="1">
      <alignment vertical="center"/>
    </xf>
    <xf numFmtId="165" fontId="0" fillId="28" borderId="6" xfId="12" applyFont="1" applyFill="1" applyBorder="1" applyAlignment="1">
      <alignment vertical="center"/>
    </xf>
    <xf numFmtId="0" fontId="0" fillId="29" borderId="0" xfId="0" applyFill="1" applyAlignment="1">
      <alignment horizontal="center" vertical="center"/>
    </xf>
    <xf numFmtId="14" fontId="0" fillId="29" borderId="6" xfId="0" applyNumberFormat="1" applyFill="1" applyBorder="1" applyAlignment="1">
      <alignment vertical="center"/>
    </xf>
    <xf numFmtId="0" fontId="0" fillId="29" borderId="6" xfId="0" applyFill="1" applyBorder="1" applyAlignment="1">
      <alignment horizontal="center" vertical="center"/>
    </xf>
    <xf numFmtId="0" fontId="0" fillId="29" borderId="6" xfId="0" applyFill="1" applyBorder="1" applyAlignment="1">
      <alignment horizontal="justify" vertical="center"/>
    </xf>
    <xf numFmtId="171" fontId="0" fillId="29" borderId="6" xfId="9" applyNumberFormat="1" applyFont="1" applyFill="1" applyBorder="1" applyAlignment="1">
      <alignment vertical="center"/>
    </xf>
    <xf numFmtId="14" fontId="0" fillId="5" borderId="6" xfId="0" applyNumberFormat="1" applyFill="1" applyBorder="1" applyAlignment="1">
      <alignment vertical="center"/>
    </xf>
    <xf numFmtId="0" fontId="0" fillId="5" borderId="6" xfId="0" applyFill="1" applyBorder="1" applyAlignment="1">
      <alignment horizontal="justify" vertical="center"/>
    </xf>
    <xf numFmtId="171" fontId="0" fillId="18" borderId="6" xfId="9" applyNumberFormat="1" applyFont="1" applyFill="1" applyBorder="1" applyAlignment="1">
      <alignment vertical="center"/>
    </xf>
    <xf numFmtId="0" fontId="12" fillId="18" borderId="6" xfId="0" applyFont="1" applyFill="1" applyBorder="1" applyAlignment="1">
      <alignment horizontal="justify" vertical="center"/>
    </xf>
    <xf numFmtId="41" fontId="16" fillId="11" borderId="6" xfId="11" applyNumberFormat="1" applyFont="1" applyFill="1" applyBorder="1" applyAlignment="1">
      <alignment horizontal="center" vertical="center"/>
    </xf>
    <xf numFmtId="0" fontId="16" fillId="0" borderId="6" xfId="11" applyFont="1" applyBorder="1" applyAlignment="1">
      <alignment vertical="center" wrapText="1"/>
    </xf>
    <xf numFmtId="0" fontId="18" fillId="3" borderId="6" xfId="11" applyFont="1" applyFill="1" applyBorder="1" applyAlignment="1">
      <alignment horizontal="center" vertical="center"/>
    </xf>
    <xf numFmtId="0" fontId="18" fillId="3" borderId="6" xfId="11" applyFont="1" applyFill="1" applyBorder="1" applyAlignment="1">
      <alignment horizontal="center" vertical="center" wrapText="1"/>
    </xf>
    <xf numFmtId="0" fontId="24" fillId="12" borderId="5" xfId="11" applyFont="1" applyFill="1" applyBorder="1" applyAlignment="1">
      <alignment horizontal="right" vertical="center" indent="1"/>
    </xf>
    <xf numFmtId="0" fontId="18" fillId="2" borderId="5" xfId="11" applyFont="1" applyFill="1" applyBorder="1" applyAlignment="1">
      <alignment horizontal="left" vertical="center" indent="1"/>
    </xf>
    <xf numFmtId="0" fontId="0" fillId="30" borderId="0" xfId="0" applyFill="1" applyAlignment="1">
      <alignment horizontal="center" vertical="center"/>
    </xf>
    <xf numFmtId="14" fontId="0" fillId="30" borderId="6" xfId="0" applyNumberFormat="1" applyFill="1" applyBorder="1" applyAlignment="1">
      <alignment vertical="center"/>
    </xf>
    <xf numFmtId="0" fontId="0" fillId="30" borderId="6" xfId="0" applyFill="1" applyBorder="1" applyAlignment="1">
      <alignment horizontal="center" vertical="center"/>
    </xf>
    <xf numFmtId="0" fontId="0" fillId="30" borderId="6" xfId="0" applyFill="1" applyBorder="1" applyAlignment="1">
      <alignment horizontal="justify" vertical="center"/>
    </xf>
    <xf numFmtId="171" fontId="0" fillId="30" borderId="6" xfId="9" applyNumberFormat="1" applyFont="1" applyFill="1" applyBorder="1" applyAlignment="1">
      <alignment vertical="center"/>
    </xf>
    <xf numFmtId="0" fontId="0" fillId="30" borderId="21" xfId="0" applyFill="1" applyBorder="1" applyAlignment="1">
      <alignment horizontal="center" vertical="center"/>
    </xf>
    <xf numFmtId="0" fontId="0" fillId="30" borderId="6" xfId="0" applyFill="1" applyBorder="1" applyAlignment="1">
      <alignment horizontal="justify" vertical="center" wrapText="1"/>
    </xf>
    <xf numFmtId="14" fontId="0" fillId="18" borderId="6" xfId="0" applyNumberFormat="1" applyFill="1" applyBorder="1" applyAlignment="1">
      <alignment vertical="center"/>
    </xf>
    <xf numFmtId="0" fontId="0" fillId="18" borderId="6" xfId="0" applyFill="1" applyBorder="1" applyAlignment="1">
      <alignment horizontal="center" vertical="center"/>
    </xf>
    <xf numFmtId="0" fontId="3" fillId="18" borderId="6" xfId="0" applyFont="1" applyFill="1" applyBorder="1" applyAlignment="1">
      <alignment vertical="center"/>
    </xf>
    <xf numFmtId="0" fontId="0" fillId="18" borderId="6" xfId="0" applyFill="1" applyBorder="1" applyAlignment="1">
      <alignment vertical="center"/>
    </xf>
    <xf numFmtId="168" fontId="3" fillId="3" borderId="24" xfId="1" applyNumberFormat="1" applyFont="1" applyFill="1" applyBorder="1" applyAlignment="1">
      <alignment horizontal="center" vertical="center" wrapText="1"/>
    </xf>
    <xf numFmtId="166" fontId="12" fillId="2" borderId="21" xfId="9" applyFont="1" applyFill="1" applyBorder="1" applyAlignment="1">
      <alignment vertical="center"/>
    </xf>
    <xf numFmtId="166" fontId="12" fillId="4" borderId="21" xfId="9" applyFont="1" applyFill="1" applyBorder="1" applyAlignment="1">
      <alignment vertical="center"/>
    </xf>
    <xf numFmtId="166" fontId="12" fillId="0" borderId="21" xfId="9" applyFont="1" applyFill="1" applyBorder="1" applyAlignment="1">
      <alignment vertical="center"/>
    </xf>
    <xf numFmtId="166" fontId="3" fillId="4" borderId="21" xfId="9" applyFont="1" applyFill="1" applyBorder="1" applyAlignment="1">
      <alignment vertical="center"/>
    </xf>
    <xf numFmtId="166" fontId="3" fillId="3" borderId="25" xfId="9" applyFont="1" applyFill="1" applyBorder="1" applyAlignment="1">
      <alignment horizontal="center" vertical="center"/>
    </xf>
    <xf numFmtId="168" fontId="3" fillId="3" borderId="44" xfId="1" applyNumberFormat="1" applyFont="1" applyFill="1" applyBorder="1" applyAlignment="1">
      <alignment horizontal="center" vertical="center" wrapText="1"/>
    </xf>
    <xf numFmtId="166" fontId="12" fillId="2" borderId="22" xfId="9" applyFont="1" applyFill="1" applyBorder="1" applyAlignment="1">
      <alignment vertical="center"/>
    </xf>
    <xf numFmtId="166" fontId="12" fillId="4" borderId="22" xfId="9" applyFont="1" applyFill="1" applyBorder="1" applyAlignment="1">
      <alignment vertical="center"/>
    </xf>
    <xf numFmtId="166" fontId="12" fillId="0" borderId="22" xfId="9" applyFont="1" applyFill="1" applyBorder="1" applyAlignment="1">
      <alignment vertical="center"/>
    </xf>
    <xf numFmtId="166" fontId="3" fillId="4" borderId="22" xfId="9" applyFont="1" applyFill="1" applyBorder="1" applyAlignment="1">
      <alignment vertical="center"/>
    </xf>
    <xf numFmtId="166" fontId="3" fillId="3" borderId="19" xfId="9" applyFont="1" applyFill="1" applyBorder="1" applyAlignment="1">
      <alignment horizontal="center" vertical="center"/>
    </xf>
    <xf numFmtId="168" fontId="16" fillId="4" borderId="6" xfId="7" applyNumberFormat="1" applyFont="1" applyFill="1" applyBorder="1" applyAlignment="1">
      <alignment horizontal="center" vertical="center"/>
    </xf>
    <xf numFmtId="41" fontId="16" fillId="4" borderId="0" xfId="11" applyNumberFormat="1" applyFont="1" applyFill="1" applyAlignment="1">
      <alignment vertical="center"/>
    </xf>
    <xf numFmtId="0" fontId="18" fillId="2" borderId="5" xfId="11" applyFont="1" applyFill="1" applyBorder="1" applyAlignment="1">
      <alignment horizontal="right" vertical="center" indent="1"/>
    </xf>
    <xf numFmtId="0" fontId="18" fillId="2" borderId="6" xfId="11" applyFont="1" applyFill="1" applyBorder="1" applyAlignment="1">
      <alignment horizontal="right" vertical="center" indent="1"/>
    </xf>
    <xf numFmtId="0" fontId="25" fillId="10" borderId="8" xfId="11" applyFont="1" applyFill="1" applyBorder="1" applyAlignment="1">
      <alignment horizontal="right" vertical="center" indent="1"/>
    </xf>
    <xf numFmtId="0" fontId="25" fillId="10" borderId="9" xfId="11" applyFont="1" applyFill="1" applyBorder="1" applyAlignment="1">
      <alignment horizontal="right" vertical="center" indent="1"/>
    </xf>
    <xf numFmtId="0" fontId="22" fillId="9" borderId="5" xfId="11" applyFont="1" applyFill="1" applyBorder="1" applyAlignment="1">
      <alignment horizontal="left" vertical="center"/>
    </xf>
    <xf numFmtId="0" fontId="22" fillId="9" borderId="6" xfId="11" applyFont="1" applyFill="1" applyBorder="1" applyAlignment="1">
      <alignment horizontal="left" vertical="center"/>
    </xf>
    <xf numFmtId="0" fontId="22" fillId="9" borderId="7" xfId="11" applyFont="1" applyFill="1" applyBorder="1" applyAlignment="1">
      <alignment horizontal="left" vertical="center"/>
    </xf>
    <xf numFmtId="14" fontId="16" fillId="4" borderId="6" xfId="11" applyNumberFormat="1" applyFont="1" applyFill="1" applyBorder="1" applyAlignment="1">
      <alignment horizontal="center" vertical="center"/>
    </xf>
    <xf numFmtId="0" fontId="24" fillId="12" borderId="5" xfId="11" applyFont="1" applyFill="1" applyBorder="1" applyAlignment="1">
      <alignment horizontal="right" vertical="center" indent="1"/>
    </xf>
    <xf numFmtId="0" fontId="23" fillId="12" borderId="6" xfId="11" applyFont="1" applyFill="1" applyBorder="1" applyAlignment="1">
      <alignment horizontal="right" vertical="center" wrapText="1" indent="1"/>
    </xf>
    <xf numFmtId="0" fontId="18" fillId="2" borderId="5" xfId="11" applyFont="1" applyFill="1" applyBorder="1" applyAlignment="1">
      <alignment horizontal="left" vertical="center" indent="1"/>
    </xf>
    <xf numFmtId="0" fontId="18" fillId="2" borderId="6" xfId="11" applyFont="1" applyFill="1" applyBorder="1" applyAlignment="1">
      <alignment horizontal="left" vertical="center" indent="1"/>
    </xf>
    <xf numFmtId="41" fontId="16" fillId="11" borderId="6" xfId="11" applyNumberFormat="1" applyFont="1" applyFill="1" applyBorder="1" applyAlignment="1">
      <alignment horizontal="center" vertical="center"/>
    </xf>
    <xf numFmtId="0" fontId="16" fillId="0" borderId="6" xfId="11" applyFont="1" applyBorder="1" applyAlignment="1">
      <alignment vertical="center" wrapText="1"/>
    </xf>
    <xf numFmtId="0" fontId="22" fillId="9" borderId="2" xfId="11" applyFont="1" applyFill="1" applyBorder="1" applyAlignment="1">
      <alignment horizontal="left" vertical="center"/>
    </xf>
    <xf numFmtId="0" fontId="22" fillId="9" borderId="3" xfId="11" applyFont="1" applyFill="1" applyBorder="1" applyAlignment="1">
      <alignment horizontal="left" vertical="center"/>
    </xf>
    <xf numFmtId="0" fontId="22" fillId="9" borderId="4" xfId="11" applyFont="1" applyFill="1" applyBorder="1" applyAlignment="1">
      <alignment horizontal="left" vertical="center"/>
    </xf>
    <xf numFmtId="0" fontId="17" fillId="2" borderId="23" xfId="11" applyFont="1" applyFill="1" applyBorder="1" applyAlignment="1">
      <alignment horizontal="left" vertical="center"/>
    </xf>
    <xf numFmtId="0" fontId="18" fillId="2" borderId="30" xfId="11" applyFont="1" applyFill="1" applyBorder="1" applyAlignment="1">
      <alignment horizontal="center" vertical="center"/>
    </xf>
    <xf numFmtId="0" fontId="16" fillId="0" borderId="30" xfId="11" applyFont="1" applyBorder="1" applyAlignment="1">
      <alignment vertical="center" wrapText="1"/>
    </xf>
    <xf numFmtId="49" fontId="19" fillId="2" borderId="0" xfId="11" applyNumberFormat="1" applyFont="1" applyFill="1" applyAlignment="1">
      <alignment horizontal="left" vertical="center"/>
    </xf>
    <xf numFmtId="49" fontId="20" fillId="2" borderId="0" xfId="11" applyNumberFormat="1" applyFont="1" applyFill="1" applyAlignment="1">
      <alignment horizontal="left" vertical="center" wrapText="1"/>
    </xf>
    <xf numFmtId="0" fontId="18" fillId="2" borderId="0" xfId="11" applyFont="1" applyFill="1" applyAlignment="1">
      <alignment horizontal="left" vertical="center"/>
    </xf>
    <xf numFmtId="178" fontId="18" fillId="3" borderId="6" xfId="11" applyNumberFormat="1" applyFont="1" applyFill="1" applyBorder="1" applyAlignment="1">
      <alignment horizontal="center" vertical="center"/>
    </xf>
    <xf numFmtId="1" fontId="18" fillId="3" borderId="6" xfId="11" applyNumberFormat="1" applyFont="1" applyFill="1" applyBorder="1" applyAlignment="1">
      <alignment horizontal="center" vertical="center"/>
    </xf>
    <xf numFmtId="0" fontId="18" fillId="3" borderId="6" xfId="11" applyFont="1" applyFill="1" applyBorder="1" applyAlignment="1">
      <alignment horizontal="center" vertical="center"/>
    </xf>
    <xf numFmtId="0" fontId="18" fillId="3" borderId="6" xfId="11" applyFont="1" applyFill="1" applyBorder="1" applyAlignment="1">
      <alignment horizontal="center" vertical="center" wrapText="1"/>
    </xf>
    <xf numFmtId="0" fontId="16" fillId="3" borderId="6" xfId="11" applyFont="1" applyFill="1" applyBorder="1" applyAlignment="1">
      <alignment vertical="center" wrapText="1"/>
    </xf>
    <xf numFmtId="0" fontId="21" fillId="10" borderId="6" xfId="11" applyFont="1" applyFill="1" applyBorder="1" applyAlignment="1">
      <alignment horizontal="left" vertical="center"/>
    </xf>
    <xf numFmtId="0" fontId="3" fillId="4" borderId="0" xfId="0" applyFont="1" applyFill="1" applyAlignment="1">
      <alignment horizontal="center" vertical="center"/>
    </xf>
    <xf numFmtId="0" fontId="3" fillId="8" borderId="0" xfId="0" applyFont="1" applyFill="1" applyAlignment="1">
      <alignment horizontal="center" vertical="center"/>
    </xf>
    <xf numFmtId="166" fontId="3" fillId="14" borderId="2" xfId="9" applyFont="1" applyFill="1" applyBorder="1" applyAlignment="1">
      <alignment horizontal="center" vertical="top"/>
    </xf>
    <xf numFmtId="166" fontId="3" fillId="14" borderId="3" xfId="9" applyFont="1" applyFill="1" applyBorder="1" applyAlignment="1">
      <alignment horizontal="center" vertical="top"/>
    </xf>
    <xf numFmtId="166" fontId="3" fillId="14" borderId="4" xfId="9" applyFont="1" applyFill="1" applyBorder="1" applyAlignment="1">
      <alignment horizontal="center" vertical="top"/>
    </xf>
    <xf numFmtId="0" fontId="3" fillId="14" borderId="5" xfId="0" applyFont="1" applyFill="1" applyBorder="1" applyAlignment="1">
      <alignment horizontal="center" vertical="top"/>
    </xf>
    <xf numFmtId="0" fontId="3" fillId="14" borderId="6" xfId="0" applyFont="1" applyFill="1" applyBorder="1" applyAlignment="1">
      <alignment horizontal="center" vertical="top"/>
    </xf>
    <xf numFmtId="0" fontId="3" fillId="14" borderId="7" xfId="0" applyFont="1" applyFill="1" applyBorder="1" applyAlignment="1">
      <alignment horizontal="center" vertical="top"/>
    </xf>
    <xf numFmtId="166" fontId="3" fillId="6" borderId="0" xfId="9" applyFont="1" applyFill="1" applyAlignment="1">
      <alignment horizontal="center" vertical="top"/>
    </xf>
    <xf numFmtId="0" fontId="3" fillId="6" borderId="20" xfId="0" applyFont="1" applyFill="1" applyBorder="1" applyAlignment="1">
      <alignment horizontal="center" vertical="top"/>
    </xf>
    <xf numFmtId="0" fontId="3" fillId="6" borderId="23" xfId="0" applyFont="1" applyFill="1" applyBorder="1" applyAlignment="1">
      <alignment horizontal="center" vertical="top"/>
    </xf>
    <xf numFmtId="0" fontId="3" fillId="6" borderId="0" xfId="0" applyFont="1" applyFill="1" applyAlignment="1">
      <alignment horizontal="center" vertical="top"/>
    </xf>
    <xf numFmtId="166" fontId="3" fillId="6" borderId="0" xfId="9" applyFont="1" applyFill="1" applyBorder="1" applyAlignment="1">
      <alignment horizontal="center" vertical="top"/>
    </xf>
    <xf numFmtId="166" fontId="10" fillId="3" borderId="8" xfId="9" applyFont="1" applyFill="1" applyBorder="1" applyAlignment="1">
      <alignment horizontal="center" vertical="center"/>
    </xf>
    <xf numFmtId="166" fontId="10" fillId="3" borderId="36" xfId="9" applyFont="1" applyFill="1" applyBorder="1" applyAlignment="1">
      <alignment horizontal="center" vertical="center"/>
    </xf>
    <xf numFmtId="166" fontId="10" fillId="3" borderId="9" xfId="9" applyFont="1" applyFill="1" applyBorder="1" applyAlignment="1">
      <alignment horizontal="center" vertical="center"/>
    </xf>
    <xf numFmtId="166" fontId="3" fillId="8" borderId="0" xfId="9" applyFont="1" applyFill="1" applyBorder="1" applyAlignment="1">
      <alignment horizontal="center" vertical="center"/>
    </xf>
    <xf numFmtId="14" fontId="12" fillId="4" borderId="0" xfId="0" applyNumberFormat="1" applyFont="1" applyFill="1" applyAlignment="1">
      <alignment horizontal="left" vertical="center"/>
    </xf>
    <xf numFmtId="0" fontId="12" fillId="4" borderId="0" xfId="0" applyFont="1" applyFill="1" applyAlignment="1">
      <alignment horizontal="left" vertical="center"/>
    </xf>
    <xf numFmtId="0" fontId="3" fillId="4" borderId="2" xfId="0" applyFont="1" applyFill="1" applyBorder="1" applyAlignment="1">
      <alignment horizontal="center" vertical="center"/>
    </xf>
    <xf numFmtId="0" fontId="3" fillId="4" borderId="43" xfId="0" applyFont="1" applyFill="1" applyBorder="1" applyAlignment="1">
      <alignment horizontal="center" vertical="center"/>
    </xf>
    <xf numFmtId="0" fontId="3" fillId="4" borderId="3" xfId="0" applyFont="1" applyFill="1" applyBorder="1" applyAlignment="1">
      <alignment horizontal="center" vertical="center"/>
    </xf>
    <xf numFmtId="166" fontId="3" fillId="4" borderId="5" xfId="9" applyFont="1" applyFill="1" applyBorder="1" applyAlignment="1">
      <alignment horizontal="center" vertical="center"/>
    </xf>
    <xf numFmtId="166" fontId="3" fillId="4" borderId="17" xfId="9" applyFont="1" applyFill="1" applyBorder="1" applyAlignment="1">
      <alignment horizontal="center" vertical="center"/>
    </xf>
    <xf numFmtId="166" fontId="3" fillId="4" borderId="6" xfId="9" applyFont="1" applyFill="1" applyBorder="1" applyAlignment="1">
      <alignment horizontal="center" vertical="center"/>
    </xf>
    <xf numFmtId="166" fontId="3" fillId="8" borderId="2" xfId="9" applyFont="1" applyFill="1" applyBorder="1" applyAlignment="1">
      <alignment horizontal="center" vertical="center"/>
    </xf>
    <xf numFmtId="166" fontId="3" fillId="8" borderId="3" xfId="9" applyFont="1" applyFill="1" applyBorder="1" applyAlignment="1">
      <alignment horizontal="center" vertical="center"/>
    </xf>
    <xf numFmtId="166" fontId="3" fillId="8" borderId="24" xfId="9" applyFont="1" applyFill="1" applyBorder="1" applyAlignment="1">
      <alignment horizontal="center" vertical="center"/>
    </xf>
    <xf numFmtId="166" fontId="3" fillId="8" borderId="4" xfId="9" applyFont="1" applyFill="1" applyBorder="1" applyAlignment="1">
      <alignment horizontal="center" vertical="center"/>
    </xf>
    <xf numFmtId="0" fontId="3" fillId="8" borderId="8" xfId="0" applyFont="1" applyFill="1" applyBorder="1" applyAlignment="1">
      <alignment horizontal="center" vertical="center"/>
    </xf>
    <xf numFmtId="0" fontId="3" fillId="8" borderId="9" xfId="0" applyFont="1" applyFill="1" applyBorder="1" applyAlignment="1">
      <alignment horizontal="center" vertical="center"/>
    </xf>
    <xf numFmtId="0" fontId="3" fillId="8" borderId="25" xfId="0" applyFont="1" applyFill="1" applyBorder="1" applyAlignment="1">
      <alignment horizontal="center" vertical="center"/>
    </xf>
    <xf numFmtId="0" fontId="3" fillId="8" borderId="10" xfId="0" applyFont="1" applyFill="1" applyBorder="1" applyAlignment="1">
      <alignment horizontal="center" vertical="center"/>
    </xf>
    <xf numFmtId="166" fontId="3" fillId="4" borderId="6" xfId="9" applyFont="1" applyFill="1" applyBorder="1" applyAlignment="1">
      <alignment horizontal="left" vertical="center"/>
    </xf>
    <xf numFmtId="0" fontId="3" fillId="8" borderId="0" xfId="0" applyFont="1" applyFill="1" applyAlignment="1">
      <alignment horizontal="center"/>
    </xf>
    <xf numFmtId="0" fontId="12" fillId="4" borderId="34" xfId="0" applyFont="1" applyFill="1" applyBorder="1" applyAlignment="1">
      <alignment horizontal="left"/>
    </xf>
    <xf numFmtId="0" fontId="12" fillId="4" borderId="17" xfId="0" applyFont="1" applyFill="1" applyBorder="1" applyAlignment="1">
      <alignment horizontal="left"/>
    </xf>
    <xf numFmtId="0" fontId="12" fillId="4" borderId="35" xfId="0" applyFont="1" applyFill="1" applyBorder="1" applyAlignment="1">
      <alignment horizontal="left"/>
    </xf>
    <xf numFmtId="0" fontId="12" fillId="4" borderId="36" xfId="0" applyFont="1" applyFill="1" applyBorder="1" applyAlignment="1">
      <alignment horizontal="left"/>
    </xf>
    <xf numFmtId="0" fontId="32" fillId="15" borderId="11" xfId="0" applyFont="1" applyFill="1" applyBorder="1" applyAlignment="1">
      <alignment horizontal="center" vertical="center"/>
    </xf>
    <xf numFmtId="0" fontId="32" fillId="15" borderId="39" xfId="0" applyFont="1" applyFill="1" applyBorder="1" applyAlignment="1">
      <alignment horizontal="center" vertical="center"/>
    </xf>
    <xf numFmtId="0" fontId="32" fillId="15" borderId="40" xfId="0" applyFont="1" applyFill="1" applyBorder="1" applyAlignment="1">
      <alignment horizontal="center" vertical="center"/>
    </xf>
    <xf numFmtId="0" fontId="3" fillId="4" borderId="0" xfId="0" applyFont="1" applyFill="1" applyAlignment="1">
      <alignment horizontal="left"/>
    </xf>
    <xf numFmtId="0" fontId="12" fillId="4" borderId="0" xfId="0" applyFont="1" applyFill="1" applyAlignment="1">
      <alignment horizontal="left"/>
    </xf>
    <xf numFmtId="0" fontId="3" fillId="4" borderId="0" xfId="0" applyFont="1" applyFill="1" applyAlignment="1">
      <alignment horizontal="center"/>
    </xf>
    <xf numFmtId="0" fontId="12" fillId="4" borderId="0" xfId="0" applyFont="1" applyFill="1"/>
    <xf numFmtId="0" fontId="3" fillId="4" borderId="21" xfId="14" applyFont="1" applyFill="1" applyBorder="1" applyAlignment="1">
      <alignment horizontal="right"/>
    </xf>
    <xf numFmtId="0" fontId="3" fillId="4" borderId="26" xfId="14" applyFont="1" applyFill="1" applyBorder="1" applyAlignment="1">
      <alignment horizontal="right"/>
    </xf>
    <xf numFmtId="0" fontId="3" fillId="4" borderId="17" xfId="14" applyFont="1" applyFill="1" applyBorder="1" applyAlignment="1">
      <alignment horizontal="right"/>
    </xf>
    <xf numFmtId="0" fontId="3" fillId="4" borderId="0" xfId="14" applyFont="1" applyFill="1" applyAlignment="1">
      <alignment horizontal="center"/>
    </xf>
    <xf numFmtId="0" fontId="12" fillId="4" borderId="0" xfId="14" applyFont="1" applyFill="1"/>
    <xf numFmtId="0" fontId="3" fillId="8" borderId="6" xfId="14" applyFont="1" applyFill="1" applyBorder="1" applyAlignment="1">
      <alignment horizontal="center"/>
    </xf>
    <xf numFmtId="0" fontId="12" fillId="8" borderId="6" xfId="14" applyFont="1" applyFill="1" applyBorder="1"/>
    <xf numFmtId="0" fontId="13" fillId="8" borderId="0" xfId="0" applyFont="1" applyFill="1" applyAlignment="1">
      <alignment horizontal="center" vertical="center"/>
    </xf>
    <xf numFmtId="0" fontId="13" fillId="8" borderId="0" xfId="0" applyFont="1" applyFill="1" applyAlignment="1">
      <alignment horizontal="center"/>
    </xf>
    <xf numFmtId="0" fontId="13" fillId="4" borderId="11" xfId="0" applyFont="1" applyFill="1" applyBorder="1" applyAlignment="1">
      <alignment horizontal="center"/>
    </xf>
    <xf numFmtId="0" fontId="13" fillId="4" borderId="18" xfId="0" applyFont="1" applyFill="1" applyBorder="1" applyAlignment="1">
      <alignment horizontal="center"/>
    </xf>
    <xf numFmtId="0" fontId="10" fillId="8" borderId="0" xfId="0" applyFont="1" applyFill="1" applyAlignment="1">
      <alignment horizontal="center" vertical="center"/>
    </xf>
  </cellXfs>
  <cellStyles count="34">
    <cellStyle name="Millares" xfId="1" builtinId="3"/>
    <cellStyle name="Millares [0]" xfId="33" builtinId="6"/>
    <cellStyle name="Millares 2 2 3 2" xfId="2" xr:uid="{00000000-0005-0000-0000-000001000000}"/>
    <cellStyle name="Millares 2 2 3 2 2" xfId="18" xr:uid="{AFCC580F-F17D-4180-B3C4-FF486AB53097}"/>
    <cellStyle name="Millares 2 2 3 2 3" xfId="17" xr:uid="{88F53490-A522-4D98-A24A-D097BE3700D8}"/>
    <cellStyle name="Millares 2 75" xfId="19" xr:uid="{BD01F785-4C7C-44B2-87BE-3D111714EC75}"/>
    <cellStyle name="Millares 38" xfId="3" xr:uid="{00000000-0005-0000-0000-000002000000}"/>
    <cellStyle name="Millares 38 2" xfId="4" xr:uid="{00000000-0005-0000-0000-000003000000}"/>
    <cellStyle name="Millares 38 3" xfId="5" xr:uid="{00000000-0005-0000-0000-000004000000}"/>
    <cellStyle name="Millares 38 3 2" xfId="21" xr:uid="{AF83EA0C-A25E-4B11-B759-DE60209DB2EF}"/>
    <cellStyle name="Millares 38 3 3" xfId="20" xr:uid="{0363172C-619D-410C-AACE-19CEECF78F26}"/>
    <cellStyle name="Millares 4 4 2" xfId="6" xr:uid="{00000000-0005-0000-0000-000005000000}"/>
    <cellStyle name="Millares 4 4 2 2" xfId="23" xr:uid="{7CD0BA8C-4BE5-4F24-9110-0D27729BDC97}"/>
    <cellStyle name="Millares 4 4 2 3" xfId="22" xr:uid="{81CC9B5C-F3CA-4667-AC3F-8EB479360F2A}"/>
    <cellStyle name="Millares 5 4 2" xfId="7" xr:uid="{00000000-0005-0000-0000-000006000000}"/>
    <cellStyle name="Millares 5 4 2 2" xfId="25" xr:uid="{E5BD2185-2A4B-473D-9031-E39923F13F70}"/>
    <cellStyle name="Millares 5 4 2 3" xfId="24" xr:uid="{6238B2DB-FF13-4A86-8A64-7BDCACDD2CA4}"/>
    <cellStyle name="Millares 6 2 6" xfId="8" xr:uid="{00000000-0005-0000-0000-000007000000}"/>
    <cellStyle name="Millares 6 2 6 2" xfId="27" xr:uid="{CF4CB918-5599-435F-9CE0-30F7F25E4407}"/>
    <cellStyle name="Millares 6 2 6 3" xfId="26" xr:uid="{D8902625-D8F9-443C-9967-CD5AE4094748}"/>
    <cellStyle name="Moneda" xfId="9" builtinId="4"/>
    <cellStyle name="Moneda [0]" xfId="12" builtinId="7"/>
    <cellStyle name="Moneda [0] 2" xfId="28" xr:uid="{0ACD4D86-BC4F-43F2-912A-C593D26AFB83}"/>
    <cellStyle name="Moneda 2" xfId="15" xr:uid="{00000000-0005-0000-0000-00000A000000}"/>
    <cellStyle name="Moneda 2 10" xfId="29" xr:uid="{ADD539D7-450D-4AA1-9ADA-18DB605EBD73}"/>
    <cellStyle name="Normal" xfId="0" builtinId="0"/>
    <cellStyle name="Normal 2" xfId="30" xr:uid="{97EAAE9C-5578-4BDA-97AD-4D5EFCECA4DB}"/>
    <cellStyle name="Normal 3" xfId="14" xr:uid="{00000000-0005-0000-0000-00000C000000}"/>
    <cellStyle name="Normal 4" xfId="13" xr:uid="{00000000-0005-0000-0000-00000D000000}"/>
    <cellStyle name="Normal 4 2" xfId="31" xr:uid="{2F7C9A5D-E2FB-4A8B-A6DA-3BC1248A19A7}"/>
    <cellStyle name="Normal 5" xfId="16" xr:uid="{D08BE3C5-CA02-490E-8C66-5124FC00F1E9}"/>
    <cellStyle name="Normal 56" xfId="10" xr:uid="{00000000-0005-0000-0000-00000E000000}"/>
    <cellStyle name="Normal 6 4 2" xfId="11" xr:uid="{00000000-0005-0000-0000-00000F000000}"/>
    <cellStyle name="Porcentaje 2" xfId="32" xr:uid="{4A5C5C16-4B74-478C-B943-70EC134111FE}"/>
  </cellStyles>
  <dxfs count="0"/>
  <tableStyles count="0" defaultTableStyle="TableStyleMedium2" defaultPivotStyle="PivotStyleLight16"/>
  <colors>
    <mruColors>
      <color rgb="FF9900CC"/>
      <color rgb="FFEE7612"/>
      <color rgb="FF00FFFF"/>
      <color rgb="FFCC99FF"/>
      <color rgb="FFFF99FF"/>
      <color rgb="FF9966FF"/>
      <color rgb="FF66FFCC"/>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92.168.20.2\Doc-Asegurar\MUNICIPIO%20CARMEN%20DE%20CARUPA%20SEGUROS%202026%20A%202027%20(EN%20PROCESO)\1.%20LICITACION%20PROCESO%202027\1.%20DOCUMENTOS%20X%20ASEGURAR\4.%20PROP%20ECONOMICA%20E%20INVENTARIOS%20ok%20pedro.xlsx" TargetMode="External"/><Relationship Id="rId1" Type="http://schemas.openxmlformats.org/officeDocument/2006/relationships/externalLinkPath" Target="file:///\\192.168.20.2\Doc-Asegurar\MUNICIPIO%20CARMEN%20DE%20CARUPA%20SEGUROS%202026%20A%202027%20(EN%20PROCESO)\1.%20LICITACION%20PROCESO%202027\1.%20DOCUMENTOS%20X%20ASEGURAR\4.%20PROP%20ECONOMICA%20E%20INVENTARIOS%20ok%20ped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ferta Económica"/>
      <sheetName val="RESUMEN"/>
      <sheetName val="INMUEBLES"/>
      <sheetName val="INVENTARIO MUEBLES"/>
      <sheetName val="ROTURA MAQUINARIA"/>
      <sheetName val="TODO RIESGO  MAQUINARIA"/>
      <sheetName val="AUTOS"/>
      <sheetName val="SOAT"/>
      <sheetName val="BIENES EN REPOSO"/>
      <sheetName val="GLOBAL DE MANEJO"/>
      <sheetName val="RC SERVIDORES P"/>
      <sheetName val="RC PASAJEROS"/>
      <sheetName val="RCE"/>
      <sheetName val="VIDA GRUPO"/>
      <sheetName val="SINIESTRALIDAD "/>
    </sheetNames>
    <sheetDataSet>
      <sheetData sheetId="0" refreshError="1"/>
      <sheetData sheetId="1" refreshError="1">
        <row r="26">
          <cell r="D26">
            <v>1501441040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8AEDA8-44F4-4C29-A87A-8CD9EE535453}">
  <dimension ref="A1:U77"/>
  <sheetViews>
    <sheetView tabSelected="1" topLeftCell="E51" workbookViewId="0">
      <selection activeCell="P67" sqref="P67"/>
    </sheetView>
  </sheetViews>
  <sheetFormatPr baseColWidth="10" defaultColWidth="10" defaultRowHeight="10.5" x14ac:dyDescent="0.2"/>
  <cols>
    <col min="1" max="2" width="1" style="147" customWidth="1"/>
    <col min="3" max="3" width="47.875" style="169" customWidth="1"/>
    <col min="4" max="5" width="13.5" style="147" customWidth="1"/>
    <col min="6" max="6" width="6.5" style="147" bestFit="1" customWidth="1"/>
    <col min="7" max="7" width="5.875" style="170" bestFit="1" customWidth="1"/>
    <col min="8" max="8" width="9.625" style="147" bestFit="1" customWidth="1"/>
    <col min="9" max="12" width="10.875" style="147" customWidth="1"/>
    <col min="13" max="14" width="1" style="147" customWidth="1"/>
    <col min="15" max="15" width="11.875" style="147" customWidth="1"/>
    <col min="16" max="16" width="10.375" style="147" bestFit="1" customWidth="1"/>
    <col min="17" max="16384" width="10" style="147"/>
  </cols>
  <sheetData>
    <row r="1" spans="1:21" ht="11.45" customHeight="1" x14ac:dyDescent="0.2">
      <c r="A1" s="100"/>
      <c r="B1" s="475" t="s">
        <v>449</v>
      </c>
      <c r="C1" s="475"/>
      <c r="D1" s="100"/>
      <c r="E1" s="100"/>
      <c r="F1" s="100"/>
      <c r="G1" s="101"/>
      <c r="H1" s="102"/>
      <c r="I1" s="100"/>
      <c r="J1" s="100"/>
      <c r="K1" s="100"/>
      <c r="L1" s="103"/>
      <c r="M1" s="100"/>
      <c r="N1" s="156"/>
    </row>
    <row r="2" spans="1:21" ht="3" customHeight="1" x14ac:dyDescent="0.2">
      <c r="A2" s="100"/>
      <c r="B2" s="104"/>
      <c r="C2" s="476"/>
      <c r="D2" s="477"/>
      <c r="E2" s="477"/>
      <c r="F2" s="477"/>
      <c r="G2" s="477"/>
      <c r="H2" s="477"/>
      <c r="I2" s="477"/>
      <c r="J2" s="477"/>
      <c r="K2" s="477"/>
      <c r="L2" s="477"/>
      <c r="M2" s="105"/>
      <c r="N2" s="156"/>
    </row>
    <row r="3" spans="1:21" ht="12" customHeight="1" x14ac:dyDescent="0.2">
      <c r="A3" s="100"/>
      <c r="B3" s="106"/>
      <c r="C3" s="478" t="s">
        <v>450</v>
      </c>
      <c r="D3" s="479"/>
      <c r="E3" s="479"/>
      <c r="F3" s="479"/>
      <c r="G3" s="479"/>
      <c r="H3" s="479"/>
      <c r="I3" s="479"/>
      <c r="J3" s="479"/>
      <c r="K3" s="479"/>
      <c r="L3" s="479"/>
      <c r="M3" s="107"/>
      <c r="N3" s="156"/>
    </row>
    <row r="4" spans="1:21" ht="11.45" customHeight="1" x14ac:dyDescent="0.2">
      <c r="A4" s="100"/>
      <c r="B4" s="106"/>
      <c r="C4" s="480" t="s">
        <v>564</v>
      </c>
      <c r="D4" s="480"/>
      <c r="E4" s="480"/>
      <c r="F4" s="480"/>
      <c r="G4" s="480"/>
      <c r="H4" s="480"/>
      <c r="I4" s="480"/>
      <c r="J4" s="480"/>
      <c r="K4" s="480"/>
      <c r="L4" s="480"/>
      <c r="M4" s="107"/>
      <c r="N4" s="156"/>
    </row>
    <row r="5" spans="1:21" ht="11.45" customHeight="1" x14ac:dyDescent="0.2">
      <c r="A5" s="100"/>
      <c r="B5" s="106"/>
      <c r="C5" s="429" t="s">
        <v>451</v>
      </c>
      <c r="D5" s="481">
        <v>46345</v>
      </c>
      <c r="E5" s="481"/>
      <c r="F5" s="481"/>
      <c r="G5" s="108"/>
      <c r="H5" s="109"/>
      <c r="I5" s="109"/>
      <c r="J5" s="109"/>
      <c r="K5" s="109"/>
      <c r="L5" s="109"/>
      <c r="M5" s="107"/>
      <c r="N5" s="156"/>
      <c r="U5" s="157"/>
    </row>
    <row r="6" spans="1:21" ht="11.45" customHeight="1" x14ac:dyDescent="0.2">
      <c r="A6" s="100"/>
      <c r="B6" s="106"/>
      <c r="C6" s="429" t="s">
        <v>452</v>
      </c>
      <c r="D6" s="481">
        <v>46710</v>
      </c>
      <c r="E6" s="481"/>
      <c r="F6" s="481"/>
      <c r="G6" s="110"/>
      <c r="H6" s="109"/>
      <c r="I6" s="109"/>
      <c r="J6" s="109"/>
      <c r="K6" s="109"/>
      <c r="L6" s="109"/>
      <c r="M6" s="107"/>
      <c r="N6" s="156"/>
    </row>
    <row r="7" spans="1:21" ht="11.45" customHeight="1" x14ac:dyDescent="0.2">
      <c r="A7" s="100"/>
      <c r="B7" s="106"/>
      <c r="C7" s="429" t="s">
        <v>453</v>
      </c>
      <c r="D7" s="482">
        <f>+D6-D5</f>
        <v>365</v>
      </c>
      <c r="E7" s="482"/>
      <c r="F7" s="482"/>
      <c r="G7" s="110"/>
      <c r="H7" s="109"/>
      <c r="I7" s="109"/>
      <c r="J7" s="109"/>
      <c r="K7" s="109"/>
      <c r="L7" s="109"/>
      <c r="M7" s="107"/>
      <c r="N7" s="156"/>
    </row>
    <row r="8" spans="1:21" ht="11.45" customHeight="1" x14ac:dyDescent="0.2">
      <c r="A8" s="100"/>
      <c r="B8" s="106"/>
      <c r="C8" s="429" t="s">
        <v>454</v>
      </c>
      <c r="D8" s="483">
        <v>0</v>
      </c>
      <c r="E8" s="483"/>
      <c r="F8" s="483"/>
      <c r="G8" s="110"/>
      <c r="H8" s="109"/>
      <c r="I8" s="109"/>
      <c r="J8" s="109"/>
      <c r="K8" s="109"/>
      <c r="L8" s="109"/>
      <c r="M8" s="107"/>
      <c r="N8" s="156"/>
    </row>
    <row r="9" spans="1:21" ht="11.45" customHeight="1" x14ac:dyDescent="0.2">
      <c r="A9" s="100"/>
      <c r="B9" s="106"/>
      <c r="C9" s="429" t="s">
        <v>455</v>
      </c>
      <c r="D9" s="482">
        <f>+D6-D5</f>
        <v>365</v>
      </c>
      <c r="E9" s="482"/>
      <c r="F9" s="482"/>
      <c r="G9" s="110"/>
      <c r="H9" s="109"/>
      <c r="I9" s="109"/>
      <c r="J9" s="109"/>
      <c r="K9" s="109"/>
      <c r="L9" s="109"/>
      <c r="M9" s="107"/>
      <c r="N9" s="156"/>
      <c r="U9" s="157"/>
    </row>
    <row r="10" spans="1:21" ht="6" customHeight="1" x14ac:dyDescent="0.2">
      <c r="A10" s="100"/>
      <c r="B10" s="106"/>
      <c r="C10" s="111"/>
      <c r="D10" s="100"/>
      <c r="E10" s="100"/>
      <c r="F10" s="100"/>
      <c r="G10" s="101"/>
      <c r="H10" s="102"/>
      <c r="I10" s="100"/>
      <c r="J10" s="100"/>
      <c r="K10" s="100"/>
      <c r="L10" s="103"/>
      <c r="M10" s="107"/>
      <c r="N10" s="156"/>
    </row>
    <row r="11" spans="1:21" ht="27" customHeight="1" x14ac:dyDescent="0.2">
      <c r="A11" s="112"/>
      <c r="B11" s="113"/>
      <c r="C11" s="430" t="s">
        <v>456</v>
      </c>
      <c r="D11" s="430" t="s">
        <v>457</v>
      </c>
      <c r="E11" s="430" t="s">
        <v>458</v>
      </c>
      <c r="F11" s="430" t="s">
        <v>459</v>
      </c>
      <c r="G11" s="484" t="s">
        <v>460</v>
      </c>
      <c r="H11" s="485"/>
      <c r="I11" s="430" t="s">
        <v>461</v>
      </c>
      <c r="J11" s="430" t="s">
        <v>462</v>
      </c>
      <c r="K11" s="430" t="s">
        <v>463</v>
      </c>
      <c r="L11" s="114" t="s">
        <v>464</v>
      </c>
      <c r="M11" s="115"/>
      <c r="N11" s="158"/>
    </row>
    <row r="12" spans="1:21" ht="6" customHeight="1" x14ac:dyDescent="0.2">
      <c r="A12" s="100"/>
      <c r="B12" s="106"/>
      <c r="C12" s="109"/>
      <c r="D12" s="116"/>
      <c r="E12" s="116"/>
      <c r="F12" s="116"/>
      <c r="G12" s="101"/>
      <c r="H12" s="117"/>
      <c r="I12" s="116"/>
      <c r="J12" s="116"/>
      <c r="K12" s="116"/>
      <c r="L12" s="103"/>
      <c r="M12" s="107"/>
      <c r="N12" s="156"/>
    </row>
    <row r="13" spans="1:21" ht="18" thickBot="1" x14ac:dyDescent="0.25">
      <c r="A13" s="100"/>
      <c r="B13" s="106"/>
      <c r="C13" s="486" t="s">
        <v>465</v>
      </c>
      <c r="D13" s="486"/>
      <c r="E13" s="486"/>
      <c r="F13" s="486"/>
      <c r="G13" s="486"/>
      <c r="H13" s="486"/>
      <c r="I13" s="486"/>
      <c r="J13" s="486"/>
      <c r="K13" s="486"/>
      <c r="L13" s="486"/>
      <c r="M13" s="107"/>
      <c r="N13" s="156"/>
    </row>
    <row r="14" spans="1:21" ht="11.45" customHeight="1" x14ac:dyDescent="0.2">
      <c r="A14" s="100"/>
      <c r="B14" s="106"/>
      <c r="C14" s="472" t="s">
        <v>466</v>
      </c>
      <c r="D14" s="473"/>
      <c r="E14" s="473"/>
      <c r="F14" s="473"/>
      <c r="G14" s="473"/>
      <c r="H14" s="473"/>
      <c r="I14" s="473"/>
      <c r="J14" s="473"/>
      <c r="K14" s="473"/>
      <c r="L14" s="474"/>
      <c r="M14" s="107"/>
      <c r="N14" s="156"/>
    </row>
    <row r="15" spans="1:21" ht="11.45" customHeight="1" x14ac:dyDescent="0.2">
      <c r="A15" s="100"/>
      <c r="B15" s="106"/>
      <c r="C15" s="432" t="s">
        <v>467</v>
      </c>
      <c r="D15" s="118">
        <f>RESUMEN!D7</f>
        <v>16738493111.9</v>
      </c>
      <c r="E15" s="119">
        <f>((D15*F15)/365)*$D$9</f>
        <v>1004309586.7140001</v>
      </c>
      <c r="F15" s="120">
        <v>0.06</v>
      </c>
      <c r="G15" s="121">
        <v>2</v>
      </c>
      <c r="H15" s="122" t="s">
        <v>468</v>
      </c>
      <c r="I15" s="123">
        <f t="shared" ref="I15:I25" si="0">(((D15*(G15)/1000)/365)*$D$9)</f>
        <v>33476986.2238</v>
      </c>
      <c r="J15" s="123">
        <f>(((E15*(G15/2))/1000)/365)*$D$9</f>
        <v>1004309.5867140001</v>
      </c>
      <c r="K15" s="123">
        <f t="shared" ref="K15:K25" si="1">(I15+J15)*(19/100)</f>
        <v>6551446.2039976604</v>
      </c>
      <c r="L15" s="124">
        <f t="shared" ref="L15:L25" si="2">(I15+J15)+K15</f>
        <v>41032742.01451166</v>
      </c>
      <c r="M15" s="107"/>
      <c r="N15" s="156"/>
    </row>
    <row r="16" spans="1:21" ht="11.45" customHeight="1" x14ac:dyDescent="0.2">
      <c r="A16" s="100"/>
      <c r="B16" s="106"/>
      <c r="C16" s="432" t="s">
        <v>469</v>
      </c>
      <c r="D16" s="118">
        <f>RESUMEN!D13</f>
        <v>643127009.9999795</v>
      </c>
      <c r="E16" s="119">
        <f>((D16*F16)/365)*$D$9</f>
        <v>38587620.599998765</v>
      </c>
      <c r="F16" s="120">
        <v>0.06</v>
      </c>
      <c r="G16" s="121">
        <f t="shared" ref="G16:G23" si="3">$G$15</f>
        <v>2</v>
      </c>
      <c r="H16" s="122" t="s">
        <v>468</v>
      </c>
      <c r="I16" s="123">
        <f t="shared" si="0"/>
        <v>1286254.019999959</v>
      </c>
      <c r="J16" s="123">
        <f>(((E16*(G16/2))/1000)/365)*$D$9</f>
        <v>38587.620599998765</v>
      </c>
      <c r="K16" s="123">
        <f t="shared" si="1"/>
        <v>251719.91171399201</v>
      </c>
      <c r="L16" s="124">
        <f t="shared" si="2"/>
        <v>1576561.5523139499</v>
      </c>
      <c r="M16" s="107"/>
      <c r="N16" s="156"/>
      <c r="O16" s="162"/>
    </row>
    <row r="17" spans="1:15" ht="11.45" customHeight="1" x14ac:dyDescent="0.2">
      <c r="A17" s="100"/>
      <c r="B17" s="106"/>
      <c r="C17" s="432" t="s">
        <v>470</v>
      </c>
      <c r="D17" s="118">
        <f>RESUMEN!D8</f>
        <v>368235745</v>
      </c>
      <c r="E17" s="119">
        <f>((D17*F17)/365)*$D$9</f>
        <v>22094144.699999999</v>
      </c>
      <c r="F17" s="120">
        <v>0.06</v>
      </c>
      <c r="G17" s="121">
        <f t="shared" si="3"/>
        <v>2</v>
      </c>
      <c r="H17" s="122" t="s">
        <v>468</v>
      </c>
      <c r="I17" s="123">
        <f t="shared" si="0"/>
        <v>736471.49</v>
      </c>
      <c r="J17" s="123">
        <f>(((E17*(G17/2))/1000)/365)*$D$9</f>
        <v>22094.144700000001</v>
      </c>
      <c r="K17" s="123">
        <f t="shared" si="1"/>
        <v>144127.47059299998</v>
      </c>
      <c r="L17" s="124">
        <f t="shared" si="2"/>
        <v>902693.10529299988</v>
      </c>
      <c r="M17" s="107"/>
      <c r="N17" s="156"/>
    </row>
    <row r="18" spans="1:15" ht="11.45" customHeight="1" x14ac:dyDescent="0.2">
      <c r="A18" s="100"/>
      <c r="B18" s="106"/>
      <c r="C18" s="432" t="s">
        <v>471</v>
      </c>
      <c r="D18" s="118">
        <f>RESUMEN!D9</f>
        <v>205233173.84098333</v>
      </c>
      <c r="E18" s="470"/>
      <c r="F18" s="471"/>
      <c r="G18" s="121">
        <f t="shared" si="3"/>
        <v>2</v>
      </c>
      <c r="H18" s="122" t="s">
        <v>468</v>
      </c>
      <c r="I18" s="123">
        <f t="shared" si="0"/>
        <v>410466.34768196661</v>
      </c>
      <c r="J18" s="125"/>
      <c r="K18" s="123">
        <f t="shared" si="1"/>
        <v>77988.606059573664</v>
      </c>
      <c r="L18" s="124">
        <f t="shared" si="2"/>
        <v>488454.95374154026</v>
      </c>
      <c r="M18" s="107"/>
      <c r="N18" s="156"/>
    </row>
    <row r="19" spans="1:15" ht="11.45" customHeight="1" x14ac:dyDescent="0.2">
      <c r="A19" s="100"/>
      <c r="B19" s="106"/>
      <c r="C19" s="432" t="s">
        <v>472</v>
      </c>
      <c r="D19" s="118">
        <f>RESUMEN!D10</f>
        <v>118680761</v>
      </c>
      <c r="E19" s="470"/>
      <c r="F19" s="471"/>
      <c r="G19" s="121">
        <f t="shared" si="3"/>
        <v>2</v>
      </c>
      <c r="H19" s="122" t="s">
        <v>468</v>
      </c>
      <c r="I19" s="123">
        <f t="shared" si="0"/>
        <v>237361.522</v>
      </c>
      <c r="J19" s="125"/>
      <c r="K19" s="123">
        <f t="shared" si="1"/>
        <v>45098.689180000001</v>
      </c>
      <c r="L19" s="124">
        <f t="shared" si="2"/>
        <v>282460.21117999998</v>
      </c>
      <c r="M19" s="107"/>
      <c r="N19" s="156"/>
    </row>
    <row r="20" spans="1:15" ht="11.45" customHeight="1" x14ac:dyDescent="0.2">
      <c r="A20" s="100"/>
      <c r="B20" s="106"/>
      <c r="C20" s="432" t="s">
        <v>473</v>
      </c>
      <c r="D20" s="118">
        <f>RESUMEN!D14</f>
        <v>289061590.11000001</v>
      </c>
      <c r="E20" s="119">
        <f>((D20*F20)/365)*$D$9</f>
        <v>17343695.406599998</v>
      </c>
      <c r="F20" s="120">
        <f>$F$15</f>
        <v>0.06</v>
      </c>
      <c r="G20" s="121">
        <f t="shared" si="3"/>
        <v>2</v>
      </c>
      <c r="H20" s="122" t="s">
        <v>468</v>
      </c>
      <c r="I20" s="123">
        <f t="shared" si="0"/>
        <v>578123.18021999998</v>
      </c>
      <c r="J20" s="123">
        <f>(((E20*(G20/2))/1000)/365)*$D$9</f>
        <v>17343.6954066</v>
      </c>
      <c r="K20" s="123">
        <f t="shared" si="1"/>
        <v>113138.70636905399</v>
      </c>
      <c r="L20" s="124">
        <f t="shared" si="2"/>
        <v>708605.58199565404</v>
      </c>
      <c r="M20" s="107"/>
      <c r="N20" s="156"/>
    </row>
    <row r="21" spans="1:15" ht="11.45" customHeight="1" x14ac:dyDescent="0.2">
      <c r="A21" s="100"/>
      <c r="B21" s="106"/>
      <c r="C21" s="126" t="s">
        <v>474</v>
      </c>
      <c r="D21" s="456">
        <f>RESUMEN!D15</f>
        <v>72444160.020000011</v>
      </c>
      <c r="E21" s="119">
        <f>((D21*F21)/365)*$D$9</f>
        <v>4346649.6012000004</v>
      </c>
      <c r="F21" s="127">
        <v>0.06</v>
      </c>
      <c r="G21" s="128">
        <f t="shared" si="3"/>
        <v>2</v>
      </c>
      <c r="H21" s="129" t="s">
        <v>468</v>
      </c>
      <c r="I21" s="119">
        <f t="shared" si="0"/>
        <v>144888.32004000002</v>
      </c>
      <c r="J21" s="119">
        <f>(((E21*(G21/2))/1000)/365)*$D$9</f>
        <v>4346.6496012000007</v>
      </c>
      <c r="K21" s="119">
        <f t="shared" si="1"/>
        <v>28354.644231828006</v>
      </c>
      <c r="L21" s="130">
        <f t="shared" si="2"/>
        <v>177589.61387302805</v>
      </c>
      <c r="M21" s="107"/>
      <c r="N21" s="156"/>
    </row>
    <row r="22" spans="1:15" ht="11.45" customHeight="1" x14ac:dyDescent="0.2">
      <c r="A22" s="100"/>
      <c r="B22" s="106"/>
      <c r="C22" s="432" t="s">
        <v>475</v>
      </c>
      <c r="D22" s="118">
        <v>10000000</v>
      </c>
      <c r="E22" s="470"/>
      <c r="F22" s="471"/>
      <c r="G22" s="121">
        <f t="shared" si="3"/>
        <v>2</v>
      </c>
      <c r="H22" s="122" t="s">
        <v>468</v>
      </c>
      <c r="I22" s="123">
        <f t="shared" si="0"/>
        <v>20000</v>
      </c>
      <c r="J22" s="125"/>
      <c r="K22" s="123">
        <f t="shared" si="1"/>
        <v>3800</v>
      </c>
      <c r="L22" s="124">
        <f t="shared" si="2"/>
        <v>23800</v>
      </c>
      <c r="M22" s="107"/>
      <c r="N22" s="156"/>
    </row>
    <row r="23" spans="1:15" ht="11.45" customHeight="1" x14ac:dyDescent="0.2">
      <c r="A23" s="100"/>
      <c r="B23" s="106"/>
      <c r="C23" s="432" t="s">
        <v>476</v>
      </c>
      <c r="D23" s="118">
        <v>50000000</v>
      </c>
      <c r="E23" s="470"/>
      <c r="F23" s="471"/>
      <c r="G23" s="121">
        <f t="shared" si="3"/>
        <v>2</v>
      </c>
      <c r="H23" s="122" t="s">
        <v>468</v>
      </c>
      <c r="I23" s="123">
        <f t="shared" si="0"/>
        <v>100000</v>
      </c>
      <c r="J23" s="125"/>
      <c r="K23" s="123">
        <f t="shared" si="1"/>
        <v>19000</v>
      </c>
      <c r="L23" s="124">
        <f t="shared" si="2"/>
        <v>119000</v>
      </c>
      <c r="M23" s="107"/>
      <c r="N23" s="156"/>
    </row>
    <row r="24" spans="1:15" ht="11.45" customHeight="1" x14ac:dyDescent="0.2">
      <c r="A24" s="100"/>
      <c r="B24" s="106"/>
      <c r="C24" s="432" t="s">
        <v>477</v>
      </c>
      <c r="D24" s="118">
        <v>1000000000</v>
      </c>
      <c r="E24" s="427"/>
      <c r="F24" s="428"/>
      <c r="G24" s="121">
        <f>G15</f>
        <v>2</v>
      </c>
      <c r="H24" s="122" t="str">
        <f>H15</f>
        <v>‰ (por mil)</v>
      </c>
      <c r="I24" s="123">
        <f t="shared" si="0"/>
        <v>2000000</v>
      </c>
      <c r="J24" s="125"/>
      <c r="K24" s="123">
        <f t="shared" si="1"/>
        <v>380000</v>
      </c>
      <c r="L24" s="124">
        <f t="shared" si="2"/>
        <v>2380000</v>
      </c>
      <c r="M24" s="107"/>
      <c r="N24" s="156"/>
    </row>
    <row r="25" spans="1:15" ht="11.45" customHeight="1" x14ac:dyDescent="0.2">
      <c r="A25" s="100"/>
      <c r="B25" s="106"/>
      <c r="C25" s="432" t="s">
        <v>478</v>
      </c>
      <c r="D25" s="118">
        <v>1000000000</v>
      </c>
      <c r="E25" s="427"/>
      <c r="F25" s="428"/>
      <c r="G25" s="121">
        <f>G15</f>
        <v>2</v>
      </c>
      <c r="H25" s="122" t="str">
        <f>H15</f>
        <v>‰ (por mil)</v>
      </c>
      <c r="I25" s="123">
        <f t="shared" si="0"/>
        <v>2000000</v>
      </c>
      <c r="J25" s="125"/>
      <c r="K25" s="123">
        <f t="shared" si="1"/>
        <v>380000</v>
      </c>
      <c r="L25" s="124">
        <f t="shared" si="2"/>
        <v>2380000</v>
      </c>
      <c r="M25" s="107"/>
      <c r="N25" s="156"/>
      <c r="O25" s="457"/>
    </row>
    <row r="26" spans="1:15" s="160" customFormat="1" ht="11.45" customHeight="1" x14ac:dyDescent="0.2">
      <c r="A26" s="131"/>
      <c r="B26" s="132"/>
      <c r="C26" s="431" t="s">
        <v>126</v>
      </c>
      <c r="D26" s="133">
        <f>SUM(D15:D25)</f>
        <v>20495275551.870964</v>
      </c>
      <c r="E26" s="133">
        <f>SUM(E15:E25)</f>
        <v>1086681697.0217991</v>
      </c>
      <c r="F26" s="134"/>
      <c r="G26" s="135"/>
      <c r="H26" s="136"/>
      <c r="I26" s="133">
        <f>SUM(I15:I25)</f>
        <v>40990551.103741936</v>
      </c>
      <c r="J26" s="133">
        <f>SUM(J15:J25)</f>
        <v>1086681.6970217987</v>
      </c>
      <c r="K26" s="133">
        <f>SUM(K15:K25)</f>
        <v>7994674.2321451074</v>
      </c>
      <c r="L26" s="137">
        <f>SUM(L15:L25)</f>
        <v>50071907.032908835</v>
      </c>
      <c r="M26" s="138"/>
      <c r="N26" s="159"/>
      <c r="O26" s="457"/>
    </row>
    <row r="27" spans="1:15" ht="6" customHeight="1" x14ac:dyDescent="0.2">
      <c r="A27" s="100"/>
      <c r="B27" s="106"/>
      <c r="C27" s="139"/>
      <c r="D27" s="140"/>
      <c r="E27" s="140"/>
      <c r="F27" s="140"/>
      <c r="G27" s="121"/>
      <c r="H27" s="141"/>
      <c r="I27" s="140"/>
      <c r="J27" s="140"/>
      <c r="K27" s="140"/>
      <c r="L27" s="124"/>
      <c r="M27" s="107"/>
      <c r="N27" s="156"/>
      <c r="O27" s="457"/>
    </row>
    <row r="28" spans="1:15" ht="11.45" customHeight="1" x14ac:dyDescent="0.2">
      <c r="A28" s="100"/>
      <c r="B28" s="106"/>
      <c r="C28" s="462" t="s">
        <v>479</v>
      </c>
      <c r="D28" s="463"/>
      <c r="E28" s="463"/>
      <c r="F28" s="463"/>
      <c r="G28" s="463"/>
      <c r="H28" s="463"/>
      <c r="I28" s="463"/>
      <c r="J28" s="463"/>
      <c r="K28" s="463"/>
      <c r="L28" s="464"/>
      <c r="M28" s="107"/>
      <c r="N28" s="156"/>
      <c r="O28" s="457"/>
    </row>
    <row r="29" spans="1:15" ht="11.45" customHeight="1" x14ac:dyDescent="0.2">
      <c r="A29" s="100"/>
      <c r="B29" s="106"/>
      <c r="C29" s="432" t="s">
        <v>480</v>
      </c>
      <c r="D29" s="118">
        <f>RESUMEN!D22</f>
        <v>1143004265</v>
      </c>
      <c r="E29" s="119">
        <f>((D29*F29)/365)*$D$9</f>
        <v>80010298.550000012</v>
      </c>
      <c r="F29" s="120">
        <v>7.0000000000000007E-2</v>
      </c>
      <c r="G29" s="121">
        <v>8.3000000000000007</v>
      </c>
      <c r="H29" s="122" t="s">
        <v>468</v>
      </c>
      <c r="I29" s="123">
        <f>(((D29*(G29)/1000)/365)*$D$9)</f>
        <v>9486935.3994999994</v>
      </c>
      <c r="J29" s="123">
        <f>(((E29*(G29/2))/1000)/365)*$D$9</f>
        <v>332042.7389825001</v>
      </c>
      <c r="K29" s="123">
        <f>(I29+J29)*(19/100)</f>
        <v>1865605.8463116749</v>
      </c>
      <c r="L29" s="124">
        <f>(I29+J29)+K29</f>
        <v>11684583.984794175</v>
      </c>
      <c r="M29" s="107"/>
      <c r="N29" s="156"/>
      <c r="O29" s="457"/>
    </row>
    <row r="30" spans="1:15" ht="11.45" customHeight="1" x14ac:dyDescent="0.2">
      <c r="A30" s="100"/>
      <c r="B30" s="106"/>
      <c r="C30" s="432" t="s">
        <v>481</v>
      </c>
      <c r="D30" s="118">
        <v>200000000</v>
      </c>
      <c r="E30" s="470"/>
      <c r="F30" s="471"/>
      <c r="G30" s="121">
        <v>3.6</v>
      </c>
      <c r="H30" s="122" t="s">
        <v>468</v>
      </c>
      <c r="I30" s="123">
        <f>(((D30*(G30)/1000)/365)*$D$9)</f>
        <v>720000</v>
      </c>
      <c r="J30" s="125"/>
      <c r="K30" s="123">
        <f>(I30+J30)*(19/100)</f>
        <v>136800</v>
      </c>
      <c r="L30" s="124">
        <f>(I30+J30)+K30</f>
        <v>856800</v>
      </c>
      <c r="M30" s="107"/>
      <c r="N30" s="156"/>
      <c r="O30" s="457"/>
    </row>
    <row r="31" spans="1:15" ht="11.45" customHeight="1" x14ac:dyDescent="0.2">
      <c r="A31" s="100"/>
      <c r="B31" s="106"/>
      <c r="C31" s="431" t="s">
        <v>126</v>
      </c>
      <c r="D31" s="133">
        <f>SUM(D29:D30)</f>
        <v>1343004265</v>
      </c>
      <c r="E31" s="142">
        <f>SUM(E29:E30)</f>
        <v>80010298.550000012</v>
      </c>
      <c r="F31" s="134"/>
      <c r="G31" s="135"/>
      <c r="H31" s="136"/>
      <c r="I31" s="142">
        <f>SUM(I29:I30)</f>
        <v>10206935.399499999</v>
      </c>
      <c r="J31" s="142">
        <f>SUM(J29:J30)</f>
        <v>332042.7389825001</v>
      </c>
      <c r="K31" s="142">
        <f>SUM(K29:K30)</f>
        <v>2002405.8463116749</v>
      </c>
      <c r="L31" s="143">
        <f>SUM(L29:L30)</f>
        <v>12541383.984794175</v>
      </c>
      <c r="M31" s="107"/>
      <c r="N31" s="156"/>
      <c r="O31" s="457"/>
    </row>
    <row r="32" spans="1:15" ht="6" customHeight="1" x14ac:dyDescent="0.2">
      <c r="A32" s="100"/>
      <c r="B32" s="106"/>
      <c r="C32" s="139"/>
      <c r="D32" s="140"/>
      <c r="E32" s="140"/>
      <c r="F32" s="140"/>
      <c r="G32" s="121"/>
      <c r="H32" s="141"/>
      <c r="I32" s="140"/>
      <c r="J32" s="140"/>
      <c r="K32" s="140"/>
      <c r="L32" s="124"/>
      <c r="M32" s="107"/>
      <c r="N32" s="156"/>
      <c r="O32" s="457"/>
    </row>
    <row r="33" spans="1:18" ht="11.45" customHeight="1" x14ac:dyDescent="0.2">
      <c r="A33" s="100"/>
      <c r="B33" s="106"/>
      <c r="C33" s="462" t="s">
        <v>482</v>
      </c>
      <c r="D33" s="463"/>
      <c r="E33" s="463"/>
      <c r="F33" s="463"/>
      <c r="G33" s="463"/>
      <c r="H33" s="463"/>
      <c r="I33" s="463"/>
      <c r="J33" s="463"/>
      <c r="K33" s="463"/>
      <c r="L33" s="464"/>
      <c r="M33" s="107"/>
      <c r="N33" s="156"/>
      <c r="O33" s="457"/>
    </row>
    <row r="34" spans="1:18" ht="11.45" customHeight="1" x14ac:dyDescent="0.2">
      <c r="A34" s="100"/>
      <c r="B34" s="106"/>
      <c r="C34" s="432" t="s">
        <v>483</v>
      </c>
      <c r="D34" s="144">
        <f>RESUMEN!D18</f>
        <v>100000000</v>
      </c>
      <c r="E34" s="470"/>
      <c r="F34" s="471"/>
      <c r="G34" s="121">
        <v>4</v>
      </c>
      <c r="H34" s="122" t="s">
        <v>484</v>
      </c>
      <c r="I34" s="123">
        <f>(((D34*(G34)/100)/365)*$D$9)</f>
        <v>4000000</v>
      </c>
      <c r="J34" s="125"/>
      <c r="K34" s="123">
        <f>(I34+J34)*(19/100)</f>
        <v>760000</v>
      </c>
      <c r="L34" s="124">
        <f>(I34+J34)+K34</f>
        <v>4760000</v>
      </c>
      <c r="M34" s="107"/>
      <c r="N34" s="156"/>
      <c r="O34" s="457"/>
    </row>
    <row r="35" spans="1:18" ht="11.25" customHeight="1" x14ac:dyDescent="0.2">
      <c r="A35" s="100"/>
      <c r="B35" s="145"/>
      <c r="C35" s="431" t="s">
        <v>126</v>
      </c>
      <c r="D35" s="146"/>
      <c r="E35" s="146"/>
      <c r="F35" s="146"/>
      <c r="G35" s="146"/>
      <c r="H35" s="146"/>
      <c r="I35" s="146"/>
      <c r="J35" s="146"/>
      <c r="K35" s="146" t="s">
        <v>126</v>
      </c>
      <c r="L35" s="143">
        <f>+L34</f>
        <v>4760000</v>
      </c>
      <c r="M35" s="107"/>
      <c r="N35" s="156"/>
      <c r="O35" s="457"/>
    </row>
    <row r="36" spans="1:18" ht="6" customHeight="1" x14ac:dyDescent="0.2">
      <c r="A36" s="100"/>
      <c r="B36" s="106"/>
      <c r="C36" s="139"/>
      <c r="D36" s="140"/>
      <c r="E36" s="140"/>
      <c r="F36" s="140"/>
      <c r="G36" s="121"/>
      <c r="H36" s="141"/>
      <c r="I36" s="140"/>
      <c r="J36" s="140"/>
      <c r="K36" s="140"/>
      <c r="L36" s="124"/>
      <c r="M36" s="107"/>
      <c r="N36" s="156"/>
      <c r="O36" s="457"/>
    </row>
    <row r="37" spans="1:18" ht="11.45" customHeight="1" x14ac:dyDescent="0.2">
      <c r="A37" s="100"/>
      <c r="B37" s="106"/>
      <c r="C37" s="462" t="s">
        <v>485</v>
      </c>
      <c r="D37" s="463"/>
      <c r="E37" s="463"/>
      <c r="F37" s="463"/>
      <c r="G37" s="463"/>
      <c r="H37" s="463"/>
      <c r="I37" s="463"/>
      <c r="J37" s="463"/>
      <c r="K37" s="463"/>
      <c r="L37" s="464"/>
      <c r="M37" s="107"/>
      <c r="N37" s="156"/>
      <c r="O37" s="457"/>
      <c r="R37" s="161"/>
    </row>
    <row r="38" spans="1:18" ht="11.45" customHeight="1" x14ac:dyDescent="0.2">
      <c r="A38" s="100"/>
      <c r="B38" s="106"/>
      <c r="C38" s="432" t="s">
        <v>483</v>
      </c>
      <c r="D38" s="144">
        <f>RESUMEN!D17</f>
        <v>100000000</v>
      </c>
      <c r="E38" s="470"/>
      <c r="F38" s="471"/>
      <c r="G38" s="121">
        <v>1</v>
      </c>
      <c r="H38" s="122" t="s">
        <v>484</v>
      </c>
      <c r="I38" s="123">
        <f>(((D38*(G38)/100)/365)*$D$9)</f>
        <v>1000000</v>
      </c>
      <c r="J38" s="125"/>
      <c r="K38" s="123">
        <f>(I38+J38)*(19/100)</f>
        <v>190000</v>
      </c>
      <c r="L38" s="124">
        <f>(I38+J38)+K38</f>
        <v>1190000</v>
      </c>
      <c r="M38" s="107"/>
      <c r="N38" s="156"/>
      <c r="O38" s="457"/>
    </row>
    <row r="39" spans="1:18" ht="11.25" customHeight="1" x14ac:dyDescent="0.2">
      <c r="A39" s="100"/>
      <c r="B39" s="106"/>
      <c r="C39" s="466" t="s">
        <v>126</v>
      </c>
      <c r="D39" s="467"/>
      <c r="E39" s="467"/>
      <c r="F39" s="467"/>
      <c r="G39" s="467"/>
      <c r="H39" s="467"/>
      <c r="I39" s="467"/>
      <c r="J39" s="467"/>
      <c r="K39" s="467"/>
      <c r="L39" s="143">
        <f>+L38</f>
        <v>1190000</v>
      </c>
      <c r="M39" s="107"/>
      <c r="N39" s="156"/>
      <c r="O39" s="457"/>
    </row>
    <row r="40" spans="1:18" ht="6" customHeight="1" x14ac:dyDescent="0.2">
      <c r="A40" s="100"/>
      <c r="B40" s="106"/>
      <c r="C40" s="139"/>
      <c r="D40" s="140"/>
      <c r="E40" s="140"/>
      <c r="F40" s="140"/>
      <c r="G40" s="121"/>
      <c r="H40" s="141"/>
      <c r="I40" s="140"/>
      <c r="J40" s="140"/>
      <c r="K40" s="140"/>
      <c r="L40" s="124"/>
      <c r="M40" s="107"/>
      <c r="N40" s="156"/>
      <c r="O40" s="457"/>
    </row>
    <row r="41" spans="1:18" ht="11.45" customHeight="1" x14ac:dyDescent="0.2">
      <c r="A41" s="100"/>
      <c r="B41" s="106"/>
      <c r="C41" s="462" t="s">
        <v>486</v>
      </c>
      <c r="D41" s="463"/>
      <c r="E41" s="463"/>
      <c r="F41" s="463"/>
      <c r="G41" s="463"/>
      <c r="H41" s="463"/>
      <c r="I41" s="463"/>
      <c r="J41" s="463"/>
      <c r="K41" s="463"/>
      <c r="L41" s="464"/>
      <c r="M41" s="107"/>
      <c r="N41" s="156"/>
      <c r="O41" s="457"/>
    </row>
    <row r="42" spans="1:18" ht="11.45" customHeight="1" x14ac:dyDescent="0.2">
      <c r="A42" s="100"/>
      <c r="B42" s="106"/>
      <c r="C42" s="432" t="s">
        <v>483</v>
      </c>
      <c r="D42" s="144">
        <f>RESUMEN!D23</f>
        <v>100000000</v>
      </c>
      <c r="E42" s="470"/>
      <c r="F42" s="471"/>
      <c r="G42" s="121">
        <v>5</v>
      </c>
      <c r="H42" s="122" t="s">
        <v>484</v>
      </c>
      <c r="I42" s="123">
        <f>(((D42*(G42)/100)/365)*$D$9)</f>
        <v>5000000</v>
      </c>
      <c r="J42" s="125"/>
      <c r="K42" s="123">
        <f>(I42+J42)*(19/100)</f>
        <v>950000</v>
      </c>
      <c r="L42" s="124">
        <f>(I42+J42)+K42</f>
        <v>5950000</v>
      </c>
      <c r="M42" s="107"/>
      <c r="N42" s="156"/>
      <c r="O42" s="457"/>
    </row>
    <row r="43" spans="1:18" ht="11.25" customHeight="1" x14ac:dyDescent="0.2">
      <c r="A43" s="100"/>
      <c r="B43" s="106"/>
      <c r="C43" s="466" t="s">
        <v>126</v>
      </c>
      <c r="D43" s="467"/>
      <c r="E43" s="467"/>
      <c r="F43" s="467"/>
      <c r="G43" s="467"/>
      <c r="H43" s="467"/>
      <c r="I43" s="467"/>
      <c r="J43" s="467"/>
      <c r="K43" s="467"/>
      <c r="L43" s="143">
        <f>+L42</f>
        <v>5950000</v>
      </c>
      <c r="M43" s="107"/>
      <c r="N43" s="156"/>
      <c r="O43" s="457"/>
    </row>
    <row r="44" spans="1:18" ht="6" customHeight="1" x14ac:dyDescent="0.2">
      <c r="A44" s="100"/>
      <c r="B44" s="106"/>
      <c r="C44" s="139"/>
      <c r="D44" s="140"/>
      <c r="E44" s="140"/>
      <c r="F44" s="140"/>
      <c r="G44" s="121"/>
      <c r="H44" s="141"/>
      <c r="I44" s="140"/>
      <c r="J44" s="140"/>
      <c r="K44" s="140"/>
      <c r="L44" s="124"/>
      <c r="M44" s="107"/>
      <c r="N44" s="156"/>
      <c r="O44" s="457"/>
    </row>
    <row r="45" spans="1:18" ht="11.45" customHeight="1" x14ac:dyDescent="0.2">
      <c r="A45" s="100"/>
      <c r="B45" s="106"/>
      <c r="C45" s="462" t="s">
        <v>487</v>
      </c>
      <c r="D45" s="463"/>
      <c r="E45" s="463"/>
      <c r="F45" s="463"/>
      <c r="G45" s="463"/>
      <c r="H45" s="463"/>
      <c r="I45" s="463"/>
      <c r="J45" s="463"/>
      <c r="K45" s="463"/>
      <c r="L45" s="464"/>
      <c r="M45" s="107"/>
      <c r="N45" s="156"/>
      <c r="O45" s="457"/>
    </row>
    <row r="46" spans="1:18" ht="11.45" customHeight="1" x14ac:dyDescent="0.2">
      <c r="A46" s="100"/>
      <c r="B46" s="106"/>
      <c r="C46" s="432" t="s">
        <v>488</v>
      </c>
      <c r="D46" s="144">
        <f>RESUMEN!D20</f>
        <v>1530900000</v>
      </c>
      <c r="E46" s="470"/>
      <c r="F46" s="471"/>
      <c r="G46" s="121">
        <v>4</v>
      </c>
      <c r="H46" s="122" t="s">
        <v>484</v>
      </c>
      <c r="I46" s="123">
        <f>(((D46*G46)/100)/365)*$D$9</f>
        <v>61236000</v>
      </c>
      <c r="J46" s="125"/>
      <c r="K46" s="123">
        <f>(I46+J46)*(19/100)</f>
        <v>11634840</v>
      </c>
      <c r="L46" s="124">
        <f>(I46+J46)+K46</f>
        <v>72870840</v>
      </c>
      <c r="M46" s="107"/>
      <c r="N46" s="156"/>
      <c r="O46" s="457"/>
    </row>
    <row r="47" spans="1:18" ht="11.45" customHeight="1" x14ac:dyDescent="0.2">
      <c r="A47" s="100"/>
      <c r="B47" s="106"/>
      <c r="C47" s="432" t="s">
        <v>489</v>
      </c>
      <c r="D47" s="144">
        <f>RESUMEN!D21</f>
        <v>52000000</v>
      </c>
      <c r="E47" s="470"/>
      <c r="F47" s="471"/>
      <c r="G47" s="121">
        <v>7</v>
      </c>
      <c r="H47" s="122" t="s">
        <v>484</v>
      </c>
      <c r="I47" s="123">
        <f>(((D47*G47)/100)/365)*$D$9</f>
        <v>3640000</v>
      </c>
      <c r="J47" s="125"/>
      <c r="K47" s="123">
        <f>(I47+J47)*(19/100)</f>
        <v>691600</v>
      </c>
      <c r="L47" s="124">
        <f>(I47+J47)+K47</f>
        <v>4331600</v>
      </c>
      <c r="M47" s="107"/>
      <c r="N47" s="156"/>
      <c r="O47" s="457"/>
    </row>
    <row r="48" spans="1:18" ht="11.25" customHeight="1" x14ac:dyDescent="0.2">
      <c r="A48" s="100"/>
      <c r="B48" s="106"/>
      <c r="C48" s="228"/>
      <c r="D48" s="230">
        <f>SUM(D46:D47)</f>
        <v>1582900000</v>
      </c>
      <c r="E48" s="136"/>
      <c r="F48" s="136"/>
      <c r="G48" s="136"/>
      <c r="H48" s="136"/>
      <c r="I48" s="136"/>
      <c r="J48" s="136"/>
      <c r="K48" s="229" t="s">
        <v>126</v>
      </c>
      <c r="L48" s="143">
        <f>SUM(L46:L47)</f>
        <v>77202440</v>
      </c>
      <c r="M48" s="107"/>
      <c r="N48" s="156"/>
      <c r="O48" s="457"/>
    </row>
    <row r="49" spans="1:20" ht="6" customHeight="1" x14ac:dyDescent="0.2">
      <c r="A49" s="100"/>
      <c r="B49" s="106"/>
      <c r="C49" s="139"/>
      <c r="D49" s="140"/>
      <c r="E49" s="140"/>
      <c r="F49" s="140"/>
      <c r="G49" s="121"/>
      <c r="H49" s="141"/>
      <c r="I49" s="140"/>
      <c r="J49" s="140"/>
      <c r="K49" s="140"/>
      <c r="L49" s="124"/>
      <c r="M49" s="107"/>
      <c r="N49" s="156"/>
      <c r="O49" s="457"/>
    </row>
    <row r="50" spans="1:20" ht="11.45" customHeight="1" x14ac:dyDescent="0.2">
      <c r="A50" s="100"/>
      <c r="B50" s="106"/>
      <c r="C50" s="462" t="s">
        <v>490</v>
      </c>
      <c r="D50" s="463"/>
      <c r="E50" s="463"/>
      <c r="F50" s="463"/>
      <c r="G50" s="463"/>
      <c r="H50" s="463"/>
      <c r="I50" s="463"/>
      <c r="J50" s="463"/>
      <c r="K50" s="463"/>
      <c r="L50" s="464"/>
      <c r="M50" s="107"/>
      <c r="N50" s="156"/>
      <c r="O50" s="457"/>
    </row>
    <row r="51" spans="1:20" ht="11.45" customHeight="1" x14ac:dyDescent="0.2">
      <c r="A51" s="100"/>
      <c r="B51" s="106"/>
      <c r="C51" s="432" t="s">
        <v>488</v>
      </c>
      <c r="D51" s="148" t="s">
        <v>491</v>
      </c>
      <c r="E51" s="470"/>
      <c r="F51" s="471"/>
      <c r="G51" s="470"/>
      <c r="H51" s="471"/>
      <c r="I51" s="123">
        <v>1000000</v>
      </c>
      <c r="J51" s="125"/>
      <c r="K51" s="123">
        <f>(I51+J51)*(19/100)</f>
        <v>190000</v>
      </c>
      <c r="L51" s="124">
        <f>(I51+J51)+K51</f>
        <v>1190000</v>
      </c>
      <c r="M51" s="107"/>
      <c r="N51" s="156"/>
      <c r="O51" s="457"/>
    </row>
    <row r="52" spans="1:20" ht="11.25" customHeight="1" x14ac:dyDescent="0.2">
      <c r="A52" s="100"/>
      <c r="B52" s="106"/>
      <c r="C52" s="466" t="s">
        <v>126</v>
      </c>
      <c r="D52" s="467"/>
      <c r="E52" s="467"/>
      <c r="F52" s="467"/>
      <c r="G52" s="467"/>
      <c r="H52" s="467"/>
      <c r="I52" s="467"/>
      <c r="J52" s="467"/>
      <c r="K52" s="467"/>
      <c r="L52" s="143">
        <f>+L51</f>
        <v>1190000</v>
      </c>
      <c r="M52" s="107"/>
      <c r="N52" s="156"/>
      <c r="O52" s="457"/>
      <c r="P52" s="163"/>
      <c r="Q52" s="162"/>
    </row>
    <row r="53" spans="1:20" ht="6" customHeight="1" x14ac:dyDescent="0.2">
      <c r="A53" s="100"/>
      <c r="B53" s="106"/>
      <c r="C53" s="139"/>
      <c r="D53" s="140"/>
      <c r="E53" s="140"/>
      <c r="F53" s="140"/>
      <c r="G53" s="121"/>
      <c r="H53" s="141"/>
      <c r="I53" s="140"/>
      <c r="J53" s="140"/>
      <c r="K53" s="140"/>
      <c r="L53" s="124"/>
      <c r="M53" s="107"/>
      <c r="N53" s="156"/>
      <c r="O53" s="457"/>
    </row>
    <row r="54" spans="1:20" ht="11.45" customHeight="1" x14ac:dyDescent="0.2">
      <c r="A54" s="100"/>
      <c r="B54" s="106"/>
      <c r="C54" s="462" t="s">
        <v>492</v>
      </c>
      <c r="D54" s="463"/>
      <c r="E54" s="463"/>
      <c r="F54" s="463"/>
      <c r="G54" s="463"/>
      <c r="H54" s="463"/>
      <c r="I54" s="463"/>
      <c r="J54" s="463"/>
      <c r="K54" s="463"/>
      <c r="L54" s="464"/>
      <c r="M54" s="107"/>
      <c r="N54" s="156"/>
      <c r="O54" s="457"/>
    </row>
    <row r="55" spans="1:20" ht="11.45" customHeight="1" x14ac:dyDescent="0.2">
      <c r="A55" s="100"/>
      <c r="B55" s="106"/>
      <c r="C55" s="432" t="s">
        <v>493</v>
      </c>
      <c r="D55" s="144">
        <f>+[1]RESUMEN!D26</f>
        <v>1501441040</v>
      </c>
      <c r="E55" s="470"/>
      <c r="F55" s="471"/>
      <c r="G55" s="121">
        <v>7</v>
      </c>
      <c r="H55" s="122" t="s">
        <v>468</v>
      </c>
      <c r="I55" s="123">
        <f>(((D55*G55)/1000)/365)*$D$9</f>
        <v>10510087.279999999</v>
      </c>
      <c r="J55" s="125"/>
      <c r="K55" s="125"/>
      <c r="L55" s="124">
        <f>I55</f>
        <v>10510087.279999999</v>
      </c>
      <c r="M55" s="107"/>
      <c r="N55" s="156"/>
      <c r="O55" s="457"/>
    </row>
    <row r="56" spans="1:20" ht="11.25" customHeight="1" x14ac:dyDescent="0.2">
      <c r="A56" s="100"/>
      <c r="B56" s="106"/>
      <c r="C56" s="466" t="s">
        <v>126</v>
      </c>
      <c r="D56" s="467"/>
      <c r="E56" s="467"/>
      <c r="F56" s="467"/>
      <c r="G56" s="467"/>
      <c r="H56" s="467"/>
      <c r="I56" s="467"/>
      <c r="J56" s="467"/>
      <c r="K56" s="467"/>
      <c r="L56" s="143">
        <f>+L55</f>
        <v>10510087.279999999</v>
      </c>
      <c r="M56" s="107"/>
      <c r="N56" s="156"/>
      <c r="O56" s="457"/>
    </row>
    <row r="57" spans="1:20" ht="6" customHeight="1" x14ac:dyDescent="0.2">
      <c r="A57" s="100"/>
      <c r="B57" s="106"/>
      <c r="C57" s="139"/>
      <c r="D57" s="140"/>
      <c r="E57" s="140"/>
      <c r="F57" s="140"/>
      <c r="G57" s="121"/>
      <c r="H57" s="141"/>
      <c r="I57" s="140"/>
      <c r="J57" s="140"/>
      <c r="K57" s="140"/>
      <c r="L57" s="124"/>
      <c r="M57" s="107"/>
      <c r="N57" s="156"/>
      <c r="O57" s="457"/>
    </row>
    <row r="58" spans="1:20" ht="11.45" customHeight="1" x14ac:dyDescent="0.2">
      <c r="A58" s="100"/>
      <c r="B58" s="106"/>
      <c r="C58" s="462" t="s">
        <v>494</v>
      </c>
      <c r="D58" s="463"/>
      <c r="E58" s="463"/>
      <c r="F58" s="463"/>
      <c r="G58" s="463"/>
      <c r="H58" s="463"/>
      <c r="I58" s="463"/>
      <c r="J58" s="463"/>
      <c r="K58" s="463"/>
      <c r="L58" s="464"/>
      <c r="M58" s="107"/>
      <c r="N58" s="156"/>
      <c r="O58" s="457"/>
    </row>
    <row r="59" spans="1:20" ht="11.25" customHeight="1" x14ac:dyDescent="0.2">
      <c r="A59" s="100"/>
      <c r="B59" s="106"/>
      <c r="C59" s="432" t="s">
        <v>488</v>
      </c>
      <c r="D59" s="465"/>
      <c r="E59" s="465"/>
      <c r="F59" s="465"/>
      <c r="G59" s="465"/>
      <c r="H59" s="465"/>
      <c r="I59" s="465"/>
      <c r="J59" s="465"/>
      <c r="K59" s="465"/>
      <c r="L59" s="124">
        <f>RESUMEN!D25</f>
        <v>13578390</v>
      </c>
      <c r="M59" s="107"/>
      <c r="N59" s="156"/>
      <c r="O59" s="457"/>
      <c r="T59" s="163"/>
    </row>
    <row r="60" spans="1:20" ht="11.25" customHeight="1" x14ac:dyDescent="0.2">
      <c r="A60" s="100"/>
      <c r="B60" s="106"/>
      <c r="C60" s="466" t="s">
        <v>126</v>
      </c>
      <c r="D60" s="467"/>
      <c r="E60" s="467"/>
      <c r="F60" s="467"/>
      <c r="G60" s="467"/>
      <c r="H60" s="467"/>
      <c r="I60" s="467"/>
      <c r="J60" s="467"/>
      <c r="K60" s="467"/>
      <c r="L60" s="143">
        <f>+L59</f>
        <v>13578390</v>
      </c>
      <c r="M60" s="107"/>
      <c r="N60" s="156"/>
      <c r="O60" s="163"/>
    </row>
    <row r="61" spans="1:20" ht="6" customHeight="1" thickBot="1" x14ac:dyDescent="0.25">
      <c r="A61" s="100"/>
      <c r="B61" s="106"/>
      <c r="C61" s="139"/>
      <c r="D61" s="140"/>
      <c r="E61" s="140"/>
      <c r="F61" s="140"/>
      <c r="G61" s="121"/>
      <c r="H61" s="141"/>
      <c r="I61" s="140"/>
      <c r="J61" s="140"/>
      <c r="K61" s="140"/>
      <c r="L61" s="124"/>
      <c r="M61" s="107"/>
      <c r="N61" s="156"/>
    </row>
    <row r="62" spans="1:20" ht="11.45" customHeight="1" x14ac:dyDescent="0.2">
      <c r="A62" s="100"/>
      <c r="B62" s="106"/>
      <c r="C62" s="462" t="s">
        <v>495</v>
      </c>
      <c r="D62" s="463"/>
      <c r="E62" s="463"/>
      <c r="F62" s="463"/>
      <c r="G62" s="463"/>
      <c r="H62" s="463"/>
      <c r="I62" s="463"/>
      <c r="J62" s="463"/>
      <c r="K62" s="463"/>
      <c r="L62" s="464"/>
      <c r="M62" s="107"/>
      <c r="N62" s="156"/>
      <c r="O62" s="151" t="s">
        <v>500</v>
      </c>
      <c r="P62" s="152">
        <f>+L26+L31+L35+L39+L43+L48+L52</f>
        <v>152905731.017703</v>
      </c>
    </row>
    <row r="63" spans="1:20" ht="11.45" customHeight="1" x14ac:dyDescent="0.2">
      <c r="A63" s="100"/>
      <c r="B63" s="106"/>
      <c r="C63" s="468" t="s">
        <v>496</v>
      </c>
      <c r="D63" s="469"/>
      <c r="E63" s="469"/>
      <c r="F63" s="469"/>
      <c r="G63" s="469"/>
      <c r="H63" s="469"/>
      <c r="I63" s="469"/>
      <c r="J63" s="469"/>
      <c r="K63" s="469"/>
      <c r="L63" s="124">
        <v>5000000</v>
      </c>
      <c r="M63" s="107"/>
      <c r="N63" s="156"/>
      <c r="O63" s="153" t="s">
        <v>501</v>
      </c>
      <c r="P63" s="124">
        <f>+L56</f>
        <v>10510087.279999999</v>
      </c>
    </row>
    <row r="64" spans="1:20" ht="11.25" customHeight="1" x14ac:dyDescent="0.2">
      <c r="A64" s="100"/>
      <c r="B64" s="106"/>
      <c r="C64" s="466" t="s">
        <v>126</v>
      </c>
      <c r="D64" s="467"/>
      <c r="E64" s="467"/>
      <c r="F64" s="467"/>
      <c r="G64" s="467"/>
      <c r="H64" s="467"/>
      <c r="I64" s="467"/>
      <c r="J64" s="467"/>
      <c r="K64" s="467"/>
      <c r="L64" s="143">
        <f>+L63</f>
        <v>5000000</v>
      </c>
      <c r="M64" s="107"/>
      <c r="N64" s="156"/>
      <c r="O64" s="153" t="s">
        <v>502</v>
      </c>
      <c r="P64" s="124">
        <f>+L60</f>
        <v>13578390</v>
      </c>
    </row>
    <row r="65" spans="1:18" x14ac:dyDescent="0.2">
      <c r="A65" s="100"/>
      <c r="B65" s="106"/>
      <c r="C65" s="139"/>
      <c r="D65" s="140"/>
      <c r="E65" s="140"/>
      <c r="F65" s="140"/>
      <c r="G65" s="121"/>
      <c r="H65" s="141"/>
      <c r="I65" s="140"/>
      <c r="J65" s="140"/>
      <c r="K65" s="140"/>
      <c r="L65" s="124"/>
      <c r="M65" s="107"/>
      <c r="N65" s="156"/>
      <c r="O65" s="153" t="s">
        <v>503</v>
      </c>
      <c r="P65" s="124">
        <f>+L64</f>
        <v>5000000</v>
      </c>
    </row>
    <row r="66" spans="1:18" ht="12" customHeight="1" x14ac:dyDescent="0.2">
      <c r="A66" s="100"/>
      <c r="B66" s="106"/>
      <c r="C66" s="458" t="s">
        <v>497</v>
      </c>
      <c r="D66" s="459"/>
      <c r="E66" s="459"/>
      <c r="F66" s="459"/>
      <c r="G66" s="459"/>
      <c r="H66" s="459"/>
      <c r="I66" s="459"/>
      <c r="J66" s="459"/>
      <c r="K66" s="459"/>
      <c r="L66" s="149">
        <f>L26+L31+L35+L39+L43+L48+L52+L56+L60+L64</f>
        <v>181994208.297703</v>
      </c>
      <c r="M66" s="107"/>
      <c r="N66" s="156"/>
      <c r="O66" s="256" t="s">
        <v>126</v>
      </c>
      <c r="P66" s="149">
        <f>SUM(P62:P65)</f>
        <v>181994208.297703</v>
      </c>
      <c r="Q66" s="162"/>
    </row>
    <row r="67" spans="1:18" ht="12" customHeight="1" thickBot="1" x14ac:dyDescent="0.25">
      <c r="A67" s="100"/>
      <c r="B67" s="106"/>
      <c r="C67" s="458" t="s">
        <v>498</v>
      </c>
      <c r="D67" s="459"/>
      <c r="E67" s="459"/>
      <c r="F67" s="459"/>
      <c r="G67" s="459"/>
      <c r="H67" s="459"/>
      <c r="I67" s="459"/>
      <c r="J67" s="459"/>
      <c r="K67" s="459"/>
      <c r="L67" s="149">
        <v>182000000</v>
      </c>
      <c r="M67" s="107"/>
      <c r="N67" s="156"/>
      <c r="O67" s="154" t="s">
        <v>504</v>
      </c>
      <c r="P67" s="155">
        <f>+P66/1750905</f>
        <v>103.94293710835424</v>
      </c>
    </row>
    <row r="68" spans="1:18" ht="12" customHeight="1" thickBot="1" x14ac:dyDescent="0.25">
      <c r="A68" s="100"/>
      <c r="B68" s="106"/>
      <c r="C68" s="460" t="s">
        <v>499</v>
      </c>
      <c r="D68" s="461"/>
      <c r="E68" s="461"/>
      <c r="F68" s="461"/>
      <c r="G68" s="461"/>
      <c r="H68" s="461"/>
      <c r="I68" s="461"/>
      <c r="J68" s="461"/>
      <c r="K68" s="461"/>
      <c r="L68" s="150">
        <f>L66-L67</f>
        <v>-5791.7022970020771</v>
      </c>
      <c r="M68" s="107"/>
      <c r="N68" s="156"/>
    </row>
    <row r="69" spans="1:18" ht="11.45" customHeight="1" x14ac:dyDescent="0.2">
      <c r="B69" s="164"/>
      <c r="C69" s="165"/>
      <c r="D69" s="166"/>
      <c r="E69" s="166"/>
      <c r="F69" s="166"/>
      <c r="G69" s="167"/>
      <c r="H69" s="166"/>
      <c r="I69" s="166"/>
      <c r="J69" s="166"/>
      <c r="K69" s="166"/>
      <c r="L69" s="166"/>
      <c r="M69" s="168"/>
    </row>
    <row r="70" spans="1:18" x14ac:dyDescent="0.2">
      <c r="P70" s="163"/>
      <c r="R70" s="163"/>
    </row>
    <row r="72" spans="1:18" x14ac:dyDescent="0.2">
      <c r="H72" s="163"/>
    </row>
    <row r="75" spans="1:18" x14ac:dyDescent="0.2">
      <c r="P75" s="236"/>
    </row>
    <row r="76" spans="1:18" x14ac:dyDescent="0.2">
      <c r="P76" s="236"/>
    </row>
    <row r="77" spans="1:18" x14ac:dyDescent="0.2">
      <c r="P77" s="236"/>
    </row>
  </sheetData>
  <mergeCells count="45">
    <mergeCell ref="C14:L14"/>
    <mergeCell ref="B1:C1"/>
    <mergeCell ref="C2:L2"/>
    <mergeCell ref="C3:L3"/>
    <mergeCell ref="C4:L4"/>
    <mergeCell ref="D5:F5"/>
    <mergeCell ref="D6:F6"/>
    <mergeCell ref="D7:F7"/>
    <mergeCell ref="D8:F8"/>
    <mergeCell ref="D9:F9"/>
    <mergeCell ref="G11:H11"/>
    <mergeCell ref="C13:L13"/>
    <mergeCell ref="C41:L41"/>
    <mergeCell ref="E18:F18"/>
    <mergeCell ref="E19:F19"/>
    <mergeCell ref="E22:F22"/>
    <mergeCell ref="E23:F23"/>
    <mergeCell ref="C28:L28"/>
    <mergeCell ref="E30:F30"/>
    <mergeCell ref="C33:L33"/>
    <mergeCell ref="E34:F34"/>
    <mergeCell ref="C37:L37"/>
    <mergeCell ref="E38:F38"/>
    <mergeCell ref="C39:K39"/>
    <mergeCell ref="C56:K56"/>
    <mergeCell ref="E42:F42"/>
    <mergeCell ref="C43:K43"/>
    <mergeCell ref="C45:L45"/>
    <mergeCell ref="E46:F46"/>
    <mergeCell ref="E47:F47"/>
    <mergeCell ref="C50:L50"/>
    <mergeCell ref="E51:F51"/>
    <mergeCell ref="G51:H51"/>
    <mergeCell ref="C52:K52"/>
    <mergeCell ref="C54:L54"/>
    <mergeCell ref="E55:F55"/>
    <mergeCell ref="C66:K66"/>
    <mergeCell ref="C67:K67"/>
    <mergeCell ref="C68:K68"/>
    <mergeCell ref="C58:L58"/>
    <mergeCell ref="D59:K59"/>
    <mergeCell ref="C60:K60"/>
    <mergeCell ref="C62:L62"/>
    <mergeCell ref="C63:K63"/>
    <mergeCell ref="C64:K6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974DA-0314-403F-84D3-5118487C2A23}">
  <sheetPr>
    <pageSetUpPr fitToPage="1"/>
  </sheetPr>
  <dimension ref="B1:F34"/>
  <sheetViews>
    <sheetView topLeftCell="A14" workbookViewId="0">
      <selection activeCell="E26" sqref="E26"/>
    </sheetView>
  </sheetViews>
  <sheetFormatPr baseColWidth="10" defaultColWidth="11" defaultRowHeight="14.25" x14ac:dyDescent="0.2"/>
  <cols>
    <col min="1" max="1" width="11" style="25"/>
    <col min="2" max="2" width="2.75" style="25" bestFit="1" customWidth="1"/>
    <col min="3" max="3" width="54.25" style="25" customWidth="1"/>
    <col min="4" max="4" width="18.75" style="177" bestFit="1" customWidth="1"/>
    <col min="5" max="5" width="16.25" style="25" customWidth="1"/>
    <col min="6" max="6" width="13.75" style="171" customWidth="1"/>
    <col min="7" max="16384" width="11" style="25"/>
  </cols>
  <sheetData>
    <row r="1" spans="2:5" ht="15" x14ac:dyDescent="0.2">
      <c r="C1" s="487"/>
      <c r="D1" s="487"/>
    </row>
    <row r="2" spans="2:5" ht="15" x14ac:dyDescent="0.2">
      <c r="C2" s="488" t="s">
        <v>0</v>
      </c>
      <c r="D2" s="488"/>
    </row>
    <row r="3" spans="2:5" ht="15" x14ac:dyDescent="0.2">
      <c r="C3" s="488" t="s">
        <v>505</v>
      </c>
      <c r="D3" s="488"/>
    </row>
    <row r="4" spans="2:5" ht="15" thickBot="1" x14ac:dyDescent="0.25"/>
    <row r="5" spans="2:5" ht="15" x14ac:dyDescent="0.2">
      <c r="C5" s="172" t="s">
        <v>569</v>
      </c>
      <c r="D5" s="173" t="s">
        <v>13</v>
      </c>
    </row>
    <row r="6" spans="2:5" x14ac:dyDescent="0.2">
      <c r="C6" s="174"/>
      <c r="D6" s="178"/>
    </row>
    <row r="7" spans="2:5" x14ac:dyDescent="0.2">
      <c r="B7" s="25">
        <v>1</v>
      </c>
      <c r="C7" s="174" t="s">
        <v>598</v>
      </c>
      <c r="D7" s="179">
        <f>+INMUEBLES!D119</f>
        <v>16738493111.9</v>
      </c>
      <c r="E7" s="171"/>
    </row>
    <row r="8" spans="2:5" x14ac:dyDescent="0.2">
      <c r="B8" s="25">
        <v>2</v>
      </c>
      <c r="C8" s="174" t="s">
        <v>599</v>
      </c>
      <c r="D8" s="179">
        <f>+'INVENTARIO MUEBLES'!E138</f>
        <v>368235745</v>
      </c>
    </row>
    <row r="9" spans="2:5" x14ac:dyDescent="0.2">
      <c r="B9" s="25">
        <v>3</v>
      </c>
      <c r="C9" s="174" t="s">
        <v>600</v>
      </c>
      <c r="D9" s="179">
        <f>+'BIENES EN REPOSO'!J18</f>
        <v>205233173.84098333</v>
      </c>
    </row>
    <row r="10" spans="2:5" ht="28.5" x14ac:dyDescent="0.2">
      <c r="B10" s="25">
        <v>4</v>
      </c>
      <c r="C10" s="176" t="s">
        <v>507</v>
      </c>
      <c r="D10" s="179">
        <v>118680761</v>
      </c>
    </row>
    <row r="11" spans="2:5" x14ac:dyDescent="0.2">
      <c r="B11" s="25">
        <v>5</v>
      </c>
      <c r="C11" s="174" t="s">
        <v>508</v>
      </c>
      <c r="D11" s="179">
        <v>10000000</v>
      </c>
    </row>
    <row r="12" spans="2:5" x14ac:dyDescent="0.2">
      <c r="B12" s="25">
        <v>6</v>
      </c>
      <c r="C12" s="174" t="s">
        <v>509</v>
      </c>
      <c r="D12" s="179">
        <v>50000000</v>
      </c>
    </row>
    <row r="13" spans="2:5" x14ac:dyDescent="0.2">
      <c r="B13" s="25">
        <v>7</v>
      </c>
      <c r="C13" s="174" t="s">
        <v>510</v>
      </c>
      <c r="D13" s="179">
        <f>+'ROTURA MAQUINARIA'!D74</f>
        <v>643127009.9999795</v>
      </c>
    </row>
    <row r="14" spans="2:5" x14ac:dyDescent="0.2">
      <c r="B14" s="25">
        <v>8</v>
      </c>
      <c r="C14" s="174" t="s">
        <v>511</v>
      </c>
      <c r="D14" s="179">
        <f>+'INVENTARIO MUEBLES'!F138</f>
        <v>289061590.11000001</v>
      </c>
    </row>
    <row r="15" spans="2:5" x14ac:dyDescent="0.2">
      <c r="B15" s="25">
        <v>9</v>
      </c>
      <c r="C15" s="241" t="s">
        <v>14</v>
      </c>
      <c r="D15" s="179">
        <f>+'INVENTARIO MUEBLES'!G138</f>
        <v>72444160.020000011</v>
      </c>
    </row>
    <row r="16" spans="2:5" ht="15.75" thickBot="1" x14ac:dyDescent="0.25">
      <c r="C16" s="243" t="s">
        <v>506</v>
      </c>
      <c r="D16" s="242">
        <f>SUM(D7:D15)</f>
        <v>18495275551.870964</v>
      </c>
    </row>
    <row r="17" spans="2:6" ht="15" thickTop="1" x14ac:dyDescent="0.2">
      <c r="B17" s="25">
        <v>10</v>
      </c>
      <c r="C17" s="51" t="s">
        <v>512</v>
      </c>
      <c r="D17" s="237">
        <f>+RCE!C10</f>
        <v>100000000</v>
      </c>
    </row>
    <row r="18" spans="2:6" x14ac:dyDescent="0.2">
      <c r="B18" s="25">
        <v>11</v>
      </c>
      <c r="C18" s="174" t="s">
        <v>513</v>
      </c>
      <c r="D18" s="179">
        <f>+'GLOBAL DE MANEJO'!E9</f>
        <v>100000000</v>
      </c>
    </row>
    <row r="19" spans="2:6" x14ac:dyDescent="0.2">
      <c r="B19" s="25">
        <v>12</v>
      </c>
      <c r="C19" s="174" t="s">
        <v>15</v>
      </c>
      <c r="D19" s="179">
        <f>AUTOS!M21</f>
        <v>1582900000</v>
      </c>
    </row>
    <row r="20" spans="2:6" x14ac:dyDescent="0.2">
      <c r="B20" s="25">
        <v>13</v>
      </c>
      <c r="C20" s="174" t="s">
        <v>514</v>
      </c>
      <c r="D20" s="179">
        <f>AUTOS!M23</f>
        <v>1530900000</v>
      </c>
    </row>
    <row r="21" spans="2:6" x14ac:dyDescent="0.2">
      <c r="B21" s="25">
        <v>14</v>
      </c>
      <c r="C21" s="174" t="s">
        <v>515</v>
      </c>
      <c r="D21" s="179">
        <f>AUTOS!M24</f>
        <v>52000000</v>
      </c>
      <c r="E21" s="171"/>
    </row>
    <row r="22" spans="2:6" ht="28.5" x14ac:dyDescent="0.2">
      <c r="B22" s="25">
        <v>15</v>
      </c>
      <c r="C22" s="176" t="s">
        <v>516</v>
      </c>
      <c r="D22" s="179">
        <f>+'TODO RIESGO  MAQUINARIA'!E19</f>
        <v>1143004265</v>
      </c>
      <c r="E22" s="171"/>
    </row>
    <row r="23" spans="2:6" x14ac:dyDescent="0.2">
      <c r="B23" s="25">
        <v>16</v>
      </c>
      <c r="C23" s="174" t="s">
        <v>517</v>
      </c>
      <c r="D23" s="179">
        <f>+'RC SERVIDORES P'!E3</f>
        <v>100000000</v>
      </c>
      <c r="E23" s="171"/>
    </row>
    <row r="24" spans="2:6" ht="42.75" x14ac:dyDescent="0.2">
      <c r="B24" s="25">
        <v>17</v>
      </c>
      <c r="C24" s="176" t="s">
        <v>518</v>
      </c>
      <c r="D24" s="280" t="s">
        <v>35</v>
      </c>
      <c r="E24" s="171"/>
    </row>
    <row r="25" spans="2:6" x14ac:dyDescent="0.2">
      <c r="B25" s="25">
        <v>18</v>
      </c>
      <c r="C25" s="174" t="s">
        <v>16</v>
      </c>
      <c r="D25" s="179">
        <f>SOAT!K24</f>
        <v>13578390</v>
      </c>
    </row>
    <row r="26" spans="2:6" ht="28.5" x14ac:dyDescent="0.2">
      <c r="B26" s="25">
        <v>19</v>
      </c>
      <c r="C26" s="176" t="s">
        <v>519</v>
      </c>
      <c r="D26" s="179">
        <f>'VIDA GRUPO'!I20</f>
        <v>1501441040</v>
      </c>
    </row>
    <row r="27" spans="2:6" ht="15" x14ac:dyDescent="0.2">
      <c r="C27" s="223" t="s">
        <v>506</v>
      </c>
      <c r="D27" s="224">
        <f>SUM(D17:D26)</f>
        <v>6123823695</v>
      </c>
    </row>
    <row r="28" spans="2:6" ht="15.75" thickBot="1" x14ac:dyDescent="0.25">
      <c r="C28" s="225" t="s">
        <v>13</v>
      </c>
      <c r="D28" s="226">
        <f>D16+D27</f>
        <v>24619099246.870964</v>
      </c>
      <c r="F28" s="175"/>
    </row>
    <row r="29" spans="2:6" ht="15" x14ac:dyDescent="0.2">
      <c r="C29" s="34"/>
      <c r="D29" s="180"/>
    </row>
    <row r="30" spans="2:6" ht="15" x14ac:dyDescent="0.2">
      <c r="C30" s="34"/>
      <c r="D30" s="180"/>
    </row>
    <row r="34" spans="4:4" x14ac:dyDescent="0.2">
      <c r="D34" s="180"/>
    </row>
  </sheetData>
  <mergeCells count="3">
    <mergeCell ref="C1:D1"/>
    <mergeCell ref="C2:D2"/>
    <mergeCell ref="C3:D3"/>
  </mergeCells>
  <pageMargins left="0.70866141732283472" right="0.70866141732283472" top="0.74803149606299213" bottom="0.74803149606299213" header="0.31496062992125984" footer="0.31496062992125984"/>
  <pageSetup paperSize="9"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F119"/>
  <sheetViews>
    <sheetView topLeftCell="A111" workbookViewId="0">
      <selection activeCell="D120" sqref="D120"/>
    </sheetView>
  </sheetViews>
  <sheetFormatPr baseColWidth="10" defaultColWidth="11" defaultRowHeight="14.25" x14ac:dyDescent="0.2"/>
  <cols>
    <col min="1" max="1" width="11" style="46"/>
    <col min="2" max="2" width="4" style="48" customWidth="1"/>
    <col min="3" max="3" width="73.75" style="46" customWidth="1"/>
    <col min="4" max="4" width="17.75" style="46" bestFit="1" customWidth="1"/>
    <col min="5" max="16384" width="11" style="46"/>
  </cols>
  <sheetData>
    <row r="3" spans="2:5" ht="15" thickBot="1" x14ac:dyDescent="0.25"/>
    <row r="4" spans="2:5" ht="15" x14ac:dyDescent="0.2">
      <c r="B4" s="489" t="s">
        <v>0</v>
      </c>
      <c r="C4" s="490"/>
      <c r="D4" s="491"/>
    </row>
    <row r="5" spans="2:5" ht="15" x14ac:dyDescent="0.2">
      <c r="B5" s="492" t="s">
        <v>40</v>
      </c>
      <c r="C5" s="493"/>
      <c r="D5" s="494"/>
    </row>
    <row r="6" spans="2:5" ht="15" x14ac:dyDescent="0.2">
      <c r="B6" s="53" t="s">
        <v>41</v>
      </c>
      <c r="C6" s="49" t="s">
        <v>42</v>
      </c>
      <c r="D6" s="88" t="s">
        <v>127</v>
      </c>
    </row>
    <row r="7" spans="2:5" ht="15" x14ac:dyDescent="0.25">
      <c r="B7" s="89"/>
      <c r="C7" s="219" t="s">
        <v>49</v>
      </c>
      <c r="D7" s="90"/>
    </row>
    <row r="8" spans="2:5" x14ac:dyDescent="0.2">
      <c r="B8" s="89">
        <v>1</v>
      </c>
      <c r="C8" s="295" t="s">
        <v>43</v>
      </c>
      <c r="D8" s="91">
        <v>310141453</v>
      </c>
    </row>
    <row r="9" spans="2:5" x14ac:dyDescent="0.2">
      <c r="B9" s="89">
        <v>2</v>
      </c>
      <c r="C9" s="295" t="s">
        <v>609</v>
      </c>
      <c r="D9" s="91">
        <v>166891874</v>
      </c>
    </row>
    <row r="10" spans="2:5" x14ac:dyDescent="0.2">
      <c r="B10" s="89">
        <v>3</v>
      </c>
      <c r="C10" s="295" t="s">
        <v>44</v>
      </c>
      <c r="D10" s="91">
        <v>24400000</v>
      </c>
    </row>
    <row r="11" spans="2:5" x14ac:dyDescent="0.2">
      <c r="B11" s="98">
        <v>4</v>
      </c>
      <c r="C11" s="295" t="s">
        <v>45</v>
      </c>
      <c r="D11" s="99">
        <v>2459195205</v>
      </c>
      <c r="E11" s="409" t="s">
        <v>563</v>
      </c>
    </row>
    <row r="12" spans="2:5" x14ac:dyDescent="0.2">
      <c r="B12" s="89">
        <v>5</v>
      </c>
      <c r="C12" s="295" t="s">
        <v>46</v>
      </c>
      <c r="D12" s="91">
        <v>1310686060</v>
      </c>
    </row>
    <row r="13" spans="2:5" ht="15" x14ac:dyDescent="0.25">
      <c r="B13" s="89">
        <v>6</v>
      </c>
      <c r="C13" s="219" t="s">
        <v>50</v>
      </c>
      <c r="D13" s="90"/>
    </row>
    <row r="14" spans="2:5" x14ac:dyDescent="0.2">
      <c r="B14" s="89">
        <v>7</v>
      </c>
      <c r="C14" s="295" t="s">
        <v>47</v>
      </c>
      <c r="D14" s="91">
        <v>76948436</v>
      </c>
    </row>
    <row r="15" spans="2:5" x14ac:dyDescent="0.2">
      <c r="B15" s="89">
        <v>8</v>
      </c>
      <c r="C15" s="295" t="s">
        <v>618</v>
      </c>
      <c r="D15" s="91">
        <v>8647544</v>
      </c>
    </row>
    <row r="16" spans="2:5" x14ac:dyDescent="0.2">
      <c r="B16" s="89">
        <v>9</v>
      </c>
      <c r="C16" s="220" t="s">
        <v>48</v>
      </c>
      <c r="D16" s="91"/>
    </row>
    <row r="17" spans="2:4" x14ac:dyDescent="0.2">
      <c r="B17" s="89">
        <v>10</v>
      </c>
      <c r="C17" s="295" t="s">
        <v>51</v>
      </c>
      <c r="D17" s="91">
        <v>30764800</v>
      </c>
    </row>
    <row r="18" spans="2:4" x14ac:dyDescent="0.2">
      <c r="B18" s="89">
        <v>11</v>
      </c>
      <c r="C18" s="295" t="s">
        <v>52</v>
      </c>
      <c r="D18" s="91">
        <v>34560000</v>
      </c>
    </row>
    <row r="19" spans="2:4" x14ac:dyDescent="0.2">
      <c r="B19" s="89">
        <v>12</v>
      </c>
      <c r="C19" s="295" t="s">
        <v>53</v>
      </c>
      <c r="D19" s="91">
        <v>22710400</v>
      </c>
    </row>
    <row r="20" spans="2:4" x14ac:dyDescent="0.2">
      <c r="B20" s="89">
        <v>13</v>
      </c>
      <c r="C20" s="295" t="s">
        <v>54</v>
      </c>
      <c r="D20" s="91">
        <v>32928000</v>
      </c>
    </row>
    <row r="21" spans="2:4" x14ac:dyDescent="0.2">
      <c r="B21" s="89">
        <v>14</v>
      </c>
      <c r="C21" s="295" t="s">
        <v>55</v>
      </c>
      <c r="D21" s="91">
        <v>25000000</v>
      </c>
    </row>
    <row r="22" spans="2:4" x14ac:dyDescent="0.2">
      <c r="B22" s="89">
        <v>15</v>
      </c>
      <c r="C22" s="295" t="s">
        <v>56</v>
      </c>
      <c r="D22" s="91">
        <v>32726700</v>
      </c>
    </row>
    <row r="23" spans="2:4" x14ac:dyDescent="0.2">
      <c r="B23" s="89">
        <v>16</v>
      </c>
      <c r="C23" s="295" t="s">
        <v>57</v>
      </c>
      <c r="D23" s="91">
        <v>29360000</v>
      </c>
    </row>
    <row r="24" spans="2:4" x14ac:dyDescent="0.2">
      <c r="B24" s="89">
        <v>17</v>
      </c>
      <c r="C24" s="295" t="s">
        <v>58</v>
      </c>
      <c r="D24" s="91">
        <v>21440000</v>
      </c>
    </row>
    <row r="25" spans="2:4" x14ac:dyDescent="0.2">
      <c r="B25" s="89">
        <v>18</v>
      </c>
      <c r="C25" s="295" t="s">
        <v>59</v>
      </c>
      <c r="D25" s="91">
        <v>43494800</v>
      </c>
    </row>
    <row r="26" spans="2:4" x14ac:dyDescent="0.2">
      <c r="B26" s="89">
        <v>19</v>
      </c>
      <c r="C26" s="295" t="s">
        <v>60</v>
      </c>
      <c r="D26" s="91">
        <v>30000000</v>
      </c>
    </row>
    <row r="27" spans="2:4" x14ac:dyDescent="0.2">
      <c r="B27" s="89">
        <v>20</v>
      </c>
      <c r="C27" s="295" t="s">
        <v>61</v>
      </c>
      <c r="D27" s="91">
        <v>30000000</v>
      </c>
    </row>
    <row r="28" spans="2:4" x14ac:dyDescent="0.2">
      <c r="B28" s="89">
        <v>21</v>
      </c>
      <c r="C28" s="295" t="s">
        <v>55</v>
      </c>
      <c r="D28" s="91">
        <v>30000000</v>
      </c>
    </row>
    <row r="29" spans="2:4" x14ac:dyDescent="0.2">
      <c r="B29" s="89">
        <v>22</v>
      </c>
      <c r="C29" s="295" t="s">
        <v>62</v>
      </c>
      <c r="D29" s="91">
        <v>30000000</v>
      </c>
    </row>
    <row r="30" spans="2:4" ht="15" x14ac:dyDescent="0.25">
      <c r="B30" s="89">
        <v>23</v>
      </c>
      <c r="C30" s="219" t="s">
        <v>63</v>
      </c>
      <c r="D30" s="90"/>
    </row>
    <row r="31" spans="2:4" x14ac:dyDescent="0.2">
      <c r="B31" s="89">
        <v>24</v>
      </c>
      <c r="C31" s="295" t="s">
        <v>64</v>
      </c>
      <c r="D31" s="91">
        <v>1287411839</v>
      </c>
    </row>
    <row r="32" spans="2:4" x14ac:dyDescent="0.2">
      <c r="B32" s="89">
        <v>25</v>
      </c>
      <c r="C32" s="295" t="s">
        <v>64</v>
      </c>
      <c r="D32" s="91">
        <v>426905158.87</v>
      </c>
    </row>
    <row r="33" spans="2:4" x14ac:dyDescent="0.2">
      <c r="B33" s="89">
        <v>26</v>
      </c>
      <c r="C33" s="295" t="s">
        <v>65</v>
      </c>
      <c r="D33" s="91">
        <v>264000000</v>
      </c>
    </row>
    <row r="34" spans="2:4" x14ac:dyDescent="0.2">
      <c r="B34" s="89">
        <v>27</v>
      </c>
      <c r="C34" s="295" t="s">
        <v>66</v>
      </c>
      <c r="D34" s="91">
        <v>141196288</v>
      </c>
    </row>
    <row r="35" spans="2:4" x14ac:dyDescent="0.2">
      <c r="B35" s="89">
        <v>28</v>
      </c>
      <c r="C35" s="295" t="s">
        <v>67</v>
      </c>
      <c r="D35" s="91">
        <v>275993734</v>
      </c>
    </row>
    <row r="36" spans="2:4" x14ac:dyDescent="0.2">
      <c r="B36" s="89">
        <v>29</v>
      </c>
      <c r="C36" s="295" t="s">
        <v>68</v>
      </c>
      <c r="D36" s="91">
        <v>97070000</v>
      </c>
    </row>
    <row r="37" spans="2:4" x14ac:dyDescent="0.2">
      <c r="B37" s="89">
        <v>30</v>
      </c>
      <c r="C37" s="295" t="s">
        <v>69</v>
      </c>
      <c r="D37" s="91">
        <v>426742649.10000002</v>
      </c>
    </row>
    <row r="38" spans="2:4" x14ac:dyDescent="0.2">
      <c r="B38" s="89">
        <v>31</v>
      </c>
      <c r="C38" s="295" t="s">
        <v>70</v>
      </c>
      <c r="D38" s="91">
        <v>69106800</v>
      </c>
    </row>
    <row r="39" spans="2:4" x14ac:dyDescent="0.2">
      <c r="B39" s="89">
        <v>32</v>
      </c>
      <c r="C39" s="295" t="s">
        <v>71</v>
      </c>
      <c r="D39" s="91">
        <v>33920000</v>
      </c>
    </row>
    <row r="40" spans="2:4" x14ac:dyDescent="0.2">
      <c r="B40" s="89">
        <v>33</v>
      </c>
      <c r="C40" s="295" t="s">
        <v>72</v>
      </c>
      <c r="D40" s="91">
        <v>42723200</v>
      </c>
    </row>
    <row r="41" spans="2:4" x14ac:dyDescent="0.2">
      <c r="B41" s="89">
        <v>34</v>
      </c>
      <c r="C41" s="295" t="s">
        <v>73</v>
      </c>
      <c r="D41" s="91">
        <v>39030000</v>
      </c>
    </row>
    <row r="42" spans="2:4" x14ac:dyDescent="0.2">
      <c r="B42" s="89">
        <v>35</v>
      </c>
      <c r="C42" s="295" t="s">
        <v>74</v>
      </c>
      <c r="D42" s="91">
        <v>200821344</v>
      </c>
    </row>
    <row r="43" spans="2:4" x14ac:dyDescent="0.2">
      <c r="B43" s="89">
        <v>36</v>
      </c>
      <c r="C43" s="295" t="s">
        <v>75</v>
      </c>
      <c r="D43" s="91">
        <v>84693000</v>
      </c>
    </row>
    <row r="44" spans="2:4" x14ac:dyDescent="0.2">
      <c r="B44" s="89">
        <v>37</v>
      </c>
      <c r="C44" s="295" t="s">
        <v>76</v>
      </c>
      <c r="D44" s="91">
        <v>16401600</v>
      </c>
    </row>
    <row r="45" spans="2:4" x14ac:dyDescent="0.2">
      <c r="B45" s="89">
        <v>38</v>
      </c>
      <c r="C45" s="295" t="s">
        <v>77</v>
      </c>
      <c r="D45" s="91">
        <v>28854000</v>
      </c>
    </row>
    <row r="46" spans="2:4" x14ac:dyDescent="0.2">
      <c r="B46" s="89">
        <v>39</v>
      </c>
      <c r="C46" s="295" t="s">
        <v>78</v>
      </c>
      <c r="D46" s="91">
        <v>80024200</v>
      </c>
    </row>
    <row r="47" spans="2:4" x14ac:dyDescent="0.2">
      <c r="B47" s="89">
        <v>40</v>
      </c>
      <c r="C47" s="295" t="s">
        <v>79</v>
      </c>
      <c r="D47" s="91">
        <v>62099000</v>
      </c>
    </row>
    <row r="48" spans="2:4" x14ac:dyDescent="0.2">
      <c r="B48" s="89">
        <v>41</v>
      </c>
      <c r="C48" s="295" t="s">
        <v>80</v>
      </c>
      <c r="D48" s="91">
        <v>43860000</v>
      </c>
    </row>
    <row r="49" spans="2:4" x14ac:dyDescent="0.2">
      <c r="B49" s="89">
        <v>42</v>
      </c>
      <c r="C49" s="295" t="s">
        <v>80</v>
      </c>
      <c r="D49" s="91">
        <v>409565812.44</v>
      </c>
    </row>
    <row r="50" spans="2:4" x14ac:dyDescent="0.2">
      <c r="B50" s="89">
        <v>43</v>
      </c>
      <c r="C50" s="295" t="s">
        <v>81</v>
      </c>
      <c r="D50" s="91">
        <v>46207700</v>
      </c>
    </row>
    <row r="51" spans="2:4" x14ac:dyDescent="0.2">
      <c r="B51" s="89">
        <v>44</v>
      </c>
      <c r="C51" s="295" t="s">
        <v>82</v>
      </c>
      <c r="D51" s="91">
        <v>25377600</v>
      </c>
    </row>
    <row r="52" spans="2:4" x14ac:dyDescent="0.2">
      <c r="B52" s="89">
        <v>45</v>
      </c>
      <c r="C52" s="295" t="s">
        <v>83</v>
      </c>
      <c r="D52" s="91">
        <v>49272800</v>
      </c>
    </row>
    <row r="53" spans="2:4" x14ac:dyDescent="0.2">
      <c r="B53" s="89">
        <v>46</v>
      </c>
      <c r="C53" s="295" t="s">
        <v>84</v>
      </c>
      <c r="D53" s="91">
        <v>83326000</v>
      </c>
    </row>
    <row r="54" spans="2:4" x14ac:dyDescent="0.2">
      <c r="B54" s="89">
        <v>47</v>
      </c>
      <c r="C54" s="295" t="s">
        <v>85</v>
      </c>
      <c r="D54" s="91">
        <v>93840000</v>
      </c>
    </row>
    <row r="55" spans="2:4" x14ac:dyDescent="0.2">
      <c r="B55" s="89">
        <v>48</v>
      </c>
      <c r="C55" s="295" t="s">
        <v>86</v>
      </c>
      <c r="D55" s="91">
        <v>35798600</v>
      </c>
    </row>
    <row r="56" spans="2:4" x14ac:dyDescent="0.2">
      <c r="B56" s="89">
        <v>49</v>
      </c>
      <c r="C56" s="295" t="s">
        <v>87</v>
      </c>
      <c r="D56" s="91">
        <v>24808000</v>
      </c>
    </row>
    <row r="57" spans="2:4" x14ac:dyDescent="0.2">
      <c r="B57" s="89">
        <v>50</v>
      </c>
      <c r="C57" s="295" t="s">
        <v>88</v>
      </c>
      <c r="D57" s="91">
        <v>63855400</v>
      </c>
    </row>
    <row r="58" spans="2:4" x14ac:dyDescent="0.2">
      <c r="B58" s="89">
        <v>51</v>
      </c>
      <c r="C58" s="295" t="s">
        <v>89</v>
      </c>
      <c r="D58" s="91">
        <v>37983000</v>
      </c>
    </row>
    <row r="59" spans="2:4" x14ac:dyDescent="0.2">
      <c r="B59" s="89">
        <v>52</v>
      </c>
      <c r="C59" s="295" t="s">
        <v>90</v>
      </c>
      <c r="D59" s="91">
        <v>35670000</v>
      </c>
    </row>
    <row r="60" spans="2:4" x14ac:dyDescent="0.2">
      <c r="B60" s="89">
        <v>53</v>
      </c>
      <c r="C60" s="295" t="s">
        <v>91</v>
      </c>
      <c r="D60" s="91">
        <v>32611000</v>
      </c>
    </row>
    <row r="61" spans="2:4" x14ac:dyDescent="0.2">
      <c r="B61" s="89">
        <v>54</v>
      </c>
      <c r="C61" s="295" t="s">
        <v>92</v>
      </c>
      <c r="D61" s="91">
        <v>35527800</v>
      </c>
    </row>
    <row r="62" spans="2:4" x14ac:dyDescent="0.2">
      <c r="B62" s="89">
        <v>55</v>
      </c>
      <c r="C62" s="295" t="s">
        <v>93</v>
      </c>
      <c r="D62" s="91">
        <v>67797000</v>
      </c>
    </row>
    <row r="63" spans="2:4" x14ac:dyDescent="0.2">
      <c r="B63" s="89">
        <v>56</v>
      </c>
      <c r="C63" s="295" t="s">
        <v>94</v>
      </c>
      <c r="D63" s="91">
        <v>370602490.5</v>
      </c>
    </row>
    <row r="64" spans="2:4" ht="15" x14ac:dyDescent="0.25">
      <c r="B64" s="89">
        <v>57</v>
      </c>
      <c r="C64" s="219" t="s">
        <v>95</v>
      </c>
      <c r="D64" s="90"/>
    </row>
    <row r="65" spans="2:4" x14ac:dyDescent="0.2">
      <c r="B65" s="89">
        <v>58</v>
      </c>
      <c r="C65" s="295" t="s">
        <v>96</v>
      </c>
      <c r="D65" s="91">
        <v>23522400</v>
      </c>
    </row>
    <row r="66" spans="2:4" x14ac:dyDescent="0.2">
      <c r="B66" s="89">
        <v>59</v>
      </c>
      <c r="C66" s="295" t="s">
        <v>97</v>
      </c>
      <c r="D66" s="91">
        <v>90742000</v>
      </c>
    </row>
    <row r="67" spans="2:4" ht="15" x14ac:dyDescent="0.25">
      <c r="B67" s="89">
        <v>60</v>
      </c>
      <c r="C67" s="219" t="s">
        <v>98</v>
      </c>
      <c r="D67" s="90"/>
    </row>
    <row r="68" spans="2:4" x14ac:dyDescent="0.2">
      <c r="B68" s="89">
        <v>61</v>
      </c>
      <c r="C68" s="295" t="s">
        <v>99</v>
      </c>
      <c r="D68" s="91">
        <v>78556744.390000001</v>
      </c>
    </row>
    <row r="69" spans="2:4" x14ac:dyDescent="0.2">
      <c r="B69" s="89">
        <v>62</v>
      </c>
      <c r="C69" s="295" t="s">
        <v>99</v>
      </c>
      <c r="D69" s="91">
        <v>522050694</v>
      </c>
    </row>
    <row r="70" spans="2:4" x14ac:dyDescent="0.2">
      <c r="B70" s="89">
        <v>63</v>
      </c>
      <c r="C70" s="295" t="s">
        <v>100</v>
      </c>
      <c r="D70" s="91">
        <v>735000000</v>
      </c>
    </row>
    <row r="71" spans="2:4" ht="15" x14ac:dyDescent="0.25">
      <c r="B71" s="89">
        <v>64</v>
      </c>
      <c r="C71" s="219" t="s">
        <v>101</v>
      </c>
      <c r="D71" s="90"/>
    </row>
    <row r="72" spans="2:4" x14ac:dyDescent="0.2">
      <c r="B72" s="89">
        <v>65</v>
      </c>
      <c r="C72" s="295" t="s">
        <v>102</v>
      </c>
      <c r="D72" s="91">
        <v>383938522</v>
      </c>
    </row>
    <row r="73" spans="2:4" ht="15" x14ac:dyDescent="0.25">
      <c r="B73" s="89">
        <v>66</v>
      </c>
      <c r="C73" s="219" t="s">
        <v>103</v>
      </c>
      <c r="D73" s="90"/>
    </row>
    <row r="74" spans="2:4" x14ac:dyDescent="0.2">
      <c r="B74" s="89">
        <v>67</v>
      </c>
      <c r="C74" s="295" t="s">
        <v>104</v>
      </c>
      <c r="D74" s="91">
        <v>570862708</v>
      </c>
    </row>
    <row r="75" spans="2:4" x14ac:dyDescent="0.2">
      <c r="B75" s="89">
        <v>68</v>
      </c>
      <c r="C75" s="295" t="s">
        <v>105</v>
      </c>
      <c r="D75" s="91">
        <v>20650335</v>
      </c>
    </row>
    <row r="76" spans="2:4" ht="15" x14ac:dyDescent="0.25">
      <c r="B76" s="89">
        <v>69</v>
      </c>
      <c r="C76" s="219" t="s">
        <v>48</v>
      </c>
      <c r="D76" s="90"/>
    </row>
    <row r="77" spans="2:4" x14ac:dyDescent="0.2">
      <c r="B77" s="89">
        <v>70</v>
      </c>
      <c r="C77" s="295" t="s">
        <v>106</v>
      </c>
      <c r="D77" s="91">
        <v>27053000</v>
      </c>
    </row>
    <row r="78" spans="2:4" x14ac:dyDescent="0.2">
      <c r="B78" s="89">
        <v>71</v>
      </c>
      <c r="C78" s="295" t="s">
        <v>107</v>
      </c>
      <c r="D78" s="91">
        <v>90742000</v>
      </c>
    </row>
    <row r="79" spans="2:4" x14ac:dyDescent="0.2">
      <c r="B79" s="89">
        <v>72</v>
      </c>
      <c r="C79" s="295" t="s">
        <v>108</v>
      </c>
      <c r="D79" s="91">
        <v>5291137</v>
      </c>
    </row>
    <row r="80" spans="2:4" ht="15" x14ac:dyDescent="0.25">
      <c r="B80" s="89">
        <v>73</v>
      </c>
      <c r="C80" s="219" t="s">
        <v>109</v>
      </c>
      <c r="D80" s="90"/>
    </row>
    <row r="81" spans="2:4" x14ac:dyDescent="0.2">
      <c r="B81" s="89">
        <v>74</v>
      </c>
      <c r="C81" s="295" t="s">
        <v>110</v>
      </c>
      <c r="D81" s="91">
        <v>241188890</v>
      </c>
    </row>
    <row r="82" spans="2:4" x14ac:dyDescent="0.2">
      <c r="B82" s="89">
        <v>75</v>
      </c>
      <c r="C82" s="295" t="s">
        <v>110</v>
      </c>
      <c r="D82" s="91">
        <v>104992607</v>
      </c>
    </row>
    <row r="83" spans="2:4" x14ac:dyDescent="0.2">
      <c r="B83" s="89">
        <v>76</v>
      </c>
      <c r="C83" s="295" t="s">
        <v>110</v>
      </c>
      <c r="D83" s="91">
        <v>85554206</v>
      </c>
    </row>
    <row r="84" spans="2:4" ht="15" x14ac:dyDescent="0.25">
      <c r="B84" s="89">
        <v>77</v>
      </c>
      <c r="C84" s="219" t="s">
        <v>111</v>
      </c>
      <c r="D84" s="90"/>
    </row>
    <row r="85" spans="2:4" x14ac:dyDescent="0.2">
      <c r="B85" s="89">
        <v>78</v>
      </c>
      <c r="C85" s="295" t="s">
        <v>112</v>
      </c>
      <c r="D85" s="91">
        <v>244815958</v>
      </c>
    </row>
    <row r="86" spans="2:4" x14ac:dyDescent="0.2">
      <c r="B86" s="89">
        <v>79</v>
      </c>
      <c r="C86" s="295" t="s">
        <v>113</v>
      </c>
      <c r="D86" s="91">
        <v>97510754</v>
      </c>
    </row>
    <row r="87" spans="2:4" x14ac:dyDescent="0.2">
      <c r="B87" s="89">
        <v>80</v>
      </c>
      <c r="C87" s="295" t="s">
        <v>114</v>
      </c>
      <c r="D87" s="91">
        <v>19389995</v>
      </c>
    </row>
    <row r="88" spans="2:4" x14ac:dyDescent="0.2">
      <c r="B88" s="89">
        <v>81</v>
      </c>
      <c r="C88" s="295" t="s">
        <v>115</v>
      </c>
      <c r="D88" s="91">
        <v>54488573</v>
      </c>
    </row>
    <row r="89" spans="2:4" x14ac:dyDescent="0.2">
      <c r="B89" s="89">
        <v>82</v>
      </c>
      <c r="C89" s="295" t="s">
        <v>116</v>
      </c>
      <c r="D89" s="91">
        <v>54488573</v>
      </c>
    </row>
    <row r="90" spans="2:4" x14ac:dyDescent="0.2">
      <c r="B90" s="89">
        <v>83</v>
      </c>
      <c r="C90" s="295" t="s">
        <v>117</v>
      </c>
      <c r="D90" s="91">
        <v>54488573</v>
      </c>
    </row>
    <row r="91" spans="2:4" x14ac:dyDescent="0.2">
      <c r="B91" s="89">
        <v>84</v>
      </c>
      <c r="C91" s="295" t="s">
        <v>118</v>
      </c>
      <c r="D91" s="91">
        <v>73347220</v>
      </c>
    </row>
    <row r="92" spans="2:4" x14ac:dyDescent="0.2">
      <c r="B92" s="89">
        <v>85</v>
      </c>
      <c r="C92" s="295" t="s">
        <v>119</v>
      </c>
      <c r="D92" s="91">
        <v>100996409</v>
      </c>
    </row>
    <row r="93" spans="2:4" ht="15" x14ac:dyDescent="0.25">
      <c r="B93" s="89">
        <v>86</v>
      </c>
      <c r="C93" s="219" t="s">
        <v>120</v>
      </c>
      <c r="D93" s="90"/>
    </row>
    <row r="94" spans="2:4" ht="15" x14ac:dyDescent="0.25">
      <c r="B94" s="89">
        <v>87</v>
      </c>
      <c r="C94" s="219" t="s">
        <v>121</v>
      </c>
      <c r="D94" s="90"/>
    </row>
    <row r="95" spans="2:4" x14ac:dyDescent="0.2">
      <c r="B95" s="89">
        <v>88</v>
      </c>
      <c r="C95" s="295" t="s">
        <v>122</v>
      </c>
      <c r="D95" s="91">
        <v>851685938</v>
      </c>
    </row>
    <row r="96" spans="2:4" ht="15" x14ac:dyDescent="0.25">
      <c r="B96" s="89">
        <v>89</v>
      </c>
      <c r="C96" s="219" t="s">
        <v>123</v>
      </c>
      <c r="D96" s="91"/>
    </row>
    <row r="97" spans="2:6" x14ac:dyDescent="0.2">
      <c r="B97" s="89">
        <v>90</v>
      </c>
      <c r="C97" s="295" t="s">
        <v>124</v>
      </c>
      <c r="D97" s="91">
        <v>422716443</v>
      </c>
    </row>
    <row r="98" spans="2:6" x14ac:dyDescent="0.2">
      <c r="B98" s="89">
        <v>91</v>
      </c>
      <c r="C98" s="295" t="s">
        <v>125</v>
      </c>
      <c r="D98" s="91">
        <v>4582666</v>
      </c>
      <c r="E98" s="50"/>
      <c r="F98" s="47"/>
    </row>
    <row r="99" spans="2:6" ht="15" x14ac:dyDescent="0.25">
      <c r="B99" s="89">
        <v>92</v>
      </c>
      <c r="C99" s="219" t="s">
        <v>350</v>
      </c>
      <c r="D99" s="92"/>
      <c r="F99" s="47"/>
    </row>
    <row r="100" spans="2:6" x14ac:dyDescent="0.2">
      <c r="B100" s="89">
        <v>93</v>
      </c>
      <c r="C100" s="296" t="s">
        <v>351</v>
      </c>
      <c r="D100" s="91">
        <v>1580980</v>
      </c>
      <c r="F100" s="47"/>
    </row>
    <row r="101" spans="2:6" x14ac:dyDescent="0.2">
      <c r="B101" s="89">
        <v>94</v>
      </c>
      <c r="C101" s="296" t="s">
        <v>362</v>
      </c>
      <c r="D101" s="91">
        <v>49020815</v>
      </c>
      <c r="F101" s="47"/>
    </row>
    <row r="102" spans="2:6" x14ac:dyDescent="0.2">
      <c r="B102" s="89">
        <v>95</v>
      </c>
      <c r="C102" s="296" t="s">
        <v>362</v>
      </c>
      <c r="D102" s="91">
        <v>282149185</v>
      </c>
      <c r="F102" s="47"/>
    </row>
    <row r="103" spans="2:6" x14ac:dyDescent="0.2">
      <c r="B103" s="89">
        <v>96</v>
      </c>
      <c r="C103" s="296" t="s">
        <v>352</v>
      </c>
      <c r="D103" s="91">
        <v>19389995</v>
      </c>
      <c r="F103" s="47"/>
    </row>
    <row r="104" spans="2:6" ht="15" x14ac:dyDescent="0.25">
      <c r="B104" s="89">
        <v>97</v>
      </c>
      <c r="C104" s="219" t="s">
        <v>353</v>
      </c>
      <c r="D104" s="91"/>
      <c r="F104" s="47"/>
    </row>
    <row r="105" spans="2:6" x14ac:dyDescent="0.2">
      <c r="B105" s="89">
        <v>98</v>
      </c>
      <c r="C105" s="296" t="s">
        <v>354</v>
      </c>
      <c r="D105" s="91">
        <v>5005000</v>
      </c>
      <c r="F105" s="47"/>
    </row>
    <row r="106" spans="2:6" x14ac:dyDescent="0.2">
      <c r="B106" s="89">
        <v>99</v>
      </c>
      <c r="C106" s="296" t="s">
        <v>354</v>
      </c>
      <c r="D106" s="91">
        <v>60467966</v>
      </c>
      <c r="F106" s="47"/>
    </row>
    <row r="107" spans="2:6" x14ac:dyDescent="0.2">
      <c r="B107" s="89">
        <v>100</v>
      </c>
      <c r="C107" s="296" t="s">
        <v>355</v>
      </c>
      <c r="D107" s="91">
        <v>317045791</v>
      </c>
      <c r="F107" s="47"/>
    </row>
    <row r="108" spans="2:6" x14ac:dyDescent="0.2">
      <c r="B108" s="89">
        <v>101</v>
      </c>
      <c r="C108" s="296" t="s">
        <v>355</v>
      </c>
      <c r="D108" s="91">
        <v>330853651</v>
      </c>
      <c r="F108" s="47"/>
    </row>
    <row r="109" spans="2:6" x14ac:dyDescent="0.2">
      <c r="B109" s="89">
        <v>102</v>
      </c>
      <c r="C109" s="296" t="s">
        <v>355</v>
      </c>
      <c r="D109" s="91">
        <v>36761517</v>
      </c>
      <c r="F109" s="47"/>
    </row>
    <row r="110" spans="2:6" x14ac:dyDescent="0.2">
      <c r="B110" s="89">
        <v>103</v>
      </c>
      <c r="C110" s="296" t="s">
        <v>356</v>
      </c>
      <c r="D110" s="91">
        <v>138130876.59999999</v>
      </c>
      <c r="F110" s="47"/>
    </row>
    <row r="111" spans="2:6" x14ac:dyDescent="0.2">
      <c r="B111" s="89">
        <v>104</v>
      </c>
      <c r="C111" s="296" t="s">
        <v>356</v>
      </c>
      <c r="D111" s="91">
        <v>22539789</v>
      </c>
      <c r="F111" s="47"/>
    </row>
    <row r="112" spans="2:6" x14ac:dyDescent="0.2">
      <c r="B112" s="89">
        <v>105</v>
      </c>
      <c r="C112" s="296" t="s">
        <v>356</v>
      </c>
      <c r="D112" s="91">
        <v>125826896</v>
      </c>
      <c r="F112" s="47"/>
    </row>
    <row r="113" spans="2:6" x14ac:dyDescent="0.2">
      <c r="B113" s="89">
        <v>106</v>
      </c>
      <c r="C113" s="296" t="s">
        <v>357</v>
      </c>
      <c r="D113" s="91">
        <v>169199086</v>
      </c>
      <c r="F113" s="47"/>
    </row>
    <row r="114" spans="2:6" x14ac:dyDescent="0.2">
      <c r="B114" s="89">
        <v>107</v>
      </c>
      <c r="C114" s="296" t="s">
        <v>357</v>
      </c>
      <c r="D114" s="91">
        <v>96826858</v>
      </c>
      <c r="F114" s="47"/>
    </row>
    <row r="115" spans="2:6" ht="28.5" x14ac:dyDescent="0.2">
      <c r="B115" s="89">
        <v>108</v>
      </c>
      <c r="C115" s="296" t="s">
        <v>358</v>
      </c>
      <c r="D115" s="91">
        <v>175845548</v>
      </c>
      <c r="F115" s="47"/>
    </row>
    <row r="116" spans="2:6" ht="28.5" x14ac:dyDescent="0.2">
      <c r="B116" s="89">
        <v>109</v>
      </c>
      <c r="C116" s="296" t="s">
        <v>359</v>
      </c>
      <c r="D116" s="91">
        <v>160025425</v>
      </c>
      <c r="F116" s="47"/>
    </row>
    <row r="117" spans="2:6" ht="28.5" x14ac:dyDescent="0.2">
      <c r="B117" s="89">
        <v>110</v>
      </c>
      <c r="C117" s="296" t="s">
        <v>360</v>
      </c>
      <c r="D117" s="91">
        <v>4319700</v>
      </c>
      <c r="F117" s="47"/>
    </row>
    <row r="118" spans="2:6" ht="28.5" x14ac:dyDescent="0.2">
      <c r="B118" s="89">
        <v>111</v>
      </c>
      <c r="C118" s="296" t="s">
        <v>361</v>
      </c>
      <c r="D118" s="91">
        <v>1856400</v>
      </c>
    </row>
    <row r="119" spans="2:6" ht="15.75" thickBot="1" x14ac:dyDescent="0.3">
      <c r="B119" s="93"/>
      <c r="C119" s="221" t="s">
        <v>126</v>
      </c>
      <c r="D119" s="222">
        <f>SUM(D7:D118)</f>
        <v>16738493111.9</v>
      </c>
    </row>
  </sheetData>
  <mergeCells count="2">
    <mergeCell ref="B4:D4"/>
    <mergeCell ref="B5:D5"/>
  </mergeCells>
  <pageMargins left="0.70866141732283472" right="0.70866141732283472" top="0.74803149606299213" bottom="0.74803149606299213" header="0.31496062992125984" footer="0.31496062992125984"/>
  <pageSetup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52"/>
  <sheetViews>
    <sheetView zoomScale="80" zoomScaleNormal="80" workbookViewId="0">
      <pane xSplit="4" ySplit="1" topLeftCell="E132" activePane="bottomRight" state="frozen"/>
      <selection pane="topRight" activeCell="E1" sqref="E1"/>
      <selection pane="bottomLeft" activeCell="A2" sqref="A2"/>
      <selection pane="bottomRight" activeCell="E138" sqref="E138"/>
    </sheetView>
  </sheetViews>
  <sheetFormatPr baseColWidth="10" defaultColWidth="11" defaultRowHeight="14.25" x14ac:dyDescent="0.2"/>
  <cols>
    <col min="1" max="1" width="12.25" style="2" customWidth="1"/>
    <col min="2" max="2" width="11" style="2"/>
    <col min="3" max="3" width="66.75" style="4" bestFit="1" customWidth="1"/>
    <col min="4" max="4" width="17.5" style="19" customWidth="1"/>
    <col min="5" max="5" width="14.75" style="19" customWidth="1"/>
    <col min="6" max="6" width="14.5" style="19" customWidth="1"/>
    <col min="7" max="7" width="15.5" style="19" bestFit="1" customWidth="1"/>
    <col min="8" max="8" width="14.5" style="19" customWidth="1"/>
    <col min="9" max="9" width="21.375" style="19" customWidth="1"/>
    <col min="10" max="16384" width="11" style="4"/>
  </cols>
  <sheetData>
    <row r="1" spans="1:9" s="13" customFormat="1" ht="49.5" customHeight="1" x14ac:dyDescent="0.2">
      <c r="A1" s="12" t="s">
        <v>265</v>
      </c>
      <c r="B1" s="86" t="s">
        <v>266</v>
      </c>
      <c r="C1" s="11" t="s">
        <v>267</v>
      </c>
      <c r="D1" s="11" t="s">
        <v>127</v>
      </c>
      <c r="E1" s="11" t="s">
        <v>128</v>
      </c>
      <c r="F1" s="11" t="s">
        <v>1</v>
      </c>
      <c r="G1" s="11" t="s">
        <v>14</v>
      </c>
      <c r="H1" s="11" t="s">
        <v>129</v>
      </c>
      <c r="I1" s="11" t="s">
        <v>13</v>
      </c>
    </row>
    <row r="2" spans="1:9" x14ac:dyDescent="0.2">
      <c r="A2" s="6"/>
      <c r="B2" s="14" t="s">
        <v>136</v>
      </c>
      <c r="C2" s="18" t="s">
        <v>137</v>
      </c>
      <c r="D2" s="5"/>
      <c r="E2" s="6"/>
      <c r="F2" s="6"/>
      <c r="G2" s="6"/>
      <c r="H2" s="6"/>
      <c r="I2" s="6"/>
    </row>
    <row r="3" spans="1:9" x14ac:dyDescent="0.2">
      <c r="A3" s="402">
        <v>43100</v>
      </c>
      <c r="B3" s="411">
        <v>16550501</v>
      </c>
      <c r="C3" s="412" t="s">
        <v>138</v>
      </c>
      <c r="D3" s="413">
        <v>1500000</v>
      </c>
      <c r="E3" s="8"/>
      <c r="F3" s="8"/>
      <c r="G3" s="8"/>
      <c r="H3" s="8">
        <v>1500000</v>
      </c>
      <c r="I3" s="8">
        <f>SUM(E3:H3)</f>
        <v>1500000</v>
      </c>
    </row>
    <row r="4" spans="1:9" x14ac:dyDescent="0.2">
      <c r="A4" s="402">
        <v>43100</v>
      </c>
      <c r="B4" s="411">
        <v>16550502</v>
      </c>
      <c r="C4" s="412" t="s">
        <v>139</v>
      </c>
      <c r="D4" s="413">
        <v>2000000</v>
      </c>
      <c r="E4" s="8"/>
      <c r="F4" s="8"/>
      <c r="G4" s="8"/>
      <c r="H4" s="8">
        <v>2000000</v>
      </c>
      <c r="I4" s="8">
        <f t="shared" ref="I4:I68" si="0">SUM(E4:H4)</f>
        <v>2000000</v>
      </c>
    </row>
    <row r="5" spans="1:9" x14ac:dyDescent="0.2">
      <c r="A5" s="402">
        <v>43100</v>
      </c>
      <c r="B5" s="411">
        <v>16550503</v>
      </c>
      <c r="C5" s="412" t="s">
        <v>140</v>
      </c>
      <c r="D5" s="413">
        <v>1500000</v>
      </c>
      <c r="E5" s="8"/>
      <c r="F5" s="8"/>
      <c r="G5" s="8"/>
      <c r="H5" s="8">
        <v>1500000</v>
      </c>
      <c r="I5" s="8">
        <f t="shared" si="0"/>
        <v>1500000</v>
      </c>
    </row>
    <row r="6" spans="1:9" x14ac:dyDescent="0.2">
      <c r="A6" s="402">
        <v>43100</v>
      </c>
      <c r="B6" s="411">
        <v>16550504</v>
      </c>
      <c r="C6" s="412" t="s">
        <v>141</v>
      </c>
      <c r="D6" s="413">
        <v>9000000</v>
      </c>
      <c r="E6" s="8"/>
      <c r="F6" s="8"/>
      <c r="G6" s="8"/>
      <c r="H6" s="8">
        <v>9000000</v>
      </c>
      <c r="I6" s="8">
        <f t="shared" si="0"/>
        <v>9000000</v>
      </c>
    </row>
    <row r="7" spans="1:9" x14ac:dyDescent="0.2">
      <c r="A7" s="402">
        <v>43067</v>
      </c>
      <c r="B7" s="411">
        <v>16550505</v>
      </c>
      <c r="C7" s="412" t="s">
        <v>142</v>
      </c>
      <c r="D7" s="413">
        <v>5533500</v>
      </c>
      <c r="E7" s="8"/>
      <c r="F7" s="8"/>
      <c r="G7" s="8"/>
      <c r="H7" s="8">
        <v>5533500</v>
      </c>
      <c r="I7" s="8">
        <f t="shared" si="0"/>
        <v>5533500</v>
      </c>
    </row>
    <row r="8" spans="1:9" x14ac:dyDescent="0.2">
      <c r="A8" s="402">
        <v>43067</v>
      </c>
      <c r="B8" s="411">
        <v>16550506</v>
      </c>
      <c r="C8" s="412" t="s">
        <v>143</v>
      </c>
      <c r="D8" s="413">
        <v>2600000</v>
      </c>
      <c r="E8" s="8"/>
      <c r="F8" s="8"/>
      <c r="G8" s="8"/>
      <c r="H8" s="8">
        <v>2600000</v>
      </c>
      <c r="I8" s="8">
        <f t="shared" si="0"/>
        <v>2600000</v>
      </c>
    </row>
    <row r="9" spans="1:9" x14ac:dyDescent="0.2">
      <c r="A9" s="402">
        <v>43067</v>
      </c>
      <c r="B9" s="411">
        <v>16550507</v>
      </c>
      <c r="C9" s="412" t="s">
        <v>143</v>
      </c>
      <c r="D9" s="413">
        <v>2600000</v>
      </c>
      <c r="E9" s="8"/>
      <c r="F9" s="8"/>
      <c r="G9" s="8"/>
      <c r="H9" s="8">
        <v>2600000</v>
      </c>
      <c r="I9" s="8">
        <f t="shared" si="0"/>
        <v>2600000</v>
      </c>
    </row>
    <row r="10" spans="1:9" x14ac:dyDescent="0.2">
      <c r="A10" s="402">
        <v>43067</v>
      </c>
      <c r="B10" s="411">
        <v>16550508</v>
      </c>
      <c r="C10" s="412" t="s">
        <v>144</v>
      </c>
      <c r="D10" s="413">
        <v>4300000</v>
      </c>
      <c r="E10" s="8"/>
      <c r="F10" s="8"/>
      <c r="G10" s="8"/>
      <c r="H10" s="8">
        <v>4300000</v>
      </c>
      <c r="I10" s="8">
        <f t="shared" si="0"/>
        <v>4300000</v>
      </c>
    </row>
    <row r="11" spans="1:9" x14ac:dyDescent="0.2">
      <c r="A11" s="402">
        <v>43067</v>
      </c>
      <c r="B11" s="411">
        <v>16550509</v>
      </c>
      <c r="C11" s="412" t="s">
        <v>144</v>
      </c>
      <c r="D11" s="413">
        <v>4300000</v>
      </c>
      <c r="E11" s="8"/>
      <c r="F11" s="8"/>
      <c r="G11" s="8"/>
      <c r="H11" s="8">
        <v>4300000</v>
      </c>
      <c r="I11" s="8">
        <f t="shared" si="0"/>
        <v>4300000</v>
      </c>
    </row>
    <row r="12" spans="1:9" x14ac:dyDescent="0.2">
      <c r="A12" s="402">
        <v>43067</v>
      </c>
      <c r="B12" s="411">
        <v>16550510</v>
      </c>
      <c r="C12" s="412" t="s">
        <v>145</v>
      </c>
      <c r="D12" s="413">
        <v>3000000</v>
      </c>
      <c r="E12" s="8"/>
      <c r="F12" s="8"/>
      <c r="G12" s="8"/>
      <c r="H12" s="8">
        <v>3000000</v>
      </c>
      <c r="I12" s="8">
        <f t="shared" si="0"/>
        <v>3000000</v>
      </c>
    </row>
    <row r="13" spans="1:9" x14ac:dyDescent="0.2">
      <c r="A13" s="402">
        <v>43595</v>
      </c>
      <c r="B13" s="411">
        <v>16550510</v>
      </c>
      <c r="C13" s="412" t="s">
        <v>146</v>
      </c>
      <c r="D13" s="413">
        <v>1855000</v>
      </c>
      <c r="E13" s="8"/>
      <c r="F13" s="8"/>
      <c r="G13" s="8"/>
      <c r="H13" s="8">
        <v>1855000</v>
      </c>
      <c r="I13" s="8">
        <f t="shared" si="0"/>
        <v>1855000</v>
      </c>
    </row>
    <row r="14" spans="1:9" x14ac:dyDescent="0.2">
      <c r="A14" s="6"/>
      <c r="B14" s="14">
        <v>165506</v>
      </c>
      <c r="C14" s="18" t="s">
        <v>147</v>
      </c>
      <c r="D14" s="8"/>
      <c r="E14" s="8"/>
      <c r="F14" s="8"/>
      <c r="G14" s="8"/>
      <c r="H14" s="8"/>
      <c r="I14" s="8">
        <f t="shared" si="0"/>
        <v>0</v>
      </c>
    </row>
    <row r="15" spans="1:9" x14ac:dyDescent="0.2">
      <c r="A15" s="7">
        <v>42946</v>
      </c>
      <c r="B15" s="306" t="s">
        <v>148</v>
      </c>
      <c r="C15" s="297" t="s">
        <v>149</v>
      </c>
      <c r="D15" s="308">
        <v>2888400</v>
      </c>
      <c r="E15" s="6"/>
      <c r="F15" s="8"/>
      <c r="G15" s="8"/>
      <c r="H15" s="8">
        <v>2888400</v>
      </c>
      <c r="I15" s="8">
        <f t="shared" si="0"/>
        <v>2888400</v>
      </c>
    </row>
    <row r="16" spans="1:9" x14ac:dyDescent="0.2">
      <c r="A16" s="7">
        <v>42946</v>
      </c>
      <c r="B16" s="306" t="s">
        <v>150</v>
      </c>
      <c r="C16" s="297" t="s">
        <v>151</v>
      </c>
      <c r="D16" s="308">
        <v>2888400</v>
      </c>
      <c r="E16" s="6"/>
      <c r="F16" s="8"/>
      <c r="G16" s="8"/>
      <c r="H16" s="8">
        <v>2888400</v>
      </c>
      <c r="I16" s="8">
        <f t="shared" si="0"/>
        <v>2888400</v>
      </c>
    </row>
    <row r="17" spans="1:9" x14ac:dyDescent="0.2">
      <c r="A17" s="7">
        <v>42946</v>
      </c>
      <c r="B17" s="306" t="s">
        <v>152</v>
      </c>
      <c r="C17" s="297" t="s">
        <v>153</v>
      </c>
      <c r="D17" s="308">
        <v>2888400</v>
      </c>
      <c r="E17" s="6"/>
      <c r="F17" s="8"/>
      <c r="G17" s="8"/>
      <c r="H17" s="8">
        <v>2888400</v>
      </c>
      <c r="I17" s="8">
        <f t="shared" si="0"/>
        <v>2888400</v>
      </c>
    </row>
    <row r="18" spans="1:9" x14ac:dyDescent="0.2">
      <c r="A18" s="7">
        <v>42946</v>
      </c>
      <c r="B18" s="306" t="s">
        <v>154</v>
      </c>
      <c r="C18" s="297" t="s">
        <v>155</v>
      </c>
      <c r="D18" s="308">
        <v>2888400</v>
      </c>
      <c r="E18" s="6"/>
      <c r="F18" s="8"/>
      <c r="G18" s="8"/>
      <c r="H18" s="8">
        <v>2888400</v>
      </c>
      <c r="I18" s="8">
        <f t="shared" si="0"/>
        <v>2888400</v>
      </c>
    </row>
    <row r="19" spans="1:9" x14ac:dyDescent="0.2">
      <c r="A19" s="7">
        <v>42946</v>
      </c>
      <c r="B19" s="306" t="s">
        <v>156</v>
      </c>
      <c r="C19" s="297" t="s">
        <v>157</v>
      </c>
      <c r="D19" s="308">
        <v>2888400</v>
      </c>
      <c r="E19" s="6"/>
      <c r="F19" s="8"/>
      <c r="G19" s="8"/>
      <c r="H19" s="8">
        <v>2888400</v>
      </c>
      <c r="I19" s="8">
        <f t="shared" si="0"/>
        <v>2888400</v>
      </c>
    </row>
    <row r="20" spans="1:9" x14ac:dyDescent="0.2">
      <c r="A20" s="7">
        <v>42946</v>
      </c>
      <c r="B20" s="306" t="s">
        <v>158</v>
      </c>
      <c r="C20" s="297" t="s">
        <v>159</v>
      </c>
      <c r="D20" s="308">
        <v>2888400</v>
      </c>
      <c r="E20" s="6"/>
      <c r="F20" s="8"/>
      <c r="G20" s="8"/>
      <c r="H20" s="8">
        <v>2888400</v>
      </c>
      <c r="I20" s="8">
        <f t="shared" si="0"/>
        <v>2888400</v>
      </c>
    </row>
    <row r="21" spans="1:9" ht="42.75" x14ac:dyDescent="0.2">
      <c r="A21" s="7">
        <v>42480</v>
      </c>
      <c r="B21" s="411">
        <v>16550607</v>
      </c>
      <c r="C21" s="412" t="s">
        <v>160</v>
      </c>
      <c r="D21" s="413">
        <v>6496000</v>
      </c>
      <c r="E21" s="6"/>
      <c r="F21" s="8"/>
      <c r="G21" s="8"/>
      <c r="H21" s="8">
        <v>6496000</v>
      </c>
      <c r="I21" s="8">
        <f t="shared" si="0"/>
        <v>6496000</v>
      </c>
    </row>
    <row r="22" spans="1:9" ht="42.75" x14ac:dyDescent="0.2">
      <c r="A22" s="7">
        <v>42480</v>
      </c>
      <c r="B22" s="411">
        <v>16550608</v>
      </c>
      <c r="C22" s="412" t="s">
        <v>160</v>
      </c>
      <c r="D22" s="413">
        <v>5243200</v>
      </c>
      <c r="E22" s="6"/>
      <c r="F22" s="8"/>
      <c r="G22" s="8"/>
      <c r="H22" s="8">
        <v>5243200</v>
      </c>
      <c r="I22" s="8">
        <f t="shared" si="0"/>
        <v>5243200</v>
      </c>
    </row>
    <row r="23" spans="1:9" x14ac:dyDescent="0.2">
      <c r="A23" s="6"/>
      <c r="B23" s="14" t="s">
        <v>193</v>
      </c>
      <c r="C23" s="18" t="s">
        <v>194</v>
      </c>
      <c r="D23" s="8"/>
      <c r="E23" s="8"/>
      <c r="F23" s="8"/>
      <c r="G23" s="8"/>
      <c r="H23" s="8"/>
      <c r="I23" s="8">
        <f t="shared" si="0"/>
        <v>0</v>
      </c>
    </row>
    <row r="24" spans="1:9" x14ac:dyDescent="0.2">
      <c r="A24" s="414"/>
      <c r="B24" s="415" t="s">
        <v>195</v>
      </c>
      <c r="C24" s="18" t="s">
        <v>196</v>
      </c>
      <c r="D24" s="369">
        <f>15743700+26562470+1444250+959000+11288696+149705984+195000+9192250+130137970+6467700+2116725</f>
        <v>353813745</v>
      </c>
      <c r="E24" s="369">
        <v>353813745</v>
      </c>
      <c r="F24" s="8"/>
      <c r="G24" s="8"/>
      <c r="H24" s="8"/>
      <c r="I24" s="8">
        <f t="shared" si="0"/>
        <v>353813745</v>
      </c>
    </row>
    <row r="25" spans="1:9" x14ac:dyDescent="0.2">
      <c r="A25" s="7">
        <v>42366</v>
      </c>
      <c r="B25" s="309"/>
      <c r="C25" s="310" t="s">
        <v>198</v>
      </c>
      <c r="D25" s="312">
        <v>1500000</v>
      </c>
      <c r="E25" s="8">
        <v>1500000</v>
      </c>
      <c r="F25" s="8"/>
      <c r="G25" s="8"/>
      <c r="H25" s="8"/>
      <c r="I25" s="8">
        <f t="shared" si="0"/>
        <v>1500000</v>
      </c>
    </row>
    <row r="26" spans="1:9" x14ac:dyDescent="0.2">
      <c r="A26" s="7">
        <v>42366</v>
      </c>
      <c r="B26" s="309"/>
      <c r="C26" s="310" t="s">
        <v>198</v>
      </c>
      <c r="D26" s="312">
        <v>1500000</v>
      </c>
      <c r="E26" s="8">
        <v>1500000</v>
      </c>
      <c r="F26" s="8"/>
      <c r="G26" s="8"/>
      <c r="H26" s="8"/>
      <c r="I26" s="8">
        <f t="shared" si="0"/>
        <v>1500000</v>
      </c>
    </row>
    <row r="27" spans="1:9" x14ac:dyDescent="0.2">
      <c r="A27" s="7">
        <v>43537</v>
      </c>
      <c r="B27" s="309">
        <v>16650102</v>
      </c>
      <c r="C27" s="310" t="s">
        <v>201</v>
      </c>
      <c r="D27" s="312">
        <v>2650000</v>
      </c>
      <c r="E27" s="8">
        <v>2650000</v>
      </c>
      <c r="F27" s="8"/>
      <c r="G27" s="8"/>
      <c r="H27" s="8"/>
      <c r="I27" s="8">
        <f t="shared" si="0"/>
        <v>2650000</v>
      </c>
    </row>
    <row r="28" spans="1:9" ht="57" x14ac:dyDescent="0.2">
      <c r="A28" s="379">
        <v>42366</v>
      </c>
      <c r="B28" s="380"/>
      <c r="C28" s="381" t="s">
        <v>197</v>
      </c>
      <c r="D28" s="382">
        <v>4408000</v>
      </c>
      <c r="E28" s="8">
        <v>4408000</v>
      </c>
      <c r="F28" s="8"/>
      <c r="G28" s="8"/>
      <c r="H28" s="8"/>
      <c r="I28" s="8">
        <f t="shared" si="0"/>
        <v>4408000</v>
      </c>
    </row>
    <row r="29" spans="1:9" x14ac:dyDescent="0.2">
      <c r="A29" s="416"/>
      <c r="B29" s="411"/>
      <c r="C29" s="416" t="s">
        <v>147</v>
      </c>
      <c r="D29" s="413">
        <v>640000</v>
      </c>
      <c r="E29" s="8">
        <v>640000</v>
      </c>
      <c r="F29" s="8"/>
      <c r="G29" s="8"/>
      <c r="H29" s="8"/>
      <c r="I29" s="8">
        <f t="shared" si="0"/>
        <v>640000</v>
      </c>
    </row>
    <row r="30" spans="1:9" ht="28.5" x14ac:dyDescent="0.2">
      <c r="A30" s="7">
        <v>42366</v>
      </c>
      <c r="B30" s="14"/>
      <c r="C30" s="298" t="s">
        <v>199</v>
      </c>
      <c r="D30" s="425">
        <v>1820000</v>
      </c>
      <c r="E30" s="8">
        <v>1820000</v>
      </c>
      <c r="F30" s="8"/>
      <c r="G30" s="8"/>
      <c r="H30" s="8"/>
      <c r="I30" s="8">
        <f t="shared" si="0"/>
        <v>1820000</v>
      </c>
    </row>
    <row r="31" spans="1:9" x14ac:dyDescent="0.2">
      <c r="A31" s="7">
        <v>42865</v>
      </c>
      <c r="B31" s="14"/>
      <c r="C31" s="298" t="s">
        <v>200</v>
      </c>
      <c r="D31" s="425">
        <v>1904000</v>
      </c>
      <c r="E31" s="8">
        <v>1904000</v>
      </c>
      <c r="F31" s="8"/>
      <c r="G31" s="8"/>
      <c r="H31" s="8"/>
      <c r="I31" s="8">
        <f t="shared" si="0"/>
        <v>1904000</v>
      </c>
    </row>
    <row r="32" spans="1:9" x14ac:dyDescent="0.2">
      <c r="A32" s="6"/>
      <c r="B32" s="14" t="s">
        <v>202</v>
      </c>
      <c r="C32" s="18" t="s">
        <v>203</v>
      </c>
      <c r="D32" s="8"/>
      <c r="E32" s="8"/>
      <c r="F32" s="8"/>
      <c r="G32" s="8"/>
      <c r="H32" s="8"/>
      <c r="I32" s="8">
        <f>SUM(E32:H32)</f>
        <v>0</v>
      </c>
    </row>
    <row r="33" spans="1:9" x14ac:dyDescent="0.2">
      <c r="A33" s="7">
        <v>42535</v>
      </c>
      <c r="B33" s="309" t="s">
        <v>204</v>
      </c>
      <c r="C33" s="310" t="s">
        <v>205</v>
      </c>
      <c r="D33" s="312">
        <v>14800000</v>
      </c>
      <c r="E33" s="8"/>
      <c r="F33" s="8">
        <v>14800000</v>
      </c>
      <c r="G33" s="8"/>
      <c r="H33" s="8"/>
      <c r="I33" s="8">
        <f t="shared" si="0"/>
        <v>14800000</v>
      </c>
    </row>
    <row r="34" spans="1:9" x14ac:dyDescent="0.2">
      <c r="A34" s="18"/>
      <c r="B34" s="368" t="s">
        <v>206</v>
      </c>
      <c r="C34" s="18" t="s">
        <v>207</v>
      </c>
      <c r="D34" s="369"/>
      <c r="E34" s="369"/>
      <c r="F34" s="369"/>
      <c r="G34" s="8"/>
      <c r="H34" s="8"/>
      <c r="I34" s="8">
        <f t="shared" si="0"/>
        <v>0</v>
      </c>
    </row>
    <row r="35" spans="1:9" x14ac:dyDescent="0.2">
      <c r="A35" s="18"/>
      <c r="B35" s="368" t="s">
        <v>208</v>
      </c>
      <c r="C35" s="18" t="s">
        <v>209</v>
      </c>
      <c r="D35" s="369"/>
      <c r="E35" s="369"/>
      <c r="F35" s="369"/>
      <c r="G35" s="8"/>
      <c r="H35" s="8"/>
      <c r="I35" s="8">
        <f t="shared" si="0"/>
        <v>0</v>
      </c>
    </row>
    <row r="36" spans="1:9" x14ac:dyDescent="0.2">
      <c r="A36" s="7">
        <v>42865</v>
      </c>
      <c r="B36" s="309" t="s">
        <v>217</v>
      </c>
      <c r="C36" s="310" t="s">
        <v>218</v>
      </c>
      <c r="D36" s="312">
        <v>4284000</v>
      </c>
      <c r="E36" s="8"/>
      <c r="F36" s="8">
        <v>4284000</v>
      </c>
      <c r="G36" s="8"/>
      <c r="H36" s="8"/>
      <c r="I36" s="8">
        <f t="shared" si="0"/>
        <v>4284000</v>
      </c>
    </row>
    <row r="37" spans="1:9" x14ac:dyDescent="0.2">
      <c r="A37" s="7">
        <v>45469</v>
      </c>
      <c r="B37" s="309"/>
      <c r="C37" s="310" t="s">
        <v>647</v>
      </c>
      <c r="D37" s="312">
        <v>2600000</v>
      </c>
      <c r="E37" s="8"/>
      <c r="F37" s="346">
        <v>2600000</v>
      </c>
      <c r="G37" s="8"/>
      <c r="H37" s="8"/>
      <c r="I37" s="8">
        <f t="shared" si="0"/>
        <v>2600000</v>
      </c>
    </row>
    <row r="38" spans="1:9" x14ac:dyDescent="0.2">
      <c r="A38" s="7">
        <v>45469</v>
      </c>
      <c r="B38" s="309"/>
      <c r="C38" s="310" t="s">
        <v>647</v>
      </c>
      <c r="D38" s="312">
        <v>2600000</v>
      </c>
      <c r="E38" s="8"/>
      <c r="F38" s="346">
        <v>2600000</v>
      </c>
      <c r="G38" s="8"/>
      <c r="H38" s="8"/>
      <c r="I38" s="8">
        <f t="shared" si="0"/>
        <v>2600000</v>
      </c>
    </row>
    <row r="39" spans="1:9" x14ac:dyDescent="0.2">
      <c r="A39" s="7">
        <v>46212</v>
      </c>
      <c r="B39" s="309"/>
      <c r="C39" s="310" t="s">
        <v>650</v>
      </c>
      <c r="D39" s="312">
        <v>1565000</v>
      </c>
      <c r="E39" s="8"/>
      <c r="F39" s="8">
        <v>1565000</v>
      </c>
      <c r="G39" s="8"/>
      <c r="H39" s="8"/>
      <c r="I39" s="8">
        <f t="shared" si="0"/>
        <v>1565000</v>
      </c>
    </row>
    <row r="40" spans="1:9" x14ac:dyDescent="0.2">
      <c r="A40" s="7">
        <v>46212</v>
      </c>
      <c r="B40" s="309"/>
      <c r="C40" s="310" t="s">
        <v>650</v>
      </c>
      <c r="D40" s="312">
        <v>1565000</v>
      </c>
      <c r="E40" s="8"/>
      <c r="F40" s="8">
        <v>1565000</v>
      </c>
      <c r="G40" s="8"/>
      <c r="H40" s="8"/>
      <c r="I40" s="8">
        <f t="shared" si="0"/>
        <v>1565000</v>
      </c>
    </row>
    <row r="41" spans="1:9" x14ac:dyDescent="0.2">
      <c r="A41" s="7">
        <v>46212</v>
      </c>
      <c r="B41" s="309"/>
      <c r="C41" s="310" t="s">
        <v>650</v>
      </c>
      <c r="D41" s="312">
        <v>1565000</v>
      </c>
      <c r="E41" s="8"/>
      <c r="F41" s="8">
        <v>1565000</v>
      </c>
      <c r="G41" s="8"/>
      <c r="H41" s="8"/>
      <c r="I41" s="8">
        <f t="shared" si="0"/>
        <v>1565000</v>
      </c>
    </row>
    <row r="42" spans="1:9" x14ac:dyDescent="0.2">
      <c r="A42" s="7">
        <v>46212</v>
      </c>
      <c r="B42" s="309"/>
      <c r="C42" s="310" t="s">
        <v>650</v>
      </c>
      <c r="D42" s="312">
        <v>1565000</v>
      </c>
      <c r="E42" s="8"/>
      <c r="F42" s="8">
        <v>1565000</v>
      </c>
      <c r="G42" s="8"/>
      <c r="H42" s="8"/>
      <c r="I42" s="8">
        <f t="shared" si="0"/>
        <v>1565000</v>
      </c>
    </row>
    <row r="43" spans="1:9" x14ac:dyDescent="0.2">
      <c r="A43" s="7">
        <v>46212</v>
      </c>
      <c r="B43" s="309"/>
      <c r="C43" s="310" t="s">
        <v>650</v>
      </c>
      <c r="D43" s="312">
        <v>1565000</v>
      </c>
      <c r="E43" s="8"/>
      <c r="F43" s="8">
        <v>1565000</v>
      </c>
      <c r="G43" s="8"/>
      <c r="H43" s="8"/>
      <c r="I43" s="8">
        <f t="shared" si="0"/>
        <v>1565000</v>
      </c>
    </row>
    <row r="44" spans="1:9" x14ac:dyDescent="0.2">
      <c r="A44" s="7">
        <v>46212</v>
      </c>
      <c r="B44" s="309"/>
      <c r="C44" s="310" t="s">
        <v>650</v>
      </c>
      <c r="D44" s="312">
        <v>1565000</v>
      </c>
      <c r="E44" s="8"/>
      <c r="F44" s="8">
        <v>1565000</v>
      </c>
      <c r="G44" s="8"/>
      <c r="H44" s="8"/>
      <c r="I44" s="8">
        <f t="shared" si="0"/>
        <v>1565000</v>
      </c>
    </row>
    <row r="45" spans="1:9" x14ac:dyDescent="0.2">
      <c r="A45" s="7">
        <v>46212</v>
      </c>
      <c r="B45" s="309"/>
      <c r="C45" s="310" t="s">
        <v>650</v>
      </c>
      <c r="D45" s="312">
        <v>1565000</v>
      </c>
      <c r="E45" s="8"/>
      <c r="F45" s="8">
        <v>1565000</v>
      </c>
      <c r="G45" s="8"/>
      <c r="H45" s="8"/>
      <c r="I45" s="8">
        <f t="shared" si="0"/>
        <v>1565000</v>
      </c>
    </row>
    <row r="46" spans="1:9" x14ac:dyDescent="0.2">
      <c r="A46" s="7">
        <v>46212</v>
      </c>
      <c r="B46" s="309"/>
      <c r="C46" s="310" t="s">
        <v>650</v>
      </c>
      <c r="D46" s="312">
        <v>1565000</v>
      </c>
      <c r="E46" s="8"/>
      <c r="F46" s="8">
        <v>1565000</v>
      </c>
      <c r="G46" s="8"/>
      <c r="H46" s="8"/>
      <c r="I46" s="8">
        <f t="shared" si="0"/>
        <v>1565000</v>
      </c>
    </row>
    <row r="47" spans="1:9" x14ac:dyDescent="0.2">
      <c r="A47" s="7">
        <v>46240</v>
      </c>
      <c r="B47" s="309"/>
      <c r="C47" s="310" t="s">
        <v>651</v>
      </c>
      <c r="D47" s="312">
        <v>420000</v>
      </c>
      <c r="E47" s="8"/>
      <c r="F47" s="8">
        <v>420000</v>
      </c>
      <c r="G47" s="8"/>
      <c r="H47" s="8"/>
      <c r="I47" s="8">
        <f t="shared" si="0"/>
        <v>420000</v>
      </c>
    </row>
    <row r="48" spans="1:9" x14ac:dyDescent="0.2">
      <c r="A48" s="7">
        <v>46240</v>
      </c>
      <c r="B48" s="309"/>
      <c r="C48" s="310" t="s">
        <v>652</v>
      </c>
      <c r="D48" s="312">
        <v>1565000</v>
      </c>
      <c r="E48" s="8"/>
      <c r="F48" s="8">
        <v>1565000</v>
      </c>
      <c r="G48" s="8"/>
      <c r="H48" s="8"/>
      <c r="I48" s="8">
        <f t="shared" si="0"/>
        <v>1565000</v>
      </c>
    </row>
    <row r="49" spans="1:9" x14ac:dyDescent="0.2">
      <c r="A49" s="7">
        <v>46240</v>
      </c>
      <c r="B49" s="309"/>
      <c r="C49" s="310" t="s">
        <v>652</v>
      </c>
      <c r="D49" s="312">
        <v>1565000</v>
      </c>
      <c r="E49" s="8"/>
      <c r="F49" s="8">
        <v>1565000</v>
      </c>
      <c r="G49" s="8"/>
      <c r="H49" s="8"/>
      <c r="I49" s="8">
        <f t="shared" si="0"/>
        <v>1565000</v>
      </c>
    </row>
    <row r="50" spans="1:9" x14ac:dyDescent="0.2">
      <c r="A50" s="7">
        <v>46240</v>
      </c>
      <c r="B50" s="309"/>
      <c r="C50" s="310" t="s">
        <v>652</v>
      </c>
      <c r="D50" s="312">
        <v>1565000</v>
      </c>
      <c r="E50" s="8"/>
      <c r="F50" s="8">
        <v>1565000</v>
      </c>
      <c r="G50" s="8"/>
      <c r="H50" s="8"/>
      <c r="I50" s="8">
        <f t="shared" si="0"/>
        <v>1565000</v>
      </c>
    </row>
    <row r="51" spans="1:9" x14ac:dyDescent="0.2">
      <c r="A51" s="7">
        <v>46240</v>
      </c>
      <c r="B51" s="309"/>
      <c r="C51" s="310" t="s">
        <v>653</v>
      </c>
      <c r="D51" s="312">
        <v>1200000</v>
      </c>
      <c r="E51" s="8"/>
      <c r="F51" s="8">
        <v>1200000</v>
      </c>
      <c r="G51" s="8"/>
      <c r="H51" s="8"/>
      <c r="I51" s="8">
        <f t="shared" si="0"/>
        <v>1200000</v>
      </c>
    </row>
    <row r="52" spans="1:9" x14ac:dyDescent="0.2">
      <c r="A52" s="7">
        <v>46240</v>
      </c>
      <c r="B52" s="309"/>
      <c r="C52" s="310" t="s">
        <v>653</v>
      </c>
      <c r="D52" s="312">
        <v>1200000</v>
      </c>
      <c r="E52" s="8"/>
      <c r="F52" s="8">
        <v>1200000</v>
      </c>
      <c r="G52" s="8"/>
      <c r="H52" s="8"/>
      <c r="I52" s="8">
        <f t="shared" si="0"/>
        <v>1200000</v>
      </c>
    </row>
    <row r="53" spans="1:9" x14ac:dyDescent="0.2">
      <c r="A53" s="7">
        <v>43788</v>
      </c>
      <c r="B53" s="306">
        <v>16700107</v>
      </c>
      <c r="C53" s="297" t="s">
        <v>432</v>
      </c>
      <c r="D53" s="308">
        <v>42399700</v>
      </c>
      <c r="E53" s="8"/>
      <c r="F53" s="8"/>
      <c r="G53" s="8">
        <v>42399700</v>
      </c>
      <c r="H53" s="8"/>
      <c r="I53" s="8">
        <f t="shared" si="0"/>
        <v>42399700</v>
      </c>
    </row>
    <row r="54" spans="1:9" ht="28.5" x14ac:dyDescent="0.2">
      <c r="A54" s="332">
        <v>46001</v>
      </c>
      <c r="B54" s="333"/>
      <c r="C54" s="334" t="s">
        <v>669</v>
      </c>
      <c r="D54" s="335">
        <v>2298998</v>
      </c>
      <c r="E54" s="8"/>
      <c r="F54" s="8">
        <v>2298998</v>
      </c>
      <c r="G54" s="8"/>
      <c r="H54" s="8"/>
      <c r="I54" s="8">
        <f>SUM(E54:H54)</f>
        <v>2298998</v>
      </c>
    </row>
    <row r="55" spans="1:9" x14ac:dyDescent="0.2">
      <c r="A55" s="332">
        <v>44957</v>
      </c>
      <c r="B55" s="333"/>
      <c r="C55" s="336" t="s">
        <v>619</v>
      </c>
      <c r="D55" s="335">
        <v>1973020</v>
      </c>
      <c r="E55" s="8"/>
      <c r="F55" s="8">
        <v>1973020</v>
      </c>
      <c r="G55" s="8"/>
      <c r="H55" s="8"/>
      <c r="I55" s="8">
        <f t="shared" si="0"/>
        <v>1973020</v>
      </c>
    </row>
    <row r="56" spans="1:9" ht="28.5" x14ac:dyDescent="0.2">
      <c r="A56" s="379">
        <v>41536</v>
      </c>
      <c r="B56" s="380"/>
      <c r="C56" s="381" t="s">
        <v>210</v>
      </c>
      <c r="D56" s="382">
        <v>1775210</v>
      </c>
      <c r="E56" s="8"/>
      <c r="F56" s="8"/>
      <c r="G56" s="8">
        <v>1775210</v>
      </c>
      <c r="H56" s="8"/>
      <c r="I56" s="8">
        <f t="shared" si="0"/>
        <v>1775210</v>
      </c>
    </row>
    <row r="57" spans="1:9" x14ac:dyDescent="0.2">
      <c r="A57" s="379">
        <v>44222</v>
      </c>
      <c r="B57" s="380">
        <v>16700101</v>
      </c>
      <c r="C57" s="381" t="s">
        <v>219</v>
      </c>
      <c r="D57" s="382">
        <v>2500000</v>
      </c>
      <c r="E57" s="8"/>
      <c r="F57" s="8"/>
      <c r="G57" s="8">
        <v>2500000</v>
      </c>
      <c r="H57" s="8"/>
      <c r="I57" s="8">
        <f t="shared" si="0"/>
        <v>2500000</v>
      </c>
    </row>
    <row r="58" spans="1:9" ht="28.5" x14ac:dyDescent="0.2">
      <c r="A58" s="7">
        <v>41422</v>
      </c>
      <c r="B58" s="411"/>
      <c r="C58" s="412" t="s">
        <v>212</v>
      </c>
      <c r="D58" s="413">
        <v>3350000</v>
      </c>
      <c r="E58" s="8"/>
      <c r="F58" s="8"/>
      <c r="G58" s="8">
        <v>3350000</v>
      </c>
      <c r="H58" s="8"/>
      <c r="I58" s="8">
        <f t="shared" si="0"/>
        <v>3350000</v>
      </c>
    </row>
    <row r="59" spans="1:9" x14ac:dyDescent="0.2">
      <c r="A59" s="7">
        <v>44244</v>
      </c>
      <c r="B59" s="411">
        <v>19700101</v>
      </c>
      <c r="C59" s="412" t="s">
        <v>220</v>
      </c>
      <c r="D59" s="413">
        <v>3200000</v>
      </c>
      <c r="E59" s="8"/>
      <c r="F59" s="8"/>
      <c r="G59" s="8">
        <v>3200000</v>
      </c>
      <c r="H59" s="8"/>
      <c r="I59" s="8">
        <f t="shared" si="0"/>
        <v>3200000</v>
      </c>
    </row>
    <row r="60" spans="1:9" ht="71.25" x14ac:dyDescent="0.2">
      <c r="A60" s="7">
        <v>44410</v>
      </c>
      <c r="B60" s="411">
        <v>19700101</v>
      </c>
      <c r="C60" s="412" t="s">
        <v>221</v>
      </c>
      <c r="D60" s="413">
        <v>4850000</v>
      </c>
      <c r="E60" s="8"/>
      <c r="F60" s="8"/>
      <c r="G60" s="8">
        <v>4850000</v>
      </c>
      <c r="H60" s="8"/>
      <c r="I60" s="8">
        <f t="shared" si="0"/>
        <v>4850000</v>
      </c>
    </row>
    <row r="61" spans="1:9" ht="42.75" x14ac:dyDescent="0.2">
      <c r="A61" s="440">
        <v>41267</v>
      </c>
      <c r="B61" s="441"/>
      <c r="C61" s="298" t="s">
        <v>211</v>
      </c>
      <c r="D61" s="425">
        <v>1966200</v>
      </c>
      <c r="E61" s="8"/>
      <c r="F61" s="8">
        <v>1966200</v>
      </c>
      <c r="G61" s="8"/>
      <c r="H61" s="8"/>
      <c r="I61" s="8">
        <f t="shared" si="0"/>
        <v>1966200</v>
      </c>
    </row>
    <row r="62" spans="1:9" x14ac:dyDescent="0.2">
      <c r="A62" s="440">
        <v>42946</v>
      </c>
      <c r="B62" s="441" t="s">
        <v>213</v>
      </c>
      <c r="C62" s="298" t="s">
        <v>214</v>
      </c>
      <c r="D62" s="425">
        <v>6937180</v>
      </c>
      <c r="E62" s="8"/>
      <c r="F62" s="8">
        <v>6937180</v>
      </c>
      <c r="G62" s="8"/>
      <c r="H62" s="8"/>
      <c r="I62" s="8">
        <f t="shared" si="0"/>
        <v>6937180</v>
      </c>
    </row>
    <row r="63" spans="1:9" ht="28.5" x14ac:dyDescent="0.2">
      <c r="A63" s="440">
        <v>42946</v>
      </c>
      <c r="B63" s="441" t="s">
        <v>215</v>
      </c>
      <c r="C63" s="298" t="s">
        <v>216</v>
      </c>
      <c r="D63" s="425">
        <v>1856400</v>
      </c>
      <c r="E63" s="8"/>
      <c r="F63" s="8">
        <v>1856400</v>
      </c>
      <c r="G63" s="8"/>
      <c r="H63" s="8"/>
      <c r="I63" s="8">
        <f t="shared" si="0"/>
        <v>1856400</v>
      </c>
    </row>
    <row r="64" spans="1:9" x14ac:dyDescent="0.2">
      <c r="A64" s="18"/>
      <c r="B64" s="368" t="s">
        <v>222</v>
      </c>
      <c r="C64" s="18" t="s">
        <v>223</v>
      </c>
      <c r="D64" s="369"/>
      <c r="E64" s="369"/>
      <c r="F64" s="369"/>
      <c r="G64" s="8"/>
      <c r="H64" s="8"/>
      <c r="I64" s="8">
        <f t="shared" si="0"/>
        <v>0</v>
      </c>
    </row>
    <row r="65" spans="1:9" x14ac:dyDescent="0.2">
      <c r="A65" s="318">
        <v>42734</v>
      </c>
      <c r="B65" s="309"/>
      <c r="C65" s="310" t="s">
        <v>224</v>
      </c>
      <c r="D65" s="312">
        <v>3096040</v>
      </c>
      <c r="E65" s="8"/>
      <c r="F65" s="8">
        <v>3096040</v>
      </c>
      <c r="G65" s="8"/>
      <c r="H65" s="8"/>
      <c r="I65" s="8">
        <f t="shared" si="0"/>
        <v>3096040</v>
      </c>
    </row>
    <row r="66" spans="1:9" ht="85.5" x14ac:dyDescent="0.2">
      <c r="A66" s="318">
        <v>46001</v>
      </c>
      <c r="B66" s="309"/>
      <c r="C66" s="310" t="s">
        <v>648</v>
      </c>
      <c r="D66" s="312">
        <v>2398998</v>
      </c>
      <c r="E66" s="8"/>
      <c r="F66" s="8">
        <v>2398998</v>
      </c>
      <c r="G66" s="8"/>
      <c r="H66" s="8"/>
      <c r="I66" s="8">
        <f t="shared" si="0"/>
        <v>2398998</v>
      </c>
    </row>
    <row r="67" spans="1:9" ht="28.5" x14ac:dyDescent="0.2">
      <c r="A67" s="318">
        <v>46212</v>
      </c>
      <c r="B67" s="309"/>
      <c r="C67" s="310" t="s">
        <v>649</v>
      </c>
      <c r="D67" s="312">
        <v>1923600</v>
      </c>
      <c r="E67" s="8"/>
      <c r="F67" s="8">
        <v>1923600</v>
      </c>
      <c r="G67" s="8"/>
      <c r="H67" s="8"/>
      <c r="I67" s="8">
        <f>SUM(E67:H67)</f>
        <v>1923600</v>
      </c>
    </row>
    <row r="68" spans="1:9" x14ac:dyDescent="0.2">
      <c r="A68" s="318">
        <v>41891</v>
      </c>
      <c r="B68" s="309"/>
      <c r="C68" s="310" t="s">
        <v>227</v>
      </c>
      <c r="D68" s="312">
        <v>2500000</v>
      </c>
      <c r="E68" s="8"/>
      <c r="F68" s="8">
        <v>2500000</v>
      </c>
      <c r="G68" s="8"/>
      <c r="H68" s="8"/>
      <c r="I68" s="8">
        <f t="shared" si="0"/>
        <v>2500000</v>
      </c>
    </row>
    <row r="69" spans="1:9" ht="28.5" x14ac:dyDescent="0.2">
      <c r="A69" s="318">
        <v>43419</v>
      </c>
      <c r="B69" s="309">
        <v>16700213</v>
      </c>
      <c r="C69" s="310" t="s">
        <v>254</v>
      </c>
      <c r="D69" s="312">
        <v>3080000</v>
      </c>
      <c r="E69" s="8"/>
      <c r="F69" s="8">
        <v>3080000</v>
      </c>
      <c r="G69" s="8"/>
      <c r="H69" s="8"/>
      <c r="I69" s="8">
        <f t="shared" ref="I69:I76" si="1">SUM(E69:H69)</f>
        <v>3080000</v>
      </c>
    </row>
    <row r="70" spans="1:9" ht="28.5" x14ac:dyDescent="0.2">
      <c r="A70" s="318">
        <v>43419</v>
      </c>
      <c r="B70" s="309">
        <v>16700213</v>
      </c>
      <c r="C70" s="310" t="s">
        <v>254</v>
      </c>
      <c r="D70" s="312">
        <v>3080000</v>
      </c>
      <c r="E70" s="8"/>
      <c r="F70" s="8">
        <v>3080000</v>
      </c>
      <c r="G70" s="8"/>
      <c r="H70" s="8"/>
      <c r="I70" s="8">
        <f t="shared" si="1"/>
        <v>3080000</v>
      </c>
    </row>
    <row r="71" spans="1:9" x14ac:dyDescent="0.2">
      <c r="A71" s="318">
        <v>43629</v>
      </c>
      <c r="B71" s="309">
        <v>16700216</v>
      </c>
      <c r="C71" s="310" t="s">
        <v>257</v>
      </c>
      <c r="D71" s="312">
        <v>3499000</v>
      </c>
      <c r="E71" s="8"/>
      <c r="F71" s="8">
        <v>3499000</v>
      </c>
      <c r="G71" s="8"/>
      <c r="H71" s="8"/>
      <c r="I71" s="8">
        <f t="shared" si="1"/>
        <v>3499000</v>
      </c>
    </row>
    <row r="72" spans="1:9" x14ac:dyDescent="0.2">
      <c r="A72" s="318">
        <v>44193</v>
      </c>
      <c r="B72" s="309">
        <v>16700201</v>
      </c>
      <c r="C72" s="310" t="s">
        <v>260</v>
      </c>
      <c r="D72" s="312">
        <v>4600000</v>
      </c>
      <c r="E72" s="8"/>
      <c r="F72" s="8">
        <v>4600000</v>
      </c>
      <c r="G72" s="8"/>
      <c r="H72" s="8"/>
      <c r="I72" s="8">
        <f t="shared" si="1"/>
        <v>4600000</v>
      </c>
    </row>
    <row r="73" spans="1:9" x14ac:dyDescent="0.2">
      <c r="A73" s="318">
        <v>44389</v>
      </c>
      <c r="B73" s="309">
        <v>16700201</v>
      </c>
      <c r="C73" s="310" t="s">
        <v>260</v>
      </c>
      <c r="D73" s="312">
        <v>3977000</v>
      </c>
      <c r="E73" s="8"/>
      <c r="F73" s="8">
        <v>3977000</v>
      </c>
      <c r="G73" s="8"/>
      <c r="H73" s="8"/>
      <c r="I73" s="8">
        <f t="shared" si="1"/>
        <v>3977000</v>
      </c>
    </row>
    <row r="74" spans="1:9" ht="42.75" x14ac:dyDescent="0.2">
      <c r="A74" s="318">
        <v>44410</v>
      </c>
      <c r="B74" s="309">
        <v>16700201</v>
      </c>
      <c r="C74" s="310" t="s">
        <v>263</v>
      </c>
      <c r="D74" s="312">
        <v>1940000</v>
      </c>
      <c r="E74" s="8"/>
      <c r="F74" s="8">
        <v>1940000</v>
      </c>
      <c r="G74" s="8"/>
      <c r="H74" s="8"/>
      <c r="I74" s="8">
        <f t="shared" si="1"/>
        <v>1940000</v>
      </c>
    </row>
    <row r="75" spans="1:9" x14ac:dyDescent="0.2">
      <c r="A75" s="318">
        <v>44410</v>
      </c>
      <c r="B75" s="309">
        <v>16700201</v>
      </c>
      <c r="C75" s="310" t="s">
        <v>264</v>
      </c>
      <c r="D75" s="312">
        <v>1047600</v>
      </c>
      <c r="E75" s="8"/>
      <c r="F75" s="8">
        <v>1047600</v>
      </c>
      <c r="G75" s="8"/>
      <c r="H75" s="8"/>
      <c r="I75" s="8">
        <f t="shared" si="1"/>
        <v>1047600</v>
      </c>
    </row>
    <row r="76" spans="1:9" ht="42.75" x14ac:dyDescent="0.2">
      <c r="A76" s="357">
        <v>46001</v>
      </c>
      <c r="B76" s="358"/>
      <c r="C76" s="359" t="s">
        <v>663</v>
      </c>
      <c r="D76" s="360">
        <v>294998</v>
      </c>
      <c r="E76" s="8"/>
      <c r="F76" s="8">
        <v>294998</v>
      </c>
      <c r="G76" s="8"/>
      <c r="H76" s="8"/>
      <c r="I76" s="8">
        <f t="shared" si="1"/>
        <v>294998</v>
      </c>
    </row>
    <row r="77" spans="1:9" ht="42.75" x14ac:dyDescent="0.2">
      <c r="A77" s="357">
        <v>43060</v>
      </c>
      <c r="B77" s="358"/>
      <c r="C77" s="359" t="s">
        <v>664</v>
      </c>
      <c r="D77" s="360">
        <v>2100350</v>
      </c>
      <c r="E77" s="8"/>
      <c r="F77" s="8">
        <v>2100350</v>
      </c>
      <c r="G77" s="8"/>
      <c r="H77" s="8"/>
      <c r="I77" s="8">
        <f>SUM(E77:H77)</f>
        <v>2100350</v>
      </c>
    </row>
    <row r="78" spans="1:9" x14ac:dyDescent="0.2">
      <c r="A78" s="357">
        <v>41569</v>
      </c>
      <c r="B78" s="358"/>
      <c r="C78" s="359" t="s">
        <v>665</v>
      </c>
      <c r="D78" s="360">
        <v>2000000</v>
      </c>
      <c r="E78" s="8"/>
      <c r="F78" s="8">
        <v>2000000</v>
      </c>
      <c r="G78" s="8"/>
      <c r="H78" s="8"/>
      <c r="I78" s="8">
        <f t="shared" ref="I78:I87" si="2">SUM(E78:H78)</f>
        <v>2000000</v>
      </c>
    </row>
    <row r="79" spans="1:9" x14ac:dyDescent="0.2">
      <c r="A79" s="361">
        <v>44222</v>
      </c>
      <c r="B79" s="306">
        <v>16700201</v>
      </c>
      <c r="C79" s="297" t="s">
        <v>261</v>
      </c>
      <c r="D79" s="308">
        <v>3200000</v>
      </c>
      <c r="E79" s="8"/>
      <c r="F79" s="8"/>
      <c r="G79" s="8">
        <v>3200000</v>
      </c>
      <c r="H79" s="8"/>
      <c r="I79" s="8">
        <f t="shared" si="2"/>
        <v>3200000</v>
      </c>
    </row>
    <row r="80" spans="1:9" x14ac:dyDescent="0.2">
      <c r="A80" s="361">
        <v>41891</v>
      </c>
      <c r="B80" s="306"/>
      <c r="C80" s="297" t="s">
        <v>261</v>
      </c>
      <c r="D80" s="308">
        <v>2708600</v>
      </c>
      <c r="E80" s="8"/>
      <c r="F80" s="8"/>
      <c r="G80" s="8">
        <v>2708600</v>
      </c>
      <c r="H80" s="8"/>
      <c r="I80" s="8">
        <f t="shared" si="2"/>
        <v>2708600</v>
      </c>
    </row>
    <row r="81" spans="1:9" ht="28.5" x14ac:dyDescent="0.2">
      <c r="A81" s="332">
        <v>43292</v>
      </c>
      <c r="B81" s="333">
        <v>16700212</v>
      </c>
      <c r="C81" s="334" t="s">
        <v>253</v>
      </c>
      <c r="D81" s="335">
        <v>2160015.02</v>
      </c>
      <c r="E81" s="8"/>
      <c r="F81" s="4"/>
      <c r="G81" s="8">
        <v>2160015.02</v>
      </c>
      <c r="H81" s="8"/>
      <c r="I81" s="8">
        <f t="shared" si="2"/>
        <v>2160015.02</v>
      </c>
    </row>
    <row r="82" spans="1:9" ht="28.5" x14ac:dyDescent="0.2">
      <c r="A82" s="332">
        <v>41858</v>
      </c>
      <c r="B82" s="333"/>
      <c r="C82" s="334" t="s">
        <v>229</v>
      </c>
      <c r="D82" s="335">
        <v>1800000</v>
      </c>
      <c r="E82" s="8"/>
      <c r="F82" s="8">
        <v>1800000</v>
      </c>
      <c r="G82" s="8"/>
      <c r="H82" s="8"/>
      <c r="I82" s="8">
        <f t="shared" si="2"/>
        <v>1800000</v>
      </c>
    </row>
    <row r="83" spans="1:9" ht="28.5" x14ac:dyDescent="0.2">
      <c r="A83" s="332">
        <v>40974</v>
      </c>
      <c r="B83" s="333"/>
      <c r="C83" s="334" t="s">
        <v>237</v>
      </c>
      <c r="D83" s="335">
        <v>1750000</v>
      </c>
      <c r="E83" s="8"/>
      <c r="F83" s="8">
        <v>1750000</v>
      </c>
      <c r="G83" s="8"/>
      <c r="H83" s="8"/>
      <c r="I83" s="8">
        <f t="shared" si="2"/>
        <v>1750000</v>
      </c>
    </row>
    <row r="84" spans="1:9" ht="42.75" x14ac:dyDescent="0.2">
      <c r="A84" s="332">
        <v>45673</v>
      </c>
      <c r="B84" s="333"/>
      <c r="C84" s="334" t="s">
        <v>666</v>
      </c>
      <c r="D84" s="335">
        <v>4800635.49</v>
      </c>
      <c r="E84" s="8"/>
      <c r="F84" s="8"/>
      <c r="G84" s="8">
        <v>4800635</v>
      </c>
      <c r="H84" s="8"/>
      <c r="I84" s="8">
        <f t="shared" si="2"/>
        <v>4800635</v>
      </c>
    </row>
    <row r="85" spans="1:9" ht="85.5" x14ac:dyDescent="0.2">
      <c r="A85" s="332">
        <v>46001</v>
      </c>
      <c r="B85" s="333"/>
      <c r="C85" s="334" t="s">
        <v>648</v>
      </c>
      <c r="D85" s="335">
        <v>2398998</v>
      </c>
      <c r="E85" s="8"/>
      <c r="F85" s="8">
        <v>2398998</v>
      </c>
      <c r="G85" s="8"/>
      <c r="H85" s="8"/>
      <c r="I85" s="8">
        <f t="shared" si="2"/>
        <v>2398998</v>
      </c>
    </row>
    <row r="86" spans="1:9" ht="85.5" x14ac:dyDescent="0.2">
      <c r="A86" s="332">
        <v>46001</v>
      </c>
      <c r="B86" s="333"/>
      <c r="C86" s="334" t="s">
        <v>648</v>
      </c>
      <c r="D86" s="335">
        <v>2398998</v>
      </c>
      <c r="E86" s="8"/>
      <c r="F86" s="8">
        <v>2398998</v>
      </c>
      <c r="G86" s="8"/>
      <c r="H86" s="8"/>
      <c r="I86" s="8">
        <f t="shared" si="2"/>
        <v>2398998</v>
      </c>
    </row>
    <row r="87" spans="1:9" ht="57" x14ac:dyDescent="0.2">
      <c r="A87" s="332">
        <v>46001</v>
      </c>
      <c r="B87" s="333"/>
      <c r="C87" s="334" t="s">
        <v>667</v>
      </c>
      <c r="D87" s="335">
        <v>2399898</v>
      </c>
      <c r="E87" s="8"/>
      <c r="F87" s="8">
        <v>2399898</v>
      </c>
      <c r="G87" s="8"/>
      <c r="H87" s="8"/>
      <c r="I87" s="8">
        <f t="shared" si="2"/>
        <v>2399898</v>
      </c>
    </row>
    <row r="88" spans="1:9" ht="99.75" x14ac:dyDescent="0.2">
      <c r="A88" s="332">
        <v>46001</v>
      </c>
      <c r="B88" s="333"/>
      <c r="C88" s="334" t="s">
        <v>668</v>
      </c>
      <c r="D88" s="335">
        <v>2498998</v>
      </c>
      <c r="E88" s="8"/>
      <c r="F88" s="8">
        <v>2498998</v>
      </c>
      <c r="G88" s="8"/>
      <c r="H88" s="8"/>
      <c r="I88" s="8">
        <f>SUM(E88:H88)</f>
        <v>2498998</v>
      </c>
    </row>
    <row r="89" spans="1:9" ht="28.5" x14ac:dyDescent="0.2">
      <c r="A89" s="320">
        <v>43419</v>
      </c>
      <c r="B89" s="324">
        <v>16700213</v>
      </c>
      <c r="C89" s="325" t="s">
        <v>254</v>
      </c>
      <c r="D89" s="323">
        <v>3080000</v>
      </c>
      <c r="E89" s="8"/>
      <c r="F89" s="8">
        <v>3080000</v>
      </c>
      <c r="G89" s="8"/>
      <c r="H89" s="8"/>
      <c r="I89" s="8">
        <f t="shared" ref="I89:I95" si="3">SUM(E89:H89)</f>
        <v>3080000</v>
      </c>
    </row>
    <row r="90" spans="1:9" ht="57" x14ac:dyDescent="0.2">
      <c r="A90" s="320">
        <v>44410</v>
      </c>
      <c r="B90" s="324">
        <v>16700201</v>
      </c>
      <c r="C90" s="325" t="s">
        <v>262</v>
      </c>
      <c r="D90" s="323">
        <v>3977000</v>
      </c>
      <c r="E90" s="8"/>
      <c r="F90" s="8">
        <v>3977000</v>
      </c>
      <c r="G90" s="8"/>
      <c r="H90" s="8"/>
      <c r="I90" s="8">
        <f t="shared" si="3"/>
        <v>3977000</v>
      </c>
    </row>
    <row r="91" spans="1:9" ht="28.5" x14ac:dyDescent="0.2">
      <c r="A91" s="320">
        <v>39547</v>
      </c>
      <c r="B91" s="324" t="s">
        <v>231</v>
      </c>
      <c r="C91" s="325" t="s">
        <v>232</v>
      </c>
      <c r="D91" s="323">
        <v>1500000</v>
      </c>
      <c r="E91" s="8"/>
      <c r="F91" s="8">
        <v>1500000</v>
      </c>
      <c r="G91" s="8"/>
      <c r="H91" s="8"/>
      <c r="I91" s="8">
        <f t="shared" si="3"/>
        <v>1500000</v>
      </c>
    </row>
    <row r="92" spans="1:9" ht="44.25" x14ac:dyDescent="0.2">
      <c r="A92" s="320">
        <v>42732</v>
      </c>
      <c r="B92" s="324" t="s">
        <v>249</v>
      </c>
      <c r="C92" s="325" t="s">
        <v>268</v>
      </c>
      <c r="D92" s="323">
        <v>5000000</v>
      </c>
      <c r="E92" s="8"/>
      <c r="F92" s="8">
        <v>5000000</v>
      </c>
      <c r="G92" s="8"/>
      <c r="H92" s="8"/>
      <c r="I92" s="8">
        <f t="shared" si="3"/>
        <v>5000000</v>
      </c>
    </row>
    <row r="93" spans="1:9" ht="85.5" x14ac:dyDescent="0.2">
      <c r="A93" s="320">
        <v>46001</v>
      </c>
      <c r="B93" s="324"/>
      <c r="C93" s="325" t="s">
        <v>648</v>
      </c>
      <c r="D93" s="323">
        <v>2398998</v>
      </c>
      <c r="E93" s="8"/>
      <c r="F93" s="8">
        <v>2398998</v>
      </c>
      <c r="G93" s="8"/>
      <c r="H93" s="8"/>
      <c r="I93" s="8">
        <f t="shared" si="3"/>
        <v>2398998</v>
      </c>
    </row>
    <row r="94" spans="1:9" ht="85.5" x14ac:dyDescent="0.2">
      <c r="A94" s="320">
        <v>46001</v>
      </c>
      <c r="B94" s="324"/>
      <c r="C94" s="325" t="s">
        <v>648</v>
      </c>
      <c r="D94" s="323">
        <v>2398998</v>
      </c>
      <c r="E94" s="8"/>
      <c r="F94" s="8">
        <v>2398998</v>
      </c>
      <c r="G94" s="8"/>
      <c r="H94" s="8"/>
      <c r="I94" s="8">
        <f t="shared" si="3"/>
        <v>2398998</v>
      </c>
    </row>
    <row r="95" spans="1:9" ht="57" x14ac:dyDescent="0.2">
      <c r="A95" s="320">
        <v>46001</v>
      </c>
      <c r="B95" s="324"/>
      <c r="C95" s="325" t="s">
        <v>667</v>
      </c>
      <c r="D95" s="323">
        <v>2399898</v>
      </c>
      <c r="E95" s="8"/>
      <c r="F95" s="8">
        <v>2399898</v>
      </c>
      <c r="G95" s="8"/>
      <c r="H95" s="8"/>
      <c r="I95" s="8">
        <f t="shared" si="3"/>
        <v>2399898</v>
      </c>
    </row>
    <row r="96" spans="1:9" ht="57" x14ac:dyDescent="0.2">
      <c r="A96" s="320">
        <v>46001</v>
      </c>
      <c r="B96" s="324"/>
      <c r="C96" s="325" t="s">
        <v>682</v>
      </c>
      <c r="D96" s="323">
        <v>3146998</v>
      </c>
      <c r="E96" s="8"/>
      <c r="F96" s="8">
        <v>3146998</v>
      </c>
      <c r="G96" s="8"/>
      <c r="H96" s="8"/>
      <c r="I96" s="8">
        <f>SUM(E96:H96)</f>
        <v>3146998</v>
      </c>
    </row>
    <row r="97" spans="1:9" ht="57" x14ac:dyDescent="0.2">
      <c r="A97" s="320">
        <v>46001</v>
      </c>
      <c r="B97" s="324"/>
      <c r="C97" s="325" t="s">
        <v>682</v>
      </c>
      <c r="D97" s="323">
        <v>3146998</v>
      </c>
      <c r="E97" s="8"/>
      <c r="F97" s="8">
        <v>3146998</v>
      </c>
      <c r="G97" s="8"/>
      <c r="H97" s="8"/>
      <c r="I97" s="8">
        <f t="shared" ref="I97:I105" si="4">SUM(E97:H97)</f>
        <v>3146998</v>
      </c>
    </row>
    <row r="98" spans="1:9" ht="28.5" x14ac:dyDescent="0.2">
      <c r="A98" s="376">
        <v>43419</v>
      </c>
      <c r="B98" s="374">
        <v>16700213</v>
      </c>
      <c r="C98" s="375" t="s">
        <v>254</v>
      </c>
      <c r="D98" s="377">
        <v>3080000</v>
      </c>
      <c r="E98" s="8"/>
      <c r="F98" s="8">
        <v>3080000</v>
      </c>
      <c r="G98" s="8"/>
      <c r="H98" s="8"/>
      <c r="I98" s="8">
        <f t="shared" si="4"/>
        <v>3080000</v>
      </c>
    </row>
    <row r="99" spans="1:9" x14ac:dyDescent="0.2">
      <c r="A99" s="376">
        <v>43629</v>
      </c>
      <c r="B99" s="374">
        <v>16700215</v>
      </c>
      <c r="C99" s="375" t="s">
        <v>256</v>
      </c>
      <c r="D99" s="377">
        <v>3350000.97</v>
      </c>
      <c r="E99" s="8"/>
      <c r="F99" s="8">
        <v>3350000.97</v>
      </c>
      <c r="G99" s="8"/>
      <c r="H99" s="8"/>
      <c r="I99" s="8">
        <f t="shared" si="4"/>
        <v>3350000.97</v>
      </c>
    </row>
    <row r="100" spans="1:9" ht="57" x14ac:dyDescent="0.2">
      <c r="A100" s="376">
        <v>44410</v>
      </c>
      <c r="B100" s="374">
        <v>16700201</v>
      </c>
      <c r="C100" s="375" t="s">
        <v>262</v>
      </c>
      <c r="D100" s="377">
        <v>3977000</v>
      </c>
      <c r="E100" s="8"/>
      <c r="F100" s="8">
        <v>3977000</v>
      </c>
      <c r="G100" s="8"/>
      <c r="H100" s="8"/>
      <c r="I100" s="8">
        <f t="shared" si="4"/>
        <v>3977000</v>
      </c>
    </row>
    <row r="101" spans="1:9" ht="114" x14ac:dyDescent="0.2">
      <c r="A101" s="376">
        <v>42718</v>
      </c>
      <c r="B101" s="374"/>
      <c r="C101" s="375" t="s">
        <v>685</v>
      </c>
      <c r="D101" s="377">
        <v>3100000</v>
      </c>
      <c r="E101" s="8"/>
      <c r="F101" s="8">
        <v>3100000</v>
      </c>
      <c r="G101" s="8"/>
      <c r="H101" s="8"/>
      <c r="I101" s="8">
        <f t="shared" si="4"/>
        <v>3100000</v>
      </c>
    </row>
    <row r="102" spans="1:9" ht="114" x14ac:dyDescent="0.2">
      <c r="A102" s="376">
        <v>42713</v>
      </c>
      <c r="B102" s="374"/>
      <c r="C102" s="375" t="s">
        <v>686</v>
      </c>
      <c r="D102" s="377">
        <v>4200000</v>
      </c>
      <c r="E102" s="8"/>
      <c r="F102" s="8">
        <v>4200000</v>
      </c>
      <c r="G102" s="8"/>
      <c r="H102" s="8"/>
      <c r="I102" s="8">
        <f t="shared" si="4"/>
        <v>4200000</v>
      </c>
    </row>
    <row r="103" spans="1:9" ht="42.75" x14ac:dyDescent="0.2">
      <c r="A103" s="376">
        <v>41536</v>
      </c>
      <c r="B103" s="374"/>
      <c r="C103" s="375" t="s">
        <v>228</v>
      </c>
      <c r="D103" s="377">
        <v>2549320</v>
      </c>
      <c r="E103" s="8"/>
      <c r="F103" s="8">
        <v>2549320</v>
      </c>
      <c r="G103" s="8"/>
      <c r="H103" s="8"/>
      <c r="I103" s="8">
        <f t="shared" si="4"/>
        <v>2549320</v>
      </c>
    </row>
    <row r="104" spans="1:9" ht="28.5" x14ac:dyDescent="0.2">
      <c r="A104" s="379">
        <v>40767</v>
      </c>
      <c r="B104" s="380"/>
      <c r="C104" s="381" t="s">
        <v>225</v>
      </c>
      <c r="D104" s="382">
        <v>2113794</v>
      </c>
      <c r="E104" s="8"/>
      <c r="F104" s="8">
        <v>2113794</v>
      </c>
      <c r="G104" s="8"/>
      <c r="H104" s="8"/>
      <c r="I104" s="8">
        <f t="shared" si="4"/>
        <v>2113794</v>
      </c>
    </row>
    <row r="105" spans="1:9" ht="28.5" x14ac:dyDescent="0.2">
      <c r="A105" s="379">
        <v>41134</v>
      </c>
      <c r="B105" s="380"/>
      <c r="C105" s="381" t="s">
        <v>230</v>
      </c>
      <c r="D105" s="382">
        <v>1800000</v>
      </c>
      <c r="E105" s="8"/>
      <c r="F105" s="8">
        <v>1800000</v>
      </c>
      <c r="G105" s="8"/>
      <c r="H105" s="8"/>
      <c r="I105" s="8">
        <f t="shared" si="4"/>
        <v>1800000</v>
      </c>
    </row>
    <row r="106" spans="1:9" ht="42.75" x14ac:dyDescent="0.2">
      <c r="A106" s="379">
        <v>41267</v>
      </c>
      <c r="B106" s="380"/>
      <c r="C106" s="381" t="s">
        <v>226</v>
      </c>
      <c r="D106" s="382">
        <v>2552000</v>
      </c>
      <c r="E106" s="8"/>
      <c r="F106" s="8">
        <v>2552000</v>
      </c>
      <c r="G106" s="8"/>
      <c r="H106" s="8"/>
      <c r="I106" s="8">
        <f>SUM(E106:H106)</f>
        <v>2552000</v>
      </c>
    </row>
    <row r="107" spans="1:9" x14ac:dyDescent="0.2">
      <c r="A107" s="379">
        <v>44193</v>
      </c>
      <c r="B107" s="380">
        <v>16700201</v>
      </c>
      <c r="C107" s="381" t="s">
        <v>259</v>
      </c>
      <c r="D107" s="382">
        <v>5750000</v>
      </c>
      <c r="E107" s="8"/>
      <c r="F107" s="8">
        <v>5750000</v>
      </c>
      <c r="G107" s="8"/>
      <c r="H107" s="8"/>
      <c r="I107" s="8">
        <f t="shared" ref="I107:I113" si="5">SUM(E107:H107)</f>
        <v>5750000</v>
      </c>
    </row>
    <row r="108" spans="1:9" ht="85.5" x14ac:dyDescent="0.2">
      <c r="A108" s="379">
        <v>46001</v>
      </c>
      <c r="B108" s="380"/>
      <c r="C108" s="381" t="s">
        <v>648</v>
      </c>
      <c r="D108" s="382">
        <v>2398998</v>
      </c>
      <c r="E108" s="8"/>
      <c r="F108" s="8">
        <v>2398998</v>
      </c>
      <c r="G108" s="8"/>
      <c r="H108" s="8"/>
      <c r="I108" s="8">
        <f t="shared" si="5"/>
        <v>2398998</v>
      </c>
    </row>
    <row r="109" spans="1:9" ht="85.5" x14ac:dyDescent="0.2">
      <c r="A109" s="379">
        <v>46001</v>
      </c>
      <c r="B109" s="380"/>
      <c r="C109" s="381" t="s">
        <v>688</v>
      </c>
      <c r="D109" s="382">
        <v>2789898</v>
      </c>
      <c r="E109" s="8"/>
      <c r="F109" s="8">
        <v>2789898</v>
      </c>
      <c r="G109" s="8"/>
      <c r="H109" s="8"/>
      <c r="I109" s="8">
        <f t="shared" si="5"/>
        <v>2789898</v>
      </c>
    </row>
    <row r="110" spans="1:9" ht="57" x14ac:dyDescent="0.2">
      <c r="A110" s="379">
        <v>46001</v>
      </c>
      <c r="B110" s="380"/>
      <c r="C110" s="381" t="s">
        <v>667</v>
      </c>
      <c r="D110" s="382">
        <v>2399898</v>
      </c>
      <c r="E110" s="8"/>
      <c r="F110" s="8">
        <v>2399898</v>
      </c>
      <c r="G110" s="8"/>
      <c r="H110" s="8"/>
      <c r="I110" s="8">
        <f t="shared" si="5"/>
        <v>2399898</v>
      </c>
    </row>
    <row r="111" spans="1:9" ht="28.5" x14ac:dyDescent="0.2">
      <c r="A111" s="394">
        <v>42746</v>
      </c>
      <c r="B111" s="372" t="s">
        <v>234</v>
      </c>
      <c r="C111" s="400" t="s">
        <v>235</v>
      </c>
      <c r="D111" s="401">
        <v>1650000</v>
      </c>
      <c r="E111" s="8"/>
      <c r="F111" s="8">
        <v>1650000</v>
      </c>
      <c r="G111" s="8"/>
      <c r="H111" s="8"/>
      <c r="I111" s="8">
        <f t="shared" si="5"/>
        <v>1650000</v>
      </c>
    </row>
    <row r="112" spans="1:9" ht="28.5" x14ac:dyDescent="0.2">
      <c r="A112" s="395">
        <v>42732</v>
      </c>
      <c r="B112" s="396" t="s">
        <v>250</v>
      </c>
      <c r="C112" s="397" t="s">
        <v>689</v>
      </c>
      <c r="D112" s="398">
        <v>1650000</v>
      </c>
      <c r="E112" s="8"/>
      <c r="F112" s="8">
        <v>1650000</v>
      </c>
      <c r="G112" s="8"/>
      <c r="H112" s="8"/>
      <c r="I112" s="8">
        <f t="shared" si="5"/>
        <v>1650000</v>
      </c>
    </row>
    <row r="113" spans="1:9" ht="42.75" x14ac:dyDescent="0.2">
      <c r="A113" s="395">
        <v>43060</v>
      </c>
      <c r="B113" s="396"/>
      <c r="C113" s="397" t="s">
        <v>664</v>
      </c>
      <c r="D113" s="398">
        <v>2100350</v>
      </c>
      <c r="E113" s="8"/>
      <c r="F113" s="8">
        <v>2100350</v>
      </c>
      <c r="G113" s="8"/>
      <c r="H113" s="8"/>
      <c r="I113" s="8">
        <f t="shared" si="5"/>
        <v>2100350</v>
      </c>
    </row>
    <row r="114" spans="1:9" ht="28.5" x14ac:dyDescent="0.2">
      <c r="A114" s="395">
        <v>41135</v>
      </c>
      <c r="B114" s="396"/>
      <c r="C114" s="397" t="s">
        <v>245</v>
      </c>
      <c r="D114" s="398">
        <v>1500000</v>
      </c>
      <c r="E114" s="8"/>
      <c r="F114" s="8">
        <v>1500000</v>
      </c>
      <c r="G114" s="8"/>
      <c r="H114" s="8"/>
      <c r="I114" s="8">
        <f>SUM(E114:H114)</f>
        <v>1500000</v>
      </c>
    </row>
    <row r="115" spans="1:9" x14ac:dyDescent="0.2">
      <c r="A115" s="395">
        <v>43410</v>
      </c>
      <c r="B115" s="396">
        <v>16700214</v>
      </c>
      <c r="C115" s="397" t="s">
        <v>255</v>
      </c>
      <c r="D115" s="398">
        <v>4000000</v>
      </c>
      <c r="E115" s="8"/>
      <c r="F115" s="8">
        <v>4000000</v>
      </c>
      <c r="G115" s="8"/>
      <c r="H115" s="8"/>
      <c r="I115" s="8">
        <f t="shared" ref="I115:I137" si="6">SUM(E115:H115)</f>
        <v>4000000</v>
      </c>
    </row>
    <row r="116" spans="1:9" x14ac:dyDescent="0.2">
      <c r="A116" s="395">
        <v>43825</v>
      </c>
      <c r="B116" s="396">
        <v>16700217</v>
      </c>
      <c r="C116" s="397" t="s">
        <v>258</v>
      </c>
      <c r="D116" s="398">
        <v>2112066.14</v>
      </c>
      <c r="E116" s="8"/>
      <c r="F116" s="8">
        <v>2112066.14</v>
      </c>
      <c r="G116" s="8"/>
      <c r="H116" s="8"/>
      <c r="I116" s="8">
        <f t="shared" si="6"/>
        <v>2112066.14</v>
      </c>
    </row>
    <row r="117" spans="1:9" ht="85.5" x14ac:dyDescent="0.2">
      <c r="A117" s="395">
        <v>44193</v>
      </c>
      <c r="B117" s="399"/>
      <c r="C117" s="397" t="s">
        <v>690</v>
      </c>
      <c r="D117" s="398">
        <v>4600000</v>
      </c>
      <c r="E117" s="8"/>
      <c r="F117" s="8">
        <v>4600000</v>
      </c>
      <c r="G117" s="8"/>
      <c r="H117" s="8"/>
      <c r="I117" s="8">
        <f t="shared" si="6"/>
        <v>4600000</v>
      </c>
    </row>
    <row r="118" spans="1:9" ht="99.75" x14ac:dyDescent="0.2">
      <c r="A118" s="395">
        <v>46001</v>
      </c>
      <c r="B118" s="399"/>
      <c r="C118" s="397" t="s">
        <v>668</v>
      </c>
      <c r="D118" s="398">
        <v>2498998</v>
      </c>
      <c r="E118" s="8"/>
      <c r="F118" s="8">
        <v>2498998</v>
      </c>
      <c r="G118" s="8"/>
      <c r="H118" s="8"/>
      <c r="I118" s="8">
        <f t="shared" si="6"/>
        <v>2498998</v>
      </c>
    </row>
    <row r="119" spans="1:9" ht="28.5" x14ac:dyDescent="0.2">
      <c r="A119" s="410">
        <v>41523</v>
      </c>
      <c r="B119" s="411" t="s">
        <v>243</v>
      </c>
      <c r="C119" s="412" t="s">
        <v>244</v>
      </c>
      <c r="D119" s="413">
        <v>1500000</v>
      </c>
      <c r="E119" s="8"/>
      <c r="F119" s="8">
        <v>1500000</v>
      </c>
      <c r="G119" s="8"/>
      <c r="H119" s="8"/>
      <c r="I119" s="8">
        <f t="shared" si="6"/>
        <v>1500000</v>
      </c>
    </row>
    <row r="120" spans="1:9" ht="28.5" x14ac:dyDescent="0.2">
      <c r="A120" s="410">
        <v>42718</v>
      </c>
      <c r="B120" s="411"/>
      <c r="C120" s="412" t="s">
        <v>239</v>
      </c>
      <c r="D120" s="413">
        <v>1500000</v>
      </c>
      <c r="E120" s="8"/>
      <c r="F120" s="8">
        <v>1500000</v>
      </c>
      <c r="G120" s="8"/>
      <c r="H120" s="8"/>
      <c r="I120" s="8">
        <f t="shared" si="6"/>
        <v>1500000</v>
      </c>
    </row>
    <row r="121" spans="1:9" ht="28.5" x14ac:dyDescent="0.2">
      <c r="A121" s="410">
        <v>41858</v>
      </c>
      <c r="B121" s="411"/>
      <c r="C121" s="412" t="s">
        <v>242</v>
      </c>
      <c r="D121" s="413">
        <v>1800000</v>
      </c>
      <c r="E121" s="8"/>
      <c r="F121" s="8">
        <v>1800000</v>
      </c>
      <c r="G121" s="8"/>
      <c r="H121" s="8"/>
      <c r="I121" s="8">
        <f t="shared" si="6"/>
        <v>1800000</v>
      </c>
    </row>
    <row r="122" spans="1:9" ht="28.5" x14ac:dyDescent="0.2">
      <c r="A122" s="410">
        <v>41858</v>
      </c>
      <c r="B122" s="411" t="s">
        <v>234</v>
      </c>
      <c r="C122" s="412" t="s">
        <v>241</v>
      </c>
      <c r="D122" s="413">
        <v>1800000</v>
      </c>
      <c r="E122" s="8"/>
      <c r="F122" s="8">
        <v>1800000</v>
      </c>
      <c r="G122" s="8"/>
      <c r="H122" s="8"/>
      <c r="I122" s="8">
        <f t="shared" si="6"/>
        <v>1800000</v>
      </c>
    </row>
    <row r="123" spans="1:9" ht="42.75" x14ac:dyDescent="0.2">
      <c r="A123" s="410">
        <v>41135</v>
      </c>
      <c r="B123" s="411" t="s">
        <v>234</v>
      </c>
      <c r="C123" s="412" t="s">
        <v>240</v>
      </c>
      <c r="D123" s="413">
        <v>1750000</v>
      </c>
      <c r="E123" s="8"/>
      <c r="F123" s="8">
        <v>1750000</v>
      </c>
      <c r="G123" s="8"/>
      <c r="H123" s="8"/>
      <c r="I123" s="8">
        <f t="shared" si="6"/>
        <v>1750000</v>
      </c>
    </row>
    <row r="124" spans="1:9" ht="57" x14ac:dyDescent="0.2">
      <c r="A124" s="410">
        <v>44410</v>
      </c>
      <c r="B124" s="411">
        <v>16700201</v>
      </c>
      <c r="C124" s="412" t="s">
        <v>262</v>
      </c>
      <c r="D124" s="413">
        <v>3977000</v>
      </c>
      <c r="E124" s="8"/>
      <c r="F124" s="8">
        <v>3977000</v>
      </c>
      <c r="G124" s="8"/>
      <c r="H124" s="8"/>
      <c r="I124" s="8">
        <f t="shared" si="6"/>
        <v>3977000</v>
      </c>
    </row>
    <row r="125" spans="1:9" ht="28.5" x14ac:dyDescent="0.2">
      <c r="A125" s="419">
        <v>41269</v>
      </c>
      <c r="B125" s="420"/>
      <c r="C125" s="421" t="s">
        <v>236</v>
      </c>
      <c r="D125" s="422">
        <v>1800000</v>
      </c>
      <c r="E125" s="8"/>
      <c r="F125" s="8">
        <v>1800000</v>
      </c>
      <c r="G125" s="8"/>
      <c r="H125" s="8"/>
      <c r="I125" s="8">
        <f t="shared" si="6"/>
        <v>1800000</v>
      </c>
    </row>
    <row r="126" spans="1:9" ht="28.5" x14ac:dyDescent="0.2">
      <c r="A126" s="434">
        <v>41858</v>
      </c>
      <c r="B126" s="435"/>
      <c r="C126" s="436" t="s">
        <v>233</v>
      </c>
      <c r="D126" s="437">
        <v>1800000</v>
      </c>
      <c r="E126" s="8"/>
      <c r="F126" s="8">
        <v>1800000</v>
      </c>
      <c r="G126" s="8"/>
      <c r="H126" s="8"/>
      <c r="I126" s="8">
        <f t="shared" si="6"/>
        <v>1800000</v>
      </c>
    </row>
    <row r="127" spans="1:9" ht="28.5" x14ac:dyDescent="0.2">
      <c r="A127" s="434">
        <v>41858</v>
      </c>
      <c r="B127" s="435"/>
      <c r="C127" s="436" t="s">
        <v>238</v>
      </c>
      <c r="D127" s="437">
        <v>1800000</v>
      </c>
      <c r="E127" s="8"/>
      <c r="F127" s="8">
        <v>1800000</v>
      </c>
      <c r="G127" s="8"/>
      <c r="H127" s="8"/>
      <c r="I127" s="8">
        <f t="shared" si="6"/>
        <v>1800000</v>
      </c>
    </row>
    <row r="128" spans="1:9" ht="42.75" x14ac:dyDescent="0.2">
      <c r="A128" s="434">
        <v>41135</v>
      </c>
      <c r="B128" s="435"/>
      <c r="C128" s="436" t="s">
        <v>247</v>
      </c>
      <c r="D128" s="437">
        <v>1500000</v>
      </c>
      <c r="E128" s="8"/>
      <c r="F128" s="8">
        <v>1500000</v>
      </c>
      <c r="G128" s="8"/>
      <c r="H128" s="8"/>
      <c r="I128" s="8">
        <f t="shared" si="6"/>
        <v>1500000</v>
      </c>
    </row>
    <row r="129" spans="1:9" ht="99.75" x14ac:dyDescent="0.2">
      <c r="A129" s="434">
        <v>46001</v>
      </c>
      <c r="B129" s="438"/>
      <c r="C129" s="439" t="s">
        <v>695</v>
      </c>
      <c r="D129" s="437">
        <v>2398998</v>
      </c>
      <c r="E129" s="8"/>
      <c r="F129" s="8">
        <v>2398998</v>
      </c>
      <c r="G129" s="8"/>
      <c r="H129" s="8"/>
      <c r="I129" s="8">
        <f t="shared" si="6"/>
        <v>2398998</v>
      </c>
    </row>
    <row r="130" spans="1:9" ht="99.75" x14ac:dyDescent="0.2">
      <c r="A130" s="434">
        <v>46001</v>
      </c>
      <c r="B130" s="438"/>
      <c r="C130" s="439" t="s">
        <v>695</v>
      </c>
      <c r="D130" s="437">
        <v>2398998</v>
      </c>
      <c r="E130" s="8"/>
      <c r="F130" s="8">
        <v>2398998</v>
      </c>
      <c r="G130" s="8"/>
      <c r="H130" s="8"/>
      <c r="I130" s="8">
        <f t="shared" si="6"/>
        <v>2398998</v>
      </c>
    </row>
    <row r="131" spans="1:9" ht="85.5" x14ac:dyDescent="0.2">
      <c r="A131" s="434">
        <v>46001</v>
      </c>
      <c r="B131" s="438"/>
      <c r="C131" s="439" t="s">
        <v>648</v>
      </c>
      <c r="D131" s="437">
        <v>2398998</v>
      </c>
      <c r="E131" s="8"/>
      <c r="F131" s="8">
        <v>2398998</v>
      </c>
      <c r="G131" s="8"/>
      <c r="H131" s="8"/>
      <c r="I131" s="8">
        <f t="shared" si="6"/>
        <v>2398998</v>
      </c>
    </row>
    <row r="132" spans="1:9" ht="57" x14ac:dyDescent="0.2">
      <c r="A132" s="434">
        <v>46001</v>
      </c>
      <c r="B132" s="438"/>
      <c r="C132" s="439" t="s">
        <v>667</v>
      </c>
      <c r="D132" s="437">
        <v>2399898</v>
      </c>
      <c r="E132" s="8"/>
      <c r="F132" s="8">
        <v>2399898</v>
      </c>
      <c r="G132" s="8"/>
      <c r="H132" s="8"/>
      <c r="I132" s="8">
        <f t="shared" si="6"/>
        <v>2399898</v>
      </c>
    </row>
    <row r="133" spans="1:9" ht="99.75" x14ac:dyDescent="0.2">
      <c r="A133" s="434">
        <v>46001</v>
      </c>
      <c r="B133" s="438"/>
      <c r="C133" s="439" t="s">
        <v>668</v>
      </c>
      <c r="D133" s="437">
        <v>2498998</v>
      </c>
      <c r="E133" s="8"/>
      <c r="F133" s="8">
        <v>2498998</v>
      </c>
      <c r="G133" s="8"/>
      <c r="H133" s="8"/>
      <c r="I133" s="8">
        <f t="shared" si="6"/>
        <v>2498998</v>
      </c>
    </row>
    <row r="134" spans="1:9" ht="28.5" x14ac:dyDescent="0.2">
      <c r="A134" s="434">
        <v>42734</v>
      </c>
      <c r="B134" s="435" t="s">
        <v>246</v>
      </c>
      <c r="C134" s="436" t="s">
        <v>248</v>
      </c>
      <c r="D134" s="437">
        <v>1500000</v>
      </c>
      <c r="E134" s="8"/>
      <c r="F134" s="8"/>
      <c r="G134" s="8">
        <v>1500000</v>
      </c>
      <c r="H134" s="8"/>
      <c r="I134" s="8">
        <f t="shared" si="6"/>
        <v>1500000</v>
      </c>
    </row>
    <row r="135" spans="1:9" x14ac:dyDescent="0.2">
      <c r="A135" s="434">
        <v>43061</v>
      </c>
      <c r="B135" s="435" t="s">
        <v>251</v>
      </c>
      <c r="C135" s="436" t="s">
        <v>252</v>
      </c>
      <c r="D135" s="437">
        <v>1666000</v>
      </c>
      <c r="E135" s="8"/>
      <c r="F135" s="8">
        <v>1666000</v>
      </c>
      <c r="G135" s="8"/>
      <c r="H135" s="8"/>
      <c r="I135" s="8">
        <f t="shared" si="6"/>
        <v>1666000</v>
      </c>
    </row>
    <row r="136" spans="1:9" x14ac:dyDescent="0.2">
      <c r="A136" s="410"/>
      <c r="B136" s="411"/>
      <c r="C136" s="412" t="s">
        <v>430</v>
      </c>
      <c r="D136" s="413">
        <v>8711814</v>
      </c>
      <c r="E136" s="8"/>
      <c r="F136" s="8"/>
      <c r="G136" s="8"/>
      <c r="H136" s="8">
        <v>8711814</v>
      </c>
      <c r="I136" s="8">
        <f t="shared" si="6"/>
        <v>8711814</v>
      </c>
    </row>
    <row r="137" spans="1:9" x14ac:dyDescent="0.2">
      <c r="A137" s="423"/>
      <c r="B137" s="368"/>
      <c r="C137" s="424" t="s">
        <v>431</v>
      </c>
      <c r="D137" s="369">
        <f>22161970+4451201+377000+2730000+30335848+660192</f>
        <v>60716211</v>
      </c>
      <c r="E137" s="8"/>
      <c r="F137" s="8">
        <v>60716211</v>
      </c>
      <c r="G137" s="8"/>
      <c r="H137" s="8"/>
      <c r="I137" s="8">
        <f t="shared" si="6"/>
        <v>60716211</v>
      </c>
    </row>
    <row r="138" spans="1:9" ht="15" x14ac:dyDescent="0.2">
      <c r="A138" s="7"/>
      <c r="B138" s="14"/>
      <c r="C138" s="15"/>
      <c r="D138" s="85">
        <f>SUM(D2:D137)</f>
        <v>805711409.62</v>
      </c>
      <c r="E138" s="85">
        <f t="shared" ref="E138:H138" si="7">SUM(E2:E137)</f>
        <v>368235745</v>
      </c>
      <c r="F138" s="85">
        <f t="shared" si="7"/>
        <v>289061590.11000001</v>
      </c>
      <c r="G138" s="85">
        <f t="shared" si="7"/>
        <v>72444160.020000011</v>
      </c>
      <c r="H138" s="85">
        <f t="shared" si="7"/>
        <v>75969914</v>
      </c>
      <c r="I138" s="85">
        <f>SUM(I2:I137)</f>
        <v>805711409.13</v>
      </c>
    </row>
    <row r="141" spans="1:9" x14ac:dyDescent="0.2">
      <c r="B141" s="307"/>
      <c r="C141" s="4" t="s">
        <v>644</v>
      </c>
    </row>
    <row r="142" spans="1:9" x14ac:dyDescent="0.2">
      <c r="B142" s="311"/>
      <c r="C142" s="4" t="s">
        <v>601</v>
      </c>
    </row>
    <row r="143" spans="1:9" x14ac:dyDescent="0.2">
      <c r="B143" s="373"/>
      <c r="C143" s="4" t="s">
        <v>645</v>
      </c>
    </row>
    <row r="144" spans="1:9" x14ac:dyDescent="0.2">
      <c r="B144" s="319"/>
      <c r="C144" s="4" t="s">
        <v>231</v>
      </c>
    </row>
    <row r="145" spans="2:3" x14ac:dyDescent="0.2">
      <c r="B145" s="331"/>
      <c r="C145" s="4" t="s">
        <v>646</v>
      </c>
    </row>
    <row r="146" spans="2:3" x14ac:dyDescent="0.2">
      <c r="B146" s="370"/>
      <c r="C146" s="4" t="s">
        <v>684</v>
      </c>
    </row>
    <row r="147" spans="2:3" x14ac:dyDescent="0.2">
      <c r="B147" s="371"/>
      <c r="C147" s="4" t="s">
        <v>246</v>
      </c>
    </row>
    <row r="148" spans="2:3" x14ac:dyDescent="0.2">
      <c r="B148" s="372"/>
      <c r="C148" s="4" t="s">
        <v>683</v>
      </c>
    </row>
    <row r="149" spans="2:3" x14ac:dyDescent="0.2">
      <c r="B149" s="378"/>
      <c r="C149" s="4" t="s">
        <v>687</v>
      </c>
    </row>
    <row r="150" spans="2:3" x14ac:dyDescent="0.2">
      <c r="B150" s="408"/>
      <c r="C150" s="4" t="s">
        <v>691</v>
      </c>
    </row>
    <row r="151" spans="2:3" x14ac:dyDescent="0.2">
      <c r="B151" s="418"/>
      <c r="C151" s="4" t="s">
        <v>694</v>
      </c>
    </row>
    <row r="152" spans="2:3" x14ac:dyDescent="0.2">
      <c r="B152" s="433"/>
      <c r="C152" s="4" t="s">
        <v>246</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88"/>
  <sheetViews>
    <sheetView topLeftCell="A67" workbookViewId="0">
      <selection activeCell="D74" sqref="D74"/>
    </sheetView>
  </sheetViews>
  <sheetFormatPr baseColWidth="10" defaultColWidth="11" defaultRowHeight="14.25" x14ac:dyDescent="0.2"/>
  <cols>
    <col min="1" max="1" width="12.25" style="2" customWidth="1"/>
    <col min="2" max="2" width="11" style="4"/>
    <col min="3" max="3" width="58" style="4" bestFit="1" customWidth="1"/>
    <col min="4" max="4" width="15.25" style="4" bestFit="1" customWidth="1"/>
    <col min="5" max="16384" width="11" style="4"/>
  </cols>
  <sheetData>
    <row r="1" spans="1:12" ht="15" x14ac:dyDescent="0.2">
      <c r="A1" s="495" t="s">
        <v>0</v>
      </c>
      <c r="B1" s="495"/>
      <c r="C1" s="495"/>
      <c r="D1" s="495"/>
    </row>
    <row r="2" spans="1:12" ht="15" x14ac:dyDescent="0.2">
      <c r="A2" s="496" t="s">
        <v>363</v>
      </c>
      <c r="B2" s="497"/>
      <c r="C2" s="497"/>
      <c r="D2" s="497"/>
    </row>
    <row r="3" spans="1:12" s="16" customFormat="1" ht="30" x14ac:dyDescent="0.2">
      <c r="A3" s="3" t="s">
        <v>265</v>
      </c>
      <c r="B3" s="3" t="s">
        <v>266</v>
      </c>
      <c r="C3" s="3" t="s">
        <v>267</v>
      </c>
      <c r="D3" s="3" t="s">
        <v>127</v>
      </c>
    </row>
    <row r="4" spans="1:12" x14ac:dyDescent="0.2">
      <c r="A4" s="18"/>
      <c r="B4" s="18" t="s">
        <v>130</v>
      </c>
      <c r="C4" s="18" t="s">
        <v>131</v>
      </c>
      <c r="D4" s="367"/>
    </row>
    <row r="5" spans="1:12" ht="15" x14ac:dyDescent="0.2">
      <c r="A5" s="320">
        <v>43100</v>
      </c>
      <c r="B5" s="321"/>
      <c r="C5" s="322" t="s">
        <v>133</v>
      </c>
      <c r="D5" s="323">
        <v>14980000</v>
      </c>
    </row>
    <row r="6" spans="1:12" ht="15" x14ac:dyDescent="0.2">
      <c r="A6" s="320">
        <v>44559</v>
      </c>
      <c r="B6" s="321"/>
      <c r="C6" s="322" t="s">
        <v>676</v>
      </c>
      <c r="D6" s="323">
        <v>1285200</v>
      </c>
    </row>
    <row r="7" spans="1:12" ht="15" x14ac:dyDescent="0.2">
      <c r="A7" s="320">
        <v>45105</v>
      </c>
      <c r="B7" s="321"/>
      <c r="C7" s="322" t="s">
        <v>677</v>
      </c>
      <c r="D7" s="323">
        <v>19385000</v>
      </c>
    </row>
    <row r="8" spans="1:12" ht="15" x14ac:dyDescent="0.2">
      <c r="A8" s="320">
        <v>45105</v>
      </c>
      <c r="B8" s="321"/>
      <c r="C8" s="322" t="s">
        <v>678</v>
      </c>
      <c r="D8" s="323">
        <v>6800000</v>
      </c>
    </row>
    <row r="9" spans="1:12" ht="15" x14ac:dyDescent="0.2">
      <c r="A9" s="320">
        <v>45845</v>
      </c>
      <c r="B9" s="321"/>
      <c r="C9" s="322" t="s">
        <v>679</v>
      </c>
      <c r="D9" s="323">
        <v>19311243</v>
      </c>
    </row>
    <row r="10" spans="1:12" ht="15" x14ac:dyDescent="0.2">
      <c r="A10" s="320">
        <v>45895</v>
      </c>
      <c r="B10" s="321"/>
      <c r="C10" s="322" t="s">
        <v>680</v>
      </c>
      <c r="D10" s="323">
        <v>2856000</v>
      </c>
    </row>
    <row r="11" spans="1:12" ht="15" x14ac:dyDescent="0.2">
      <c r="A11" s="320">
        <v>45895</v>
      </c>
      <c r="B11" s="321"/>
      <c r="C11" s="322" t="s">
        <v>681</v>
      </c>
      <c r="D11" s="323">
        <v>1963500</v>
      </c>
    </row>
    <row r="12" spans="1:12" ht="15" x14ac:dyDescent="0.2">
      <c r="A12" s="320"/>
      <c r="B12" s="321"/>
      <c r="C12" s="322"/>
      <c r="D12" s="323"/>
    </row>
    <row r="13" spans="1:12" ht="15" x14ac:dyDescent="0.2">
      <c r="A13" s="440">
        <v>40822</v>
      </c>
      <c r="B13" s="442"/>
      <c r="C13" s="443" t="s">
        <v>132</v>
      </c>
      <c r="D13" s="425">
        <v>2184000</v>
      </c>
    </row>
    <row r="14" spans="1:12" ht="57" x14ac:dyDescent="0.2">
      <c r="A14" s="440">
        <v>44291</v>
      </c>
      <c r="B14" s="443"/>
      <c r="C14" s="426" t="s">
        <v>134</v>
      </c>
      <c r="D14" s="425">
        <v>4379200</v>
      </c>
    </row>
    <row r="15" spans="1:12" ht="57" x14ac:dyDescent="0.2">
      <c r="A15" s="440">
        <v>44291</v>
      </c>
      <c r="B15" s="443"/>
      <c r="C15" s="426" t="s">
        <v>135</v>
      </c>
      <c r="D15" s="425">
        <v>4379200</v>
      </c>
    </row>
    <row r="16" spans="1:12" x14ac:dyDescent="0.2">
      <c r="A16" s="410">
        <v>44900</v>
      </c>
      <c r="B16" s="411"/>
      <c r="C16" s="416" t="s">
        <v>443</v>
      </c>
      <c r="D16" s="413">
        <v>4510100</v>
      </c>
      <c r="E16" s="17"/>
      <c r="F16" s="17"/>
      <c r="G16" s="17"/>
      <c r="H16" s="17"/>
      <c r="I16" s="17"/>
      <c r="J16" s="17"/>
      <c r="K16" s="17"/>
      <c r="L16" s="17"/>
    </row>
    <row r="17" spans="1:12" x14ac:dyDescent="0.2">
      <c r="A17" s="18"/>
      <c r="B17" s="368" t="s">
        <v>161</v>
      </c>
      <c r="C17" s="18" t="s">
        <v>162</v>
      </c>
      <c r="D17" s="369"/>
      <c r="E17" s="17"/>
      <c r="F17" s="17"/>
      <c r="G17" s="17"/>
      <c r="H17" s="17"/>
      <c r="I17" s="17"/>
      <c r="J17" s="17"/>
      <c r="K17" s="17"/>
      <c r="L17" s="17"/>
    </row>
    <row r="18" spans="1:12" ht="28.5" x14ac:dyDescent="0.2">
      <c r="A18" s="332">
        <v>43098</v>
      </c>
      <c r="B18" s="333" t="s">
        <v>183</v>
      </c>
      <c r="C18" s="334" t="s">
        <v>184</v>
      </c>
      <c r="D18" s="335">
        <v>6225243</v>
      </c>
      <c r="E18" s="17"/>
      <c r="F18" s="17"/>
      <c r="G18" s="17"/>
      <c r="H18" s="17"/>
      <c r="I18" s="17"/>
      <c r="J18" s="17"/>
      <c r="K18" s="17"/>
      <c r="L18" s="17"/>
    </row>
    <row r="19" spans="1:12" x14ac:dyDescent="0.2">
      <c r="A19" s="332">
        <v>44957</v>
      </c>
      <c r="B19" s="333"/>
      <c r="C19" s="341" t="s">
        <v>441</v>
      </c>
      <c r="D19" s="335">
        <v>52344600</v>
      </c>
      <c r="E19" s="17"/>
      <c r="F19" s="17"/>
      <c r="G19" s="17"/>
      <c r="H19" s="17"/>
      <c r="I19" s="17"/>
      <c r="J19" s="17"/>
      <c r="K19" s="17"/>
      <c r="L19" s="17"/>
    </row>
    <row r="20" spans="1:12" x14ac:dyDescent="0.2">
      <c r="A20" s="332">
        <v>44957</v>
      </c>
      <c r="B20" s="333"/>
      <c r="C20" s="341" t="s">
        <v>442</v>
      </c>
      <c r="D20" s="335">
        <v>40404000</v>
      </c>
      <c r="E20" s="17"/>
      <c r="F20" s="17"/>
      <c r="G20" s="17"/>
      <c r="H20" s="17"/>
      <c r="I20" s="17"/>
      <c r="J20" s="17"/>
      <c r="K20" s="17"/>
      <c r="L20" s="17"/>
    </row>
    <row r="21" spans="1:12" x14ac:dyDescent="0.2">
      <c r="A21" s="332">
        <v>44957</v>
      </c>
      <c r="B21" s="333"/>
      <c r="C21" s="341" t="s">
        <v>440</v>
      </c>
      <c r="D21" s="335">
        <v>47752199</v>
      </c>
      <c r="E21" s="17"/>
      <c r="F21" s="17"/>
      <c r="G21" s="17"/>
      <c r="H21" s="17"/>
      <c r="I21" s="17"/>
      <c r="J21" s="17"/>
      <c r="K21" s="17"/>
      <c r="L21" s="17"/>
    </row>
    <row r="22" spans="1:12" x14ac:dyDescent="0.2">
      <c r="A22" s="332">
        <v>43235</v>
      </c>
      <c r="B22" s="333"/>
      <c r="C22" s="341" t="s">
        <v>39</v>
      </c>
      <c r="D22" s="335">
        <v>255420000</v>
      </c>
      <c r="E22" s="17"/>
      <c r="F22" s="17"/>
      <c r="G22" s="17"/>
      <c r="H22" s="17"/>
      <c r="I22" s="17"/>
      <c r="J22" s="17"/>
      <c r="K22" s="17"/>
      <c r="L22" s="17"/>
    </row>
    <row r="23" spans="1:12" x14ac:dyDescent="0.2">
      <c r="A23" s="332">
        <v>42977</v>
      </c>
      <c r="B23" s="333"/>
      <c r="C23" s="334" t="s">
        <v>163</v>
      </c>
      <c r="D23" s="335">
        <v>11760000</v>
      </c>
      <c r="E23" s="17"/>
      <c r="F23" s="17"/>
      <c r="G23" s="17"/>
      <c r="H23" s="17"/>
      <c r="I23" s="17"/>
      <c r="J23" s="17"/>
      <c r="K23" s="17"/>
      <c r="L23" s="17"/>
    </row>
    <row r="24" spans="1:12" x14ac:dyDescent="0.2">
      <c r="A24" s="332">
        <v>42977</v>
      </c>
      <c r="B24" s="333"/>
      <c r="C24" s="343" t="s">
        <v>164</v>
      </c>
      <c r="D24" s="335">
        <v>11760000</v>
      </c>
      <c r="E24" s="17"/>
      <c r="F24" s="17"/>
      <c r="G24" s="17"/>
      <c r="H24" s="17"/>
      <c r="I24" s="17"/>
      <c r="J24" s="17"/>
      <c r="K24" s="17"/>
      <c r="L24" s="17"/>
    </row>
    <row r="25" spans="1:12" x14ac:dyDescent="0.2">
      <c r="A25" s="332">
        <v>42977</v>
      </c>
      <c r="B25" s="333"/>
      <c r="C25" s="343" t="s">
        <v>165</v>
      </c>
      <c r="D25" s="335">
        <v>8400000</v>
      </c>
      <c r="E25" s="17"/>
      <c r="F25" s="17"/>
      <c r="G25" s="17"/>
      <c r="H25" s="17"/>
      <c r="I25" s="17"/>
      <c r="J25" s="17"/>
      <c r="K25" s="17"/>
      <c r="L25" s="17"/>
    </row>
    <row r="26" spans="1:12" x14ac:dyDescent="0.2">
      <c r="A26" s="332">
        <v>42977</v>
      </c>
      <c r="B26" s="333"/>
      <c r="C26" s="343" t="s">
        <v>166</v>
      </c>
      <c r="D26" s="335">
        <v>2500000</v>
      </c>
      <c r="E26" s="17"/>
      <c r="F26" s="17"/>
      <c r="G26" s="17"/>
      <c r="H26" s="17"/>
      <c r="I26" s="17"/>
      <c r="J26" s="17"/>
      <c r="K26" s="17"/>
      <c r="L26" s="17"/>
    </row>
    <row r="27" spans="1:12" x14ac:dyDescent="0.2">
      <c r="A27" s="332">
        <v>42977</v>
      </c>
      <c r="B27" s="333"/>
      <c r="C27" s="334" t="s">
        <v>168</v>
      </c>
      <c r="D27" s="335">
        <v>2000000</v>
      </c>
      <c r="E27" s="17"/>
      <c r="F27" s="17"/>
      <c r="G27" s="17"/>
      <c r="H27" s="17"/>
      <c r="I27" s="17"/>
      <c r="J27" s="17"/>
      <c r="K27" s="17"/>
      <c r="L27" s="17"/>
    </row>
    <row r="28" spans="1:12" x14ac:dyDescent="0.2">
      <c r="A28" s="332">
        <v>42977</v>
      </c>
      <c r="B28" s="333"/>
      <c r="C28" s="343" t="s">
        <v>167</v>
      </c>
      <c r="D28" s="335">
        <v>10000000</v>
      </c>
      <c r="E28" s="17"/>
      <c r="F28" s="17"/>
      <c r="G28" s="17"/>
      <c r="H28" s="17"/>
      <c r="I28" s="17"/>
      <c r="J28" s="17"/>
      <c r="K28" s="17"/>
      <c r="L28" s="17"/>
    </row>
    <row r="29" spans="1:12" ht="28.5" x14ac:dyDescent="0.2">
      <c r="A29" s="332">
        <v>42977</v>
      </c>
      <c r="B29" s="333"/>
      <c r="C29" s="334" t="s">
        <v>169</v>
      </c>
      <c r="D29" s="335">
        <v>5500000</v>
      </c>
      <c r="E29" s="17"/>
      <c r="F29" s="17"/>
      <c r="G29" s="17"/>
      <c r="H29" s="17"/>
      <c r="I29" s="17"/>
      <c r="J29" s="17"/>
      <c r="K29" s="17"/>
      <c r="L29" s="17"/>
    </row>
    <row r="30" spans="1:12" x14ac:dyDescent="0.2">
      <c r="A30" s="332">
        <v>42769</v>
      </c>
      <c r="B30" s="333">
        <v>16550801</v>
      </c>
      <c r="C30" s="334" t="s">
        <v>269</v>
      </c>
      <c r="D30" s="335">
        <v>11498850</v>
      </c>
      <c r="E30" s="17"/>
      <c r="F30" s="17"/>
      <c r="G30" s="17"/>
      <c r="H30" s="17"/>
      <c r="I30" s="17"/>
      <c r="J30" s="17"/>
      <c r="K30" s="17"/>
      <c r="L30" s="17"/>
    </row>
    <row r="31" spans="1:12" x14ac:dyDescent="0.2">
      <c r="A31" s="332">
        <v>42769</v>
      </c>
      <c r="B31" s="333">
        <v>16550802</v>
      </c>
      <c r="C31" s="334" t="s">
        <v>170</v>
      </c>
      <c r="D31" s="335">
        <v>6782490</v>
      </c>
      <c r="E31" s="17"/>
      <c r="F31" s="17"/>
      <c r="G31" s="17"/>
      <c r="H31" s="17"/>
      <c r="I31" s="17"/>
      <c r="J31" s="17"/>
      <c r="K31" s="17"/>
      <c r="L31" s="17"/>
    </row>
    <row r="32" spans="1:12" x14ac:dyDescent="0.2">
      <c r="A32" s="332">
        <v>46099</v>
      </c>
      <c r="B32" s="333"/>
      <c r="C32" s="334" t="s">
        <v>670</v>
      </c>
      <c r="D32" s="335">
        <v>7820000</v>
      </c>
      <c r="E32" s="17"/>
      <c r="F32" s="17"/>
      <c r="G32" s="17"/>
      <c r="H32" s="17"/>
      <c r="I32" s="17"/>
      <c r="J32" s="17"/>
      <c r="K32" s="17"/>
      <c r="L32" s="17"/>
    </row>
    <row r="33" spans="1:12" x14ac:dyDescent="0.2">
      <c r="A33" s="332">
        <v>46099</v>
      </c>
      <c r="B33" s="333"/>
      <c r="C33" s="334" t="s">
        <v>671</v>
      </c>
      <c r="D33" s="335">
        <v>2890000</v>
      </c>
      <c r="E33" s="17"/>
      <c r="F33" s="17"/>
      <c r="G33" s="17"/>
      <c r="H33" s="17"/>
      <c r="I33" s="17"/>
      <c r="J33" s="17"/>
      <c r="K33" s="17"/>
      <c r="L33" s="17"/>
    </row>
    <row r="34" spans="1:12" x14ac:dyDescent="0.2">
      <c r="A34" s="332">
        <v>45845</v>
      </c>
      <c r="B34" s="333"/>
      <c r="C34" s="334" t="s">
        <v>672</v>
      </c>
      <c r="D34" s="335">
        <v>3795000</v>
      </c>
      <c r="E34" s="17"/>
      <c r="F34" s="17"/>
      <c r="G34" s="17"/>
      <c r="H34" s="17"/>
      <c r="I34" s="17"/>
      <c r="J34" s="17"/>
      <c r="K34" s="17"/>
      <c r="L34" s="17"/>
    </row>
    <row r="35" spans="1:12" x14ac:dyDescent="0.2">
      <c r="A35" s="332">
        <v>45845</v>
      </c>
      <c r="B35" s="333"/>
      <c r="C35" s="334" t="s">
        <v>673</v>
      </c>
      <c r="D35" s="335">
        <v>990000</v>
      </c>
      <c r="E35" s="17"/>
      <c r="F35" s="17"/>
      <c r="G35" s="17"/>
      <c r="H35" s="17"/>
      <c r="I35" s="17"/>
      <c r="J35" s="17"/>
      <c r="K35" s="17"/>
      <c r="L35" s="17"/>
    </row>
    <row r="36" spans="1:12" x14ac:dyDescent="0.2">
      <c r="A36" s="320">
        <v>44769</v>
      </c>
      <c r="B36" s="324"/>
      <c r="C36" s="322" t="s">
        <v>444</v>
      </c>
      <c r="D36" s="323">
        <v>7675500</v>
      </c>
      <c r="E36" s="17"/>
      <c r="F36" s="17"/>
      <c r="G36" s="17"/>
      <c r="H36" s="17"/>
      <c r="I36" s="17"/>
      <c r="J36" s="17"/>
      <c r="K36" s="17"/>
      <c r="L36" s="17"/>
    </row>
    <row r="37" spans="1:12" x14ac:dyDescent="0.2">
      <c r="A37" s="320">
        <v>44769</v>
      </c>
      <c r="B37" s="324"/>
      <c r="C37" s="322" t="s">
        <v>565</v>
      </c>
      <c r="D37" s="323">
        <v>680989</v>
      </c>
      <c r="E37" s="17"/>
      <c r="F37" s="17"/>
      <c r="G37" s="17"/>
      <c r="H37" s="17"/>
      <c r="I37" s="17"/>
      <c r="J37" s="17"/>
      <c r="K37" s="17"/>
      <c r="L37" s="17"/>
    </row>
    <row r="38" spans="1:12" x14ac:dyDescent="0.2">
      <c r="A38" s="320">
        <v>44769</v>
      </c>
      <c r="B38" s="324"/>
      <c r="C38" s="322" t="s">
        <v>445</v>
      </c>
      <c r="D38" s="323">
        <v>179607</v>
      </c>
      <c r="E38" s="17"/>
      <c r="F38" s="17"/>
      <c r="G38" s="17"/>
      <c r="H38" s="17"/>
      <c r="I38" s="17"/>
      <c r="J38" s="17"/>
      <c r="K38" s="17"/>
      <c r="L38" s="17"/>
    </row>
    <row r="39" spans="1:12" x14ac:dyDescent="0.2">
      <c r="A39" s="320">
        <v>44769</v>
      </c>
      <c r="B39" s="324"/>
      <c r="C39" s="322" t="s">
        <v>446</v>
      </c>
      <c r="D39" s="323">
        <v>262990</v>
      </c>
      <c r="E39" s="17"/>
      <c r="F39" s="17"/>
      <c r="G39" s="17"/>
      <c r="H39" s="17"/>
      <c r="I39" s="17"/>
      <c r="J39" s="17"/>
      <c r="K39" s="17"/>
      <c r="L39" s="17"/>
    </row>
    <row r="40" spans="1:12" x14ac:dyDescent="0.2">
      <c r="A40" s="320">
        <v>44769</v>
      </c>
      <c r="B40" s="324"/>
      <c r="C40" s="322" t="s">
        <v>447</v>
      </c>
      <c r="D40" s="323">
        <v>3689000</v>
      </c>
      <c r="E40" s="17"/>
      <c r="F40" s="17"/>
      <c r="G40" s="17"/>
      <c r="H40" s="17"/>
      <c r="I40" s="17"/>
      <c r="J40" s="17"/>
      <c r="K40" s="17"/>
      <c r="L40" s="17"/>
    </row>
    <row r="41" spans="1:12" x14ac:dyDescent="0.2">
      <c r="A41" s="320">
        <v>44769</v>
      </c>
      <c r="B41" s="324"/>
      <c r="C41" s="322" t="s">
        <v>448</v>
      </c>
      <c r="D41" s="323">
        <v>214200</v>
      </c>
      <c r="E41" s="17"/>
      <c r="F41" s="17"/>
      <c r="G41" s="17"/>
      <c r="H41" s="17"/>
      <c r="I41" s="17"/>
      <c r="J41" s="17"/>
      <c r="K41" s="17"/>
      <c r="L41" s="17"/>
    </row>
    <row r="42" spans="1:12" x14ac:dyDescent="0.2">
      <c r="A42" s="320">
        <v>43245</v>
      </c>
      <c r="B42" s="324">
        <v>165508</v>
      </c>
      <c r="C42" s="325" t="s">
        <v>171</v>
      </c>
      <c r="D42" s="323">
        <v>2142000</v>
      </c>
      <c r="E42" s="17"/>
      <c r="F42" s="17"/>
      <c r="G42" s="17"/>
      <c r="H42" s="17"/>
      <c r="I42" s="17"/>
      <c r="J42" s="17"/>
      <c r="K42" s="17"/>
      <c r="L42" s="17"/>
    </row>
    <row r="43" spans="1:12" x14ac:dyDescent="0.2">
      <c r="A43" s="18"/>
      <c r="B43" s="368" t="s">
        <v>172</v>
      </c>
      <c r="C43" s="18" t="s">
        <v>173</v>
      </c>
      <c r="D43" s="369"/>
      <c r="E43" s="17"/>
      <c r="F43" s="17"/>
      <c r="G43" s="17"/>
      <c r="H43" s="17"/>
      <c r="I43" s="17"/>
      <c r="J43" s="17"/>
      <c r="K43" s="17"/>
      <c r="L43" s="17"/>
    </row>
    <row r="44" spans="1:12" x14ac:dyDescent="0.2">
      <c r="A44" s="320">
        <v>43636</v>
      </c>
      <c r="B44" s="324">
        <v>16551201</v>
      </c>
      <c r="C44" s="325" t="s">
        <v>174</v>
      </c>
      <c r="D44" s="323">
        <v>6634250</v>
      </c>
      <c r="E44" s="17"/>
      <c r="F44" s="17"/>
      <c r="G44" s="17"/>
      <c r="H44" s="17"/>
      <c r="I44" s="17"/>
      <c r="J44" s="17"/>
      <c r="K44" s="17"/>
      <c r="L44" s="17"/>
    </row>
    <row r="45" spans="1:12" x14ac:dyDescent="0.2">
      <c r="A45" s="18"/>
      <c r="B45" s="368" t="s">
        <v>175</v>
      </c>
      <c r="C45" s="18" t="s">
        <v>176</v>
      </c>
      <c r="D45" s="369"/>
      <c r="E45" s="17"/>
      <c r="F45" s="17"/>
      <c r="G45" s="17"/>
      <c r="H45" s="17"/>
      <c r="I45" s="17"/>
      <c r="J45" s="17"/>
      <c r="K45" s="17"/>
      <c r="L45" s="17"/>
    </row>
    <row r="46" spans="1:12" x14ac:dyDescent="0.2">
      <c r="A46" s="320">
        <v>43636</v>
      </c>
      <c r="B46" s="324">
        <v>16552301</v>
      </c>
      <c r="C46" s="325" t="s">
        <v>177</v>
      </c>
      <c r="D46" s="323">
        <v>4057900</v>
      </c>
      <c r="E46" s="17"/>
      <c r="F46" s="17"/>
      <c r="G46" s="17"/>
      <c r="H46" s="17"/>
      <c r="I46" s="17"/>
      <c r="J46" s="17"/>
      <c r="K46" s="17"/>
      <c r="L46" s="17"/>
    </row>
    <row r="47" spans="1:12" x14ac:dyDescent="0.2">
      <c r="A47" s="440">
        <v>44511</v>
      </c>
      <c r="B47" s="441">
        <v>16552301</v>
      </c>
      <c r="C47" s="298" t="s">
        <v>178</v>
      </c>
      <c r="D47" s="425">
        <v>580000</v>
      </c>
      <c r="E47" s="17"/>
      <c r="F47" s="17"/>
      <c r="G47" s="17"/>
      <c r="H47" s="17"/>
      <c r="I47" s="17"/>
      <c r="J47" s="17"/>
      <c r="K47" s="17"/>
      <c r="L47" s="17"/>
    </row>
    <row r="48" spans="1:12" x14ac:dyDescent="0.2">
      <c r="A48" s="18"/>
      <c r="B48" s="368" t="s">
        <v>179</v>
      </c>
      <c r="C48" s="18" t="s">
        <v>180</v>
      </c>
      <c r="D48" s="369"/>
      <c r="E48" s="17"/>
      <c r="F48" s="17"/>
      <c r="G48" s="17"/>
      <c r="H48" s="17"/>
      <c r="I48" s="17"/>
      <c r="J48" s="17"/>
      <c r="K48" s="17"/>
      <c r="L48" s="17"/>
    </row>
    <row r="49" spans="1:12" ht="28.5" x14ac:dyDescent="0.2">
      <c r="A49" s="320">
        <v>43258</v>
      </c>
      <c r="B49" s="324">
        <v>16559006</v>
      </c>
      <c r="C49" s="325" t="s">
        <v>187</v>
      </c>
      <c r="D49" s="323">
        <v>7420000</v>
      </c>
      <c r="E49" s="17"/>
      <c r="F49" s="17"/>
      <c r="G49" s="17"/>
      <c r="H49" s="17"/>
      <c r="I49" s="17"/>
      <c r="J49" s="17"/>
      <c r="K49" s="17"/>
      <c r="L49" s="17"/>
    </row>
    <row r="50" spans="1:12" x14ac:dyDescent="0.2">
      <c r="A50" s="320">
        <v>43392</v>
      </c>
      <c r="B50" s="324">
        <v>16559004</v>
      </c>
      <c r="C50" s="325" t="s">
        <v>185</v>
      </c>
      <c r="D50" s="323">
        <v>3289160</v>
      </c>
      <c r="E50" s="17"/>
      <c r="F50" s="17"/>
      <c r="G50" s="17"/>
      <c r="H50" s="17"/>
      <c r="I50" s="17"/>
      <c r="J50" s="17"/>
      <c r="K50" s="17"/>
      <c r="L50" s="17"/>
    </row>
    <row r="51" spans="1:12" x14ac:dyDescent="0.2">
      <c r="A51" s="320">
        <v>43392</v>
      </c>
      <c r="B51" s="324">
        <v>16559004</v>
      </c>
      <c r="C51" s="325" t="s">
        <v>186</v>
      </c>
      <c r="D51" s="323">
        <v>2194360</v>
      </c>
      <c r="E51" s="17"/>
      <c r="F51" s="17"/>
      <c r="G51" s="17"/>
      <c r="H51" s="17"/>
      <c r="I51" s="17"/>
      <c r="J51" s="17"/>
      <c r="K51" s="17"/>
      <c r="L51" s="17"/>
    </row>
    <row r="52" spans="1:12" ht="28.5" x14ac:dyDescent="0.2">
      <c r="A52" s="320">
        <v>43626</v>
      </c>
      <c r="B52" s="324">
        <v>16559007</v>
      </c>
      <c r="C52" s="325" t="s">
        <v>188</v>
      </c>
      <c r="D52" s="323">
        <v>2528750</v>
      </c>
      <c r="E52" s="17"/>
      <c r="F52" s="17"/>
      <c r="G52" s="17"/>
      <c r="H52" s="17"/>
      <c r="I52" s="17"/>
      <c r="J52" s="17"/>
      <c r="K52" s="17"/>
      <c r="L52" s="17"/>
    </row>
    <row r="53" spans="1:12" ht="28.5" x14ac:dyDescent="0.2">
      <c r="A53" s="320">
        <v>43626</v>
      </c>
      <c r="B53" s="324">
        <v>16559007</v>
      </c>
      <c r="C53" s="325" t="s">
        <v>188</v>
      </c>
      <c r="D53" s="323">
        <v>2528750</v>
      </c>
      <c r="E53" s="17"/>
      <c r="F53" s="17"/>
      <c r="G53" s="17"/>
      <c r="H53" s="17"/>
      <c r="I53" s="17"/>
      <c r="J53" s="17"/>
      <c r="K53" s="17"/>
      <c r="L53" s="17"/>
    </row>
    <row r="54" spans="1:12" x14ac:dyDescent="0.2">
      <c r="A54" s="320">
        <v>44358</v>
      </c>
      <c r="B54" s="324">
        <v>16559010</v>
      </c>
      <c r="C54" s="325" t="s">
        <v>190</v>
      </c>
      <c r="D54" s="323">
        <v>8984500</v>
      </c>
      <c r="E54" s="17"/>
      <c r="F54" s="17"/>
      <c r="G54" s="17"/>
      <c r="H54" s="17"/>
      <c r="I54" s="17"/>
      <c r="J54" s="17"/>
      <c r="K54" s="17"/>
      <c r="L54" s="17"/>
    </row>
    <row r="55" spans="1:12" x14ac:dyDescent="0.2">
      <c r="A55" s="320">
        <v>44358</v>
      </c>
      <c r="B55" s="324">
        <v>16559010</v>
      </c>
      <c r="C55" s="325" t="s">
        <v>191</v>
      </c>
      <c r="D55" s="323">
        <v>7865900</v>
      </c>
      <c r="E55" s="17"/>
      <c r="F55" s="17"/>
      <c r="G55" s="17"/>
      <c r="H55" s="17"/>
      <c r="I55" s="17"/>
      <c r="J55" s="17"/>
      <c r="K55" s="17"/>
      <c r="L55" s="17"/>
    </row>
    <row r="56" spans="1:12" x14ac:dyDescent="0.2">
      <c r="A56" s="320">
        <v>44358</v>
      </c>
      <c r="B56" s="324">
        <v>16559010</v>
      </c>
      <c r="C56" s="325" t="s">
        <v>189</v>
      </c>
      <c r="D56" s="323">
        <v>5313350</v>
      </c>
      <c r="E56" s="17"/>
      <c r="F56" s="17"/>
      <c r="G56" s="17"/>
      <c r="H56" s="17"/>
      <c r="I56" s="17"/>
      <c r="J56" s="17"/>
      <c r="K56" s="17"/>
      <c r="L56" s="17"/>
    </row>
    <row r="57" spans="1:12" ht="57" x14ac:dyDescent="0.2">
      <c r="A57" s="320">
        <v>44550</v>
      </c>
      <c r="B57" s="324">
        <v>16559010</v>
      </c>
      <c r="C57" s="325" t="s">
        <v>192</v>
      </c>
      <c r="D57" s="323">
        <v>4260000</v>
      </c>
      <c r="E57" s="17"/>
      <c r="F57" s="17"/>
      <c r="G57" s="17"/>
      <c r="H57" s="17"/>
      <c r="I57" s="17"/>
      <c r="J57" s="17"/>
      <c r="K57" s="17"/>
      <c r="L57" s="17"/>
    </row>
    <row r="58" spans="1:12" x14ac:dyDescent="0.2">
      <c r="A58" s="320">
        <v>45845</v>
      </c>
      <c r="B58" s="324"/>
      <c r="C58" s="325" t="s">
        <v>674</v>
      </c>
      <c r="D58" s="323">
        <v>1066700.3999999999</v>
      </c>
      <c r="E58" s="17"/>
      <c r="F58" s="17"/>
      <c r="G58" s="17"/>
      <c r="H58" s="17"/>
      <c r="I58" s="17"/>
      <c r="J58" s="17"/>
      <c r="K58" s="17"/>
      <c r="L58" s="17"/>
    </row>
    <row r="59" spans="1:12" x14ac:dyDescent="0.2">
      <c r="A59" s="320">
        <v>45845</v>
      </c>
      <c r="B59" s="324"/>
      <c r="C59" s="325" t="s">
        <v>674</v>
      </c>
      <c r="D59" s="323">
        <v>1066700.3999999999</v>
      </c>
      <c r="E59" s="17"/>
      <c r="F59" s="17"/>
      <c r="G59" s="17"/>
      <c r="H59" s="17"/>
      <c r="I59" s="17"/>
      <c r="J59" s="17"/>
      <c r="K59" s="17"/>
      <c r="L59" s="17"/>
    </row>
    <row r="60" spans="1:12" x14ac:dyDescent="0.2">
      <c r="A60" s="320">
        <v>45845</v>
      </c>
      <c r="B60" s="324"/>
      <c r="C60" s="325" t="s">
        <v>674</v>
      </c>
      <c r="D60" s="323">
        <v>1066700.3999999999</v>
      </c>
      <c r="E60" s="17"/>
      <c r="F60" s="17"/>
      <c r="G60" s="17"/>
      <c r="H60" s="17"/>
      <c r="I60" s="17"/>
      <c r="J60" s="17"/>
      <c r="K60" s="17"/>
      <c r="L60" s="17"/>
    </row>
    <row r="61" spans="1:12" x14ac:dyDescent="0.2">
      <c r="A61" s="320">
        <v>45845</v>
      </c>
      <c r="B61" s="324"/>
      <c r="C61" s="325" t="s">
        <v>674</v>
      </c>
      <c r="D61" s="323">
        <v>1066700.3999999999</v>
      </c>
      <c r="E61" s="17"/>
      <c r="F61" s="17"/>
      <c r="G61" s="17"/>
      <c r="H61" s="17"/>
      <c r="I61" s="17"/>
      <c r="J61" s="17"/>
      <c r="K61" s="17"/>
      <c r="L61" s="17"/>
    </row>
    <row r="62" spans="1:12" x14ac:dyDescent="0.2">
      <c r="A62" s="320">
        <v>45845</v>
      </c>
      <c r="B62" s="324"/>
      <c r="C62" s="325" t="s">
        <v>674</v>
      </c>
      <c r="D62" s="323">
        <v>1066700.3999999999</v>
      </c>
      <c r="E62" s="17"/>
      <c r="F62" s="17"/>
      <c r="G62" s="17"/>
      <c r="H62" s="17"/>
      <c r="I62" s="17"/>
      <c r="J62" s="17"/>
      <c r="K62" s="17"/>
      <c r="L62" s="17"/>
    </row>
    <row r="63" spans="1:12" x14ac:dyDescent="0.2">
      <c r="A63" s="320">
        <v>45845</v>
      </c>
      <c r="B63" s="324"/>
      <c r="C63" s="325" t="s">
        <v>675</v>
      </c>
      <c r="D63" s="323">
        <v>1538839.85714</v>
      </c>
      <c r="E63" s="17"/>
      <c r="F63" s="17"/>
      <c r="G63" s="17"/>
      <c r="H63" s="17"/>
      <c r="I63" s="17"/>
      <c r="J63" s="17"/>
      <c r="K63" s="17"/>
      <c r="L63" s="17"/>
    </row>
    <row r="64" spans="1:12" x14ac:dyDescent="0.2">
      <c r="A64" s="320">
        <v>45845</v>
      </c>
      <c r="B64" s="324"/>
      <c r="C64" s="325" t="s">
        <v>675</v>
      </c>
      <c r="D64" s="323">
        <v>1538839.85714</v>
      </c>
      <c r="E64" s="17"/>
      <c r="F64" s="17"/>
      <c r="G64" s="17"/>
      <c r="H64" s="17"/>
      <c r="I64" s="17"/>
      <c r="J64" s="17"/>
      <c r="K64" s="17"/>
      <c r="L64" s="17"/>
    </row>
    <row r="65" spans="1:12" x14ac:dyDescent="0.2">
      <c r="A65" s="320">
        <v>45845</v>
      </c>
      <c r="B65" s="324"/>
      <c r="C65" s="325" t="s">
        <v>675</v>
      </c>
      <c r="D65" s="323">
        <v>1538839.85714</v>
      </c>
      <c r="E65" s="17"/>
      <c r="F65" s="17"/>
      <c r="G65" s="17"/>
      <c r="H65" s="17"/>
      <c r="I65" s="17"/>
      <c r="J65" s="17"/>
      <c r="K65" s="17"/>
      <c r="L65" s="17"/>
    </row>
    <row r="66" spans="1:12" x14ac:dyDescent="0.2">
      <c r="A66" s="320">
        <v>45845</v>
      </c>
      <c r="B66" s="324"/>
      <c r="C66" s="325" t="s">
        <v>675</v>
      </c>
      <c r="D66" s="323">
        <v>1538839.85714</v>
      </c>
      <c r="E66" s="17"/>
      <c r="F66" s="17"/>
      <c r="G66" s="17"/>
      <c r="H66" s="17"/>
      <c r="I66" s="17"/>
      <c r="J66" s="17"/>
      <c r="K66" s="17"/>
      <c r="L66" s="17"/>
    </row>
    <row r="67" spans="1:12" x14ac:dyDescent="0.2">
      <c r="A67" s="320">
        <v>45845</v>
      </c>
      <c r="B67" s="324"/>
      <c r="C67" s="325" t="s">
        <v>675</v>
      </c>
      <c r="D67" s="323">
        <v>1538839.85714</v>
      </c>
      <c r="E67" s="17"/>
      <c r="F67" s="17"/>
      <c r="G67" s="17"/>
      <c r="H67" s="17"/>
      <c r="I67" s="17"/>
      <c r="J67" s="17"/>
      <c r="K67" s="17"/>
      <c r="L67" s="17"/>
    </row>
    <row r="68" spans="1:12" x14ac:dyDescent="0.2">
      <c r="A68" s="320">
        <v>45845</v>
      </c>
      <c r="B68" s="324"/>
      <c r="C68" s="325" t="s">
        <v>675</v>
      </c>
      <c r="D68" s="323">
        <v>1538839.85714</v>
      </c>
      <c r="E68" s="17"/>
      <c r="F68" s="17"/>
      <c r="G68" s="17"/>
      <c r="H68" s="17"/>
      <c r="I68" s="17"/>
      <c r="J68" s="17"/>
      <c r="K68" s="17"/>
      <c r="L68" s="17"/>
    </row>
    <row r="69" spans="1:12" x14ac:dyDescent="0.2">
      <c r="A69" s="320">
        <v>45845</v>
      </c>
      <c r="B69" s="324"/>
      <c r="C69" s="325" t="s">
        <v>675</v>
      </c>
      <c r="D69" s="323">
        <v>1538839.85714</v>
      </c>
      <c r="E69" s="17"/>
      <c r="F69" s="17"/>
      <c r="G69" s="17"/>
      <c r="H69" s="17"/>
      <c r="I69" s="17"/>
      <c r="J69" s="17"/>
      <c r="K69" s="17"/>
      <c r="L69" s="17"/>
    </row>
    <row r="70" spans="1:12" x14ac:dyDescent="0.2">
      <c r="A70" s="320">
        <v>45845</v>
      </c>
      <c r="B70" s="324"/>
      <c r="C70" s="325" t="s">
        <v>692</v>
      </c>
      <c r="D70" s="323">
        <v>16360767</v>
      </c>
      <c r="E70" s="17"/>
      <c r="F70" s="17"/>
      <c r="G70" s="17"/>
      <c r="H70" s="17"/>
      <c r="I70" s="17"/>
      <c r="J70" s="17"/>
      <c r="K70" s="17"/>
      <c r="L70" s="17"/>
    </row>
    <row r="71" spans="1:12" x14ac:dyDescent="0.2">
      <c r="A71" s="320">
        <v>45845</v>
      </c>
      <c r="B71" s="324"/>
      <c r="C71" s="325" t="s">
        <v>692</v>
      </c>
      <c r="D71" s="323">
        <v>16360767</v>
      </c>
      <c r="E71" s="17"/>
      <c r="F71" s="17"/>
      <c r="G71" s="17"/>
      <c r="H71" s="17"/>
      <c r="I71" s="17"/>
      <c r="J71" s="17"/>
      <c r="K71" s="17"/>
      <c r="L71" s="17"/>
    </row>
    <row r="72" spans="1:12" x14ac:dyDescent="0.2">
      <c r="A72" s="320">
        <v>45845</v>
      </c>
      <c r="B72" s="324"/>
      <c r="C72" s="325" t="s">
        <v>692</v>
      </c>
      <c r="D72" s="323">
        <v>16360767</v>
      </c>
      <c r="E72" s="17"/>
      <c r="F72" s="17"/>
      <c r="G72" s="17"/>
      <c r="H72" s="17"/>
      <c r="I72" s="17"/>
      <c r="J72" s="17"/>
      <c r="K72" s="17"/>
      <c r="L72" s="17"/>
    </row>
    <row r="73" spans="1:12" x14ac:dyDescent="0.2">
      <c r="A73" s="410">
        <v>42845</v>
      </c>
      <c r="B73" s="411" t="s">
        <v>181</v>
      </c>
      <c r="C73" s="412" t="s">
        <v>182</v>
      </c>
      <c r="D73" s="413">
        <v>4143240</v>
      </c>
      <c r="E73" s="17"/>
      <c r="F73" s="17"/>
      <c r="G73" s="17"/>
      <c r="H73" s="17"/>
      <c r="I73" s="17"/>
      <c r="J73" s="17"/>
      <c r="K73" s="17"/>
      <c r="L73" s="17"/>
    </row>
    <row r="74" spans="1:12" ht="15" x14ac:dyDescent="0.2">
      <c r="C74" s="9" t="s">
        <v>13</v>
      </c>
      <c r="D74" s="10">
        <f>SUM(D13:D73)</f>
        <v>643127009.9999795</v>
      </c>
    </row>
    <row r="78" spans="1:12" x14ac:dyDescent="0.2">
      <c r="B78" s="307"/>
      <c r="C78" s="4" t="s">
        <v>644</v>
      </c>
    </row>
    <row r="79" spans="1:12" x14ac:dyDescent="0.2">
      <c r="B79" s="311"/>
      <c r="C79" s="4" t="s">
        <v>601</v>
      </c>
    </row>
    <row r="80" spans="1:12" x14ac:dyDescent="0.2">
      <c r="B80" s="373"/>
      <c r="C80" s="4" t="s">
        <v>645</v>
      </c>
    </row>
    <row r="81" spans="2:3" x14ac:dyDescent="0.2">
      <c r="B81" s="319"/>
      <c r="C81" s="4" t="s">
        <v>231</v>
      </c>
    </row>
    <row r="82" spans="2:3" x14ac:dyDescent="0.2">
      <c r="B82" s="331"/>
      <c r="C82" s="4" t="s">
        <v>646</v>
      </c>
    </row>
    <row r="83" spans="2:3" x14ac:dyDescent="0.2">
      <c r="B83" s="370"/>
      <c r="C83" s="4" t="s">
        <v>684</v>
      </c>
    </row>
    <row r="84" spans="2:3" x14ac:dyDescent="0.2">
      <c r="B84" s="371"/>
      <c r="C84" s="4" t="s">
        <v>246</v>
      </c>
    </row>
    <row r="85" spans="2:3" x14ac:dyDescent="0.2">
      <c r="B85" s="372"/>
      <c r="C85" s="4" t="s">
        <v>683</v>
      </c>
    </row>
    <row r="86" spans="2:3" x14ac:dyDescent="0.2">
      <c r="B86" s="378"/>
      <c r="C86" s="4" t="s">
        <v>687</v>
      </c>
    </row>
    <row r="87" spans="2:3" x14ac:dyDescent="0.2">
      <c r="B87" s="408"/>
      <c r="C87" s="4" t="s">
        <v>691</v>
      </c>
    </row>
    <row r="88" spans="2:3" x14ac:dyDescent="0.2">
      <c r="B88" s="418"/>
      <c r="C88" s="4" t="s">
        <v>694</v>
      </c>
    </row>
  </sheetData>
  <mergeCells count="2">
    <mergeCell ref="A1:D1"/>
    <mergeCell ref="A2:D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5:M36"/>
  <sheetViews>
    <sheetView topLeftCell="A16" workbookViewId="0">
      <selection activeCell="E19" sqref="E19"/>
    </sheetView>
  </sheetViews>
  <sheetFormatPr baseColWidth="10" defaultColWidth="11" defaultRowHeight="14.25" x14ac:dyDescent="0.2"/>
  <cols>
    <col min="1" max="1" width="11" style="4"/>
    <col min="2" max="2" width="12.25" style="2" customWidth="1"/>
    <col min="3" max="3" width="10.5" style="2" customWidth="1"/>
    <col min="4" max="4" width="45" style="4" customWidth="1"/>
    <col min="5" max="5" width="15.25" style="4" bestFit="1" customWidth="1"/>
    <col min="6" max="6" width="12.75" style="4" customWidth="1"/>
    <col min="7" max="16384" width="11" style="4"/>
  </cols>
  <sheetData>
    <row r="5" spans="2:13" ht="15" x14ac:dyDescent="0.2">
      <c r="B5" s="499" t="s">
        <v>0</v>
      </c>
      <c r="C5" s="499"/>
      <c r="D5" s="499"/>
      <c r="E5" s="499"/>
    </row>
    <row r="6" spans="2:13" s="16" customFormat="1" ht="15" x14ac:dyDescent="0.2">
      <c r="B6" s="498" t="s">
        <v>364</v>
      </c>
      <c r="C6" s="498"/>
      <c r="D6" s="498"/>
      <c r="E6" s="498"/>
    </row>
    <row r="8" spans="2:13" s="2" customFormat="1" ht="30" x14ac:dyDescent="0.2">
      <c r="B8" s="45" t="s">
        <v>265</v>
      </c>
      <c r="C8" s="45" t="s">
        <v>408</v>
      </c>
      <c r="D8" s="45" t="s">
        <v>267</v>
      </c>
      <c r="E8" s="45" t="s">
        <v>127</v>
      </c>
    </row>
    <row r="9" spans="2:13" ht="28.5" x14ac:dyDescent="0.2">
      <c r="B9" s="332">
        <v>41466</v>
      </c>
      <c r="C9" s="333"/>
      <c r="D9" s="334" t="s">
        <v>348</v>
      </c>
      <c r="E9" s="340">
        <v>12720000</v>
      </c>
    </row>
    <row r="10" spans="2:13" ht="42.75" x14ac:dyDescent="0.2">
      <c r="B10" s="332">
        <v>41466</v>
      </c>
      <c r="C10" s="333">
        <v>2013</v>
      </c>
      <c r="D10" s="334" t="s">
        <v>642</v>
      </c>
      <c r="E10" s="340">
        <v>99000000</v>
      </c>
    </row>
    <row r="11" spans="2:13" ht="28.5" x14ac:dyDescent="0.2">
      <c r="B11" s="332">
        <v>36782</v>
      </c>
      <c r="C11" s="333">
        <v>2013</v>
      </c>
      <c r="D11" s="334" t="s">
        <v>643</v>
      </c>
      <c r="E11" s="340">
        <v>70300400</v>
      </c>
      <c r="F11" s="300" t="s">
        <v>620</v>
      </c>
    </row>
    <row r="12" spans="2:13" ht="57" x14ac:dyDescent="0.2">
      <c r="B12" s="320">
        <v>43379</v>
      </c>
      <c r="C12" s="324">
        <v>2000</v>
      </c>
      <c r="D12" s="325" t="s">
        <v>349</v>
      </c>
      <c r="E12" s="330">
        <v>99742500</v>
      </c>
      <c r="G12" s="17"/>
      <c r="H12" s="17"/>
      <c r="I12" s="17"/>
      <c r="J12" s="17"/>
      <c r="K12" s="17"/>
      <c r="L12" s="17"/>
      <c r="M12" s="17"/>
    </row>
    <row r="13" spans="2:13" ht="28.5" x14ac:dyDescent="0.2">
      <c r="B13" s="379">
        <v>38940</v>
      </c>
      <c r="C13" s="380">
        <v>2006</v>
      </c>
      <c r="D13" s="381" t="s">
        <v>625</v>
      </c>
      <c r="E13" s="383">
        <v>214090000</v>
      </c>
      <c r="G13" s="17"/>
      <c r="H13" s="17"/>
      <c r="I13" s="17"/>
      <c r="J13" s="17"/>
      <c r="K13" s="17"/>
      <c r="L13" s="17"/>
      <c r="M13" s="17"/>
    </row>
    <row r="14" spans="2:13" x14ac:dyDescent="0.2">
      <c r="B14" s="379">
        <v>35417</v>
      </c>
      <c r="C14" s="380">
        <v>1996</v>
      </c>
      <c r="D14" s="381" t="s">
        <v>523</v>
      </c>
      <c r="E14" s="383">
        <v>34997535</v>
      </c>
      <c r="G14" s="17"/>
      <c r="H14" s="17"/>
      <c r="I14" s="17"/>
      <c r="J14" s="17"/>
      <c r="K14" s="17"/>
      <c r="L14" s="17"/>
      <c r="M14" s="17"/>
    </row>
    <row r="15" spans="2:13" ht="28.5" x14ac:dyDescent="0.2">
      <c r="B15" s="379">
        <v>40856</v>
      </c>
      <c r="C15" s="380">
        <v>2011</v>
      </c>
      <c r="D15" s="393" t="s">
        <v>522</v>
      </c>
      <c r="E15" s="383">
        <v>249318800</v>
      </c>
      <c r="F15" s="300" t="s">
        <v>624</v>
      </c>
      <c r="G15" s="17"/>
      <c r="H15" s="17"/>
      <c r="I15" s="17"/>
      <c r="J15" s="17"/>
      <c r="K15" s="17"/>
      <c r="L15" s="17"/>
      <c r="M15" s="17"/>
    </row>
    <row r="16" spans="2:13" ht="142.5" x14ac:dyDescent="0.2">
      <c r="B16" s="379">
        <v>43049</v>
      </c>
      <c r="C16" s="380">
        <v>2017</v>
      </c>
      <c r="D16" s="381" t="s">
        <v>639</v>
      </c>
      <c r="E16" s="383">
        <v>296637250</v>
      </c>
      <c r="F16" s="17"/>
      <c r="G16" s="17"/>
      <c r="H16" s="17"/>
      <c r="I16" s="17"/>
      <c r="J16" s="17"/>
      <c r="K16" s="17"/>
      <c r="L16" s="17"/>
      <c r="M16" s="17"/>
    </row>
    <row r="17" spans="2:13" ht="57" x14ac:dyDescent="0.2">
      <c r="B17" s="379">
        <v>42314</v>
      </c>
      <c r="C17" s="380">
        <v>2015</v>
      </c>
      <c r="D17" s="381" t="s">
        <v>638</v>
      </c>
      <c r="E17" s="383">
        <v>58807780</v>
      </c>
      <c r="G17" s="17"/>
      <c r="H17" s="17"/>
      <c r="I17" s="17"/>
      <c r="J17" s="17"/>
      <c r="K17" s="17"/>
      <c r="L17" s="17"/>
      <c r="M17" s="17"/>
    </row>
    <row r="18" spans="2:13" ht="28.5" x14ac:dyDescent="0.2">
      <c r="B18" s="410"/>
      <c r="C18" s="411"/>
      <c r="D18" s="412" t="s">
        <v>621</v>
      </c>
      <c r="E18" s="417">
        <v>7390000</v>
      </c>
      <c r="F18" s="299"/>
      <c r="G18" s="17"/>
      <c r="H18" s="17"/>
      <c r="I18" s="17"/>
      <c r="J18" s="17"/>
      <c r="K18" s="17"/>
      <c r="L18" s="17"/>
      <c r="M18" s="17"/>
    </row>
    <row r="19" spans="2:13" ht="15" x14ac:dyDescent="0.2">
      <c r="D19" s="206" t="s">
        <v>126</v>
      </c>
      <c r="E19" s="207">
        <f>SUM(E9:E18)</f>
        <v>1143004265</v>
      </c>
      <c r="F19" s="17"/>
      <c r="G19" s="17"/>
      <c r="H19" s="17"/>
      <c r="I19" s="17"/>
      <c r="J19" s="17"/>
      <c r="K19" s="17"/>
      <c r="L19" s="17"/>
      <c r="M19" s="17"/>
    </row>
    <row r="20" spans="2:13" x14ac:dyDescent="0.2">
      <c r="F20" s="17"/>
      <c r="G20" s="17"/>
      <c r="H20" s="17"/>
      <c r="I20" s="17"/>
      <c r="J20" s="17"/>
      <c r="K20" s="17"/>
      <c r="L20" s="17"/>
      <c r="M20" s="17"/>
    </row>
    <row r="21" spans="2:13" x14ac:dyDescent="0.2">
      <c r="F21" s="17"/>
      <c r="G21" s="17"/>
      <c r="H21" s="17"/>
      <c r="I21" s="17"/>
      <c r="J21" s="17"/>
      <c r="K21" s="17"/>
      <c r="L21" s="17"/>
      <c r="M21" s="17"/>
    </row>
    <row r="22" spans="2:13" x14ac:dyDescent="0.2">
      <c r="F22" s="17"/>
      <c r="G22" s="17"/>
      <c r="H22" s="17"/>
      <c r="I22" s="17"/>
      <c r="J22" s="17"/>
      <c r="K22" s="17"/>
      <c r="L22" s="17"/>
      <c r="M22" s="17"/>
    </row>
    <row r="23" spans="2:13" x14ac:dyDescent="0.2">
      <c r="F23" s="17"/>
      <c r="G23" s="17"/>
      <c r="H23" s="17"/>
      <c r="I23" s="17"/>
      <c r="J23" s="17"/>
      <c r="K23" s="17"/>
      <c r="L23" s="17"/>
      <c r="M23" s="17"/>
    </row>
    <row r="24" spans="2:13" x14ac:dyDescent="0.2">
      <c r="F24" s="17"/>
      <c r="G24" s="17"/>
      <c r="H24" s="17"/>
      <c r="I24" s="17"/>
      <c r="J24" s="17"/>
      <c r="K24" s="17"/>
      <c r="L24" s="17"/>
      <c r="M24" s="17"/>
    </row>
    <row r="25" spans="2:13" x14ac:dyDescent="0.2">
      <c r="C25" s="307"/>
      <c r="D25" s="4" t="s">
        <v>644</v>
      </c>
      <c r="F25" s="17"/>
      <c r="G25" s="17"/>
      <c r="H25" s="17"/>
      <c r="I25" s="17"/>
      <c r="J25" s="17"/>
      <c r="K25" s="17"/>
      <c r="L25" s="17"/>
      <c r="M25" s="17"/>
    </row>
    <row r="26" spans="2:13" x14ac:dyDescent="0.2">
      <c r="C26" s="311"/>
      <c r="D26" s="4" t="s">
        <v>601</v>
      </c>
      <c r="F26" s="17"/>
      <c r="G26" s="17"/>
      <c r="H26" s="17"/>
      <c r="I26" s="17"/>
      <c r="J26" s="17"/>
      <c r="K26" s="17"/>
      <c r="L26" s="17"/>
      <c r="M26" s="17"/>
    </row>
    <row r="27" spans="2:13" x14ac:dyDescent="0.2">
      <c r="C27" s="373"/>
      <c r="D27" s="4" t="s">
        <v>645</v>
      </c>
      <c r="F27" s="17"/>
      <c r="G27" s="17"/>
      <c r="H27" s="17"/>
      <c r="I27" s="17"/>
      <c r="J27" s="17"/>
      <c r="K27" s="17"/>
      <c r="L27" s="17"/>
      <c r="M27" s="17"/>
    </row>
    <row r="28" spans="2:13" x14ac:dyDescent="0.2">
      <c r="C28" s="319"/>
      <c r="D28" s="4" t="s">
        <v>231</v>
      </c>
      <c r="F28" s="17"/>
      <c r="G28" s="17"/>
      <c r="H28" s="17"/>
      <c r="I28" s="17"/>
      <c r="J28" s="17"/>
      <c r="K28" s="17"/>
      <c r="L28" s="17"/>
      <c r="M28" s="17"/>
    </row>
    <row r="29" spans="2:13" x14ac:dyDescent="0.2">
      <c r="C29" s="331"/>
      <c r="D29" s="4" t="s">
        <v>646</v>
      </c>
      <c r="F29" s="17"/>
      <c r="G29" s="17"/>
      <c r="H29" s="17"/>
      <c r="I29" s="17"/>
      <c r="J29" s="17"/>
      <c r="K29" s="17"/>
      <c r="L29" s="17"/>
      <c r="M29" s="17"/>
    </row>
    <row r="30" spans="2:13" x14ac:dyDescent="0.2">
      <c r="C30" s="370"/>
      <c r="D30" s="4" t="s">
        <v>684</v>
      </c>
      <c r="F30" s="17"/>
      <c r="G30" s="17"/>
      <c r="H30" s="17"/>
      <c r="I30" s="17"/>
      <c r="J30" s="17"/>
      <c r="K30" s="17"/>
      <c r="L30" s="17"/>
      <c r="M30" s="17"/>
    </row>
    <row r="31" spans="2:13" x14ac:dyDescent="0.2">
      <c r="C31" s="371"/>
      <c r="D31" s="4" t="s">
        <v>246</v>
      </c>
      <c r="F31" s="17"/>
      <c r="G31" s="17"/>
      <c r="H31" s="17"/>
      <c r="I31" s="17"/>
      <c r="J31" s="17"/>
      <c r="K31" s="17"/>
      <c r="L31" s="17"/>
      <c r="M31" s="17"/>
    </row>
    <row r="32" spans="2:13" x14ac:dyDescent="0.2">
      <c r="C32" s="372"/>
      <c r="D32" s="4" t="s">
        <v>683</v>
      </c>
      <c r="F32" s="17"/>
      <c r="G32" s="17"/>
      <c r="H32" s="17"/>
      <c r="I32" s="17"/>
      <c r="J32" s="17"/>
      <c r="K32" s="17"/>
      <c r="L32" s="17"/>
      <c r="M32" s="17"/>
    </row>
    <row r="33" spans="3:13" x14ac:dyDescent="0.2">
      <c r="C33" s="378"/>
      <c r="D33" s="4" t="s">
        <v>687</v>
      </c>
      <c r="F33" s="17"/>
      <c r="G33" s="17"/>
      <c r="H33" s="17"/>
      <c r="I33" s="17"/>
      <c r="J33" s="17"/>
      <c r="K33" s="17"/>
      <c r="L33" s="17"/>
      <c r="M33" s="17"/>
    </row>
    <row r="34" spans="3:13" x14ac:dyDescent="0.2">
      <c r="C34" s="408"/>
      <c r="D34" s="4" t="s">
        <v>691</v>
      </c>
      <c r="F34" s="17"/>
      <c r="G34" s="17"/>
      <c r="H34" s="17"/>
      <c r="I34" s="17"/>
      <c r="J34" s="17"/>
      <c r="K34" s="17"/>
      <c r="L34" s="17"/>
      <c r="M34" s="17"/>
    </row>
    <row r="35" spans="3:13" x14ac:dyDescent="0.2">
      <c r="C35" s="418"/>
      <c r="D35" s="4" t="s">
        <v>694</v>
      </c>
      <c r="F35" s="17"/>
      <c r="G35" s="17"/>
      <c r="H35" s="17"/>
      <c r="I35" s="17"/>
      <c r="J35" s="17"/>
      <c r="K35" s="17"/>
      <c r="L35" s="17"/>
      <c r="M35" s="17"/>
    </row>
    <row r="36" spans="3:13" x14ac:dyDescent="0.2">
      <c r="F36" s="17"/>
      <c r="G36" s="17"/>
      <c r="H36" s="17"/>
      <c r="I36" s="17"/>
      <c r="J36" s="17"/>
      <c r="K36" s="17"/>
      <c r="L36" s="17"/>
      <c r="M36" s="17"/>
    </row>
  </sheetData>
  <mergeCells count="2">
    <mergeCell ref="B6:E6"/>
    <mergeCell ref="B5:E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ADC40-5365-4990-A2D2-867FF30A6F67}">
  <dimension ref="B1:ABL34"/>
  <sheetViews>
    <sheetView topLeftCell="A14" zoomScale="70" zoomScaleNormal="70" workbookViewId="0">
      <selection activeCell="L25" sqref="L25"/>
    </sheetView>
  </sheetViews>
  <sheetFormatPr baseColWidth="10" defaultColWidth="11.5" defaultRowHeight="14.25" x14ac:dyDescent="0.2"/>
  <cols>
    <col min="1" max="1" width="4.5" style="25" customWidth="1"/>
    <col min="2" max="2" width="3.25" style="42" customWidth="1"/>
    <col min="3" max="3" width="10" style="42" customWidth="1"/>
    <col min="4" max="4" width="25.5" style="25" bestFit="1" customWidth="1"/>
    <col min="5" max="5" width="6.75" style="25" bestFit="1" customWidth="1"/>
    <col min="6" max="6" width="34.75" style="25" customWidth="1"/>
    <col min="7" max="7" width="18.25" style="42" bestFit="1" customWidth="1"/>
    <col min="8" max="8" width="24.25" style="42" bestFit="1" customWidth="1"/>
    <col min="9" max="9" width="24.25" style="42" customWidth="1"/>
    <col min="10" max="10" width="10.75" style="42" bestFit="1" customWidth="1"/>
    <col min="11" max="11" width="20.25" style="25" hidden="1" customWidth="1"/>
    <col min="12" max="12" width="19.5" style="25" bestFit="1" customWidth="1"/>
    <col min="13" max="13" width="20.125" style="25" customWidth="1"/>
    <col min="14" max="16384" width="11.5" style="25"/>
  </cols>
  <sheetData>
    <row r="1" spans="2:740" x14ac:dyDescent="0.2">
      <c r="B1" s="26"/>
      <c r="C1" s="26"/>
      <c r="G1" s="26"/>
      <c r="H1" s="26"/>
      <c r="I1" s="26"/>
      <c r="J1" s="26"/>
    </row>
    <row r="2" spans="2:740" ht="15" x14ac:dyDescent="0.2">
      <c r="B2" s="503" t="s">
        <v>283</v>
      </c>
      <c r="C2" s="503"/>
      <c r="D2" s="503"/>
      <c r="E2" s="503"/>
      <c r="F2" s="503"/>
      <c r="G2" s="503"/>
      <c r="H2" s="503"/>
      <c r="I2" s="503"/>
      <c r="J2" s="503"/>
      <c r="K2" s="503"/>
      <c r="L2" s="260"/>
    </row>
    <row r="3" spans="2:740" ht="15" x14ac:dyDescent="0.2">
      <c r="B3" s="488" t="s">
        <v>270</v>
      </c>
      <c r="C3" s="488"/>
      <c r="D3" s="488"/>
      <c r="E3" s="488"/>
      <c r="F3" s="488"/>
      <c r="G3" s="488"/>
      <c r="H3" s="488"/>
      <c r="I3" s="488"/>
      <c r="J3" s="488"/>
      <c r="K3" s="488"/>
      <c r="L3" s="259"/>
    </row>
    <row r="4" spans="2:740" ht="15" thickBot="1" x14ac:dyDescent="0.25">
      <c r="B4" s="504"/>
      <c r="C4" s="504"/>
      <c r="D4" s="505"/>
      <c r="E4" s="505"/>
      <c r="F4" s="505"/>
      <c r="G4" s="505"/>
      <c r="H4" s="505"/>
      <c r="I4" s="505"/>
      <c r="J4" s="505"/>
    </row>
    <row r="5" spans="2:740" s="20" customFormat="1" ht="42.6" customHeight="1" x14ac:dyDescent="0.2">
      <c r="B5" s="21" t="s">
        <v>41</v>
      </c>
      <c r="C5" s="22" t="s">
        <v>271</v>
      </c>
      <c r="D5" s="23" t="s">
        <v>272</v>
      </c>
      <c r="E5" s="23" t="s">
        <v>273</v>
      </c>
      <c r="F5" s="23" t="s">
        <v>274</v>
      </c>
      <c r="G5" s="23" t="s">
        <v>275</v>
      </c>
      <c r="H5" s="23" t="s">
        <v>276</v>
      </c>
      <c r="I5" s="23" t="s">
        <v>622</v>
      </c>
      <c r="J5" s="24" t="s">
        <v>277</v>
      </c>
      <c r="K5" s="262" t="s">
        <v>566</v>
      </c>
      <c r="L5" s="444" t="s">
        <v>588</v>
      </c>
      <c r="M5" s="450" t="s">
        <v>696</v>
      </c>
    </row>
    <row r="6" spans="2:740" s="33" customFormat="1" ht="15" x14ac:dyDescent="0.2">
      <c r="B6" s="27">
        <v>1</v>
      </c>
      <c r="C6" s="313" t="s">
        <v>286</v>
      </c>
      <c r="D6" s="313" t="s">
        <v>278</v>
      </c>
      <c r="E6" s="314">
        <v>1996</v>
      </c>
      <c r="F6" s="315" t="s">
        <v>307</v>
      </c>
      <c r="G6" s="316" t="s">
        <v>323</v>
      </c>
      <c r="H6" s="31" t="s">
        <v>324</v>
      </c>
      <c r="I6" s="301"/>
      <c r="J6" s="263" t="s">
        <v>298</v>
      </c>
      <c r="K6" s="264">
        <v>2700000</v>
      </c>
      <c r="L6" s="445">
        <v>2500000</v>
      </c>
      <c r="M6" s="451">
        <v>2500000</v>
      </c>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20"/>
      <c r="CH6" s="20"/>
      <c r="CI6" s="20"/>
      <c r="CJ6" s="20"/>
      <c r="CK6" s="20"/>
      <c r="CL6" s="20"/>
      <c r="CM6" s="20"/>
      <c r="CN6" s="20"/>
      <c r="CO6" s="20"/>
      <c r="CP6" s="20"/>
      <c r="CQ6" s="20"/>
      <c r="CR6" s="20"/>
      <c r="CS6" s="20"/>
      <c r="CT6" s="20"/>
      <c r="CU6" s="20"/>
      <c r="CV6" s="20"/>
      <c r="CW6" s="2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c r="EB6" s="20"/>
      <c r="EC6" s="20"/>
      <c r="ED6" s="20"/>
      <c r="EE6" s="20"/>
      <c r="EF6" s="20"/>
      <c r="EG6" s="20"/>
      <c r="EH6" s="20"/>
      <c r="EI6" s="20"/>
      <c r="EJ6" s="20"/>
      <c r="EK6" s="20"/>
      <c r="EL6" s="20"/>
      <c r="EM6" s="20"/>
      <c r="EN6" s="20"/>
      <c r="EO6" s="20"/>
      <c r="EP6" s="20"/>
      <c r="EQ6" s="20"/>
      <c r="ER6" s="20"/>
      <c r="ES6" s="20"/>
      <c r="ET6" s="20"/>
      <c r="EU6" s="20"/>
      <c r="EV6" s="20"/>
      <c r="EW6" s="20"/>
      <c r="EX6" s="20"/>
      <c r="EY6" s="20"/>
      <c r="EZ6" s="20"/>
      <c r="FA6" s="20"/>
      <c r="FB6" s="20"/>
      <c r="FC6" s="20"/>
      <c r="FD6" s="20"/>
      <c r="FE6" s="20"/>
      <c r="FF6" s="20"/>
      <c r="FG6" s="20"/>
      <c r="FH6" s="20"/>
      <c r="FI6" s="20"/>
      <c r="FJ6" s="20"/>
      <c r="FK6" s="20"/>
      <c r="FL6" s="20"/>
      <c r="FM6" s="20"/>
      <c r="FN6" s="20"/>
      <c r="FO6" s="20"/>
      <c r="FP6" s="20"/>
      <c r="FQ6" s="20"/>
      <c r="FR6" s="20"/>
      <c r="FS6" s="20"/>
      <c r="FT6" s="20"/>
      <c r="FU6" s="20"/>
      <c r="FV6" s="20"/>
      <c r="FW6" s="20"/>
      <c r="FX6" s="20"/>
      <c r="FY6" s="20"/>
      <c r="FZ6" s="20"/>
      <c r="GA6" s="20"/>
      <c r="GB6" s="20"/>
      <c r="GC6" s="20"/>
      <c r="GD6" s="20"/>
      <c r="GE6" s="20"/>
      <c r="GF6" s="20"/>
      <c r="GG6" s="20"/>
      <c r="GH6" s="20"/>
      <c r="GI6" s="20"/>
      <c r="GJ6" s="20"/>
      <c r="GK6" s="20"/>
      <c r="GL6" s="20"/>
      <c r="GM6" s="20"/>
      <c r="GN6" s="20"/>
      <c r="GO6" s="20"/>
      <c r="GP6" s="20"/>
      <c r="GQ6" s="20"/>
      <c r="GR6" s="20"/>
      <c r="GS6" s="20"/>
      <c r="GT6" s="20"/>
      <c r="GU6" s="20"/>
      <c r="GV6" s="20"/>
      <c r="GW6" s="20"/>
      <c r="GX6" s="20"/>
      <c r="GY6" s="20"/>
      <c r="GZ6" s="20"/>
      <c r="HA6" s="20"/>
      <c r="HB6" s="20"/>
      <c r="HC6" s="20"/>
      <c r="HD6" s="20"/>
      <c r="HE6" s="20"/>
      <c r="HF6" s="20"/>
      <c r="HG6" s="20"/>
      <c r="HH6" s="20"/>
      <c r="HI6" s="20"/>
      <c r="HJ6" s="20"/>
      <c r="HK6" s="20"/>
      <c r="HL6" s="20"/>
      <c r="HM6" s="20"/>
      <c r="HN6" s="20"/>
      <c r="HO6" s="20"/>
      <c r="HP6" s="20"/>
      <c r="HQ6" s="20"/>
      <c r="HR6" s="20"/>
      <c r="HS6" s="20"/>
      <c r="HT6" s="20"/>
      <c r="HU6" s="20"/>
      <c r="HV6" s="20"/>
      <c r="HW6" s="20"/>
      <c r="HX6" s="20"/>
      <c r="HY6" s="20"/>
      <c r="HZ6" s="20"/>
      <c r="IA6" s="20"/>
      <c r="IB6" s="20"/>
      <c r="IC6" s="20"/>
      <c r="ID6" s="20"/>
      <c r="IE6" s="20"/>
      <c r="IF6" s="20"/>
      <c r="IG6" s="20"/>
      <c r="IH6" s="20"/>
      <c r="II6" s="20"/>
      <c r="IJ6" s="20"/>
      <c r="IK6" s="20"/>
      <c r="IL6" s="20"/>
      <c r="IM6" s="20"/>
      <c r="IN6" s="20"/>
      <c r="IO6" s="20"/>
      <c r="IP6" s="20"/>
      <c r="IQ6" s="20"/>
      <c r="IR6" s="20"/>
      <c r="IS6" s="20"/>
      <c r="IT6" s="20"/>
      <c r="IU6" s="20"/>
      <c r="IV6" s="20"/>
      <c r="IW6" s="20"/>
      <c r="IX6" s="20"/>
      <c r="IY6" s="20"/>
      <c r="IZ6" s="20"/>
      <c r="JA6" s="20"/>
      <c r="JB6" s="20"/>
      <c r="JC6" s="20"/>
      <c r="JD6" s="20"/>
      <c r="JE6" s="20"/>
      <c r="JF6" s="20"/>
      <c r="JG6" s="20"/>
      <c r="JH6" s="20"/>
      <c r="JI6" s="20"/>
      <c r="JJ6" s="20"/>
      <c r="JK6" s="20"/>
      <c r="JL6" s="20"/>
      <c r="JM6" s="20"/>
      <c r="JN6" s="20"/>
      <c r="JO6" s="20"/>
      <c r="JP6" s="20"/>
      <c r="JQ6" s="20"/>
      <c r="JR6" s="20"/>
      <c r="JS6" s="20"/>
      <c r="JT6" s="20"/>
      <c r="JU6" s="20"/>
      <c r="JV6" s="20"/>
      <c r="JW6" s="20"/>
      <c r="JX6" s="20"/>
      <c r="JY6" s="20"/>
      <c r="JZ6" s="20"/>
      <c r="KA6" s="20"/>
      <c r="KB6" s="20"/>
      <c r="KC6" s="20"/>
      <c r="KD6" s="20"/>
      <c r="KE6" s="20"/>
      <c r="KF6" s="20"/>
      <c r="KG6" s="20"/>
      <c r="KH6" s="20"/>
      <c r="KI6" s="20"/>
      <c r="KJ6" s="20"/>
      <c r="KK6" s="20"/>
      <c r="KL6" s="20"/>
      <c r="KM6" s="20"/>
      <c r="KN6" s="20"/>
      <c r="KO6" s="20"/>
      <c r="KP6" s="20"/>
      <c r="KQ6" s="20"/>
      <c r="KR6" s="20"/>
      <c r="KS6" s="20"/>
      <c r="KT6" s="20"/>
      <c r="KU6" s="20"/>
      <c r="KV6" s="20"/>
      <c r="KW6" s="20"/>
      <c r="KX6" s="20"/>
      <c r="KY6" s="20"/>
      <c r="KZ6" s="20"/>
      <c r="LA6" s="20"/>
      <c r="LB6" s="20"/>
      <c r="LC6" s="20"/>
      <c r="LD6" s="20"/>
      <c r="LE6" s="20"/>
      <c r="LF6" s="20"/>
      <c r="LG6" s="20"/>
      <c r="LH6" s="20"/>
      <c r="LI6" s="20"/>
      <c r="LJ6" s="20"/>
      <c r="LK6" s="20"/>
      <c r="LL6" s="20"/>
      <c r="LM6" s="20"/>
      <c r="LN6" s="20"/>
      <c r="LO6" s="20"/>
      <c r="LP6" s="20"/>
      <c r="LQ6" s="20"/>
      <c r="LR6" s="20"/>
      <c r="LS6" s="20"/>
      <c r="LT6" s="20"/>
      <c r="LU6" s="20"/>
      <c r="LV6" s="20"/>
      <c r="LW6" s="20"/>
      <c r="LX6" s="20"/>
      <c r="LY6" s="20"/>
      <c r="LZ6" s="20"/>
      <c r="MA6" s="20"/>
      <c r="MB6" s="20"/>
      <c r="MC6" s="20"/>
      <c r="MD6" s="20"/>
      <c r="ME6" s="20"/>
      <c r="MF6" s="20"/>
      <c r="MG6" s="20"/>
      <c r="MH6" s="20"/>
      <c r="MI6" s="20"/>
      <c r="MJ6" s="20"/>
      <c r="MK6" s="20"/>
      <c r="ML6" s="20"/>
      <c r="MM6" s="20"/>
      <c r="MN6" s="20"/>
      <c r="MO6" s="20"/>
      <c r="MP6" s="20"/>
      <c r="MQ6" s="20"/>
      <c r="MR6" s="20"/>
      <c r="MS6" s="20"/>
      <c r="MT6" s="20"/>
      <c r="MU6" s="20"/>
      <c r="MV6" s="20"/>
      <c r="MW6" s="20"/>
      <c r="MX6" s="20"/>
      <c r="MY6" s="20"/>
      <c r="MZ6" s="20"/>
      <c r="NA6" s="20"/>
      <c r="NB6" s="20"/>
      <c r="NC6" s="20"/>
      <c r="ND6" s="20"/>
      <c r="NE6" s="20"/>
      <c r="NF6" s="20"/>
      <c r="NG6" s="20"/>
      <c r="NH6" s="20"/>
      <c r="NI6" s="20"/>
      <c r="NJ6" s="20"/>
      <c r="NK6" s="20"/>
      <c r="NL6" s="20"/>
      <c r="NM6" s="20"/>
      <c r="NN6" s="20"/>
      <c r="NO6" s="20"/>
      <c r="NP6" s="20"/>
      <c r="NQ6" s="20"/>
      <c r="NR6" s="20"/>
      <c r="NS6" s="20"/>
      <c r="NT6" s="20"/>
      <c r="NU6" s="20"/>
      <c r="NV6" s="20"/>
      <c r="NW6" s="20"/>
      <c r="NX6" s="20"/>
      <c r="NY6" s="20"/>
      <c r="NZ6" s="20"/>
      <c r="OA6" s="20"/>
      <c r="OB6" s="20"/>
      <c r="OC6" s="20"/>
      <c r="OD6" s="20"/>
      <c r="OE6" s="20"/>
      <c r="OF6" s="20"/>
      <c r="OG6" s="20"/>
      <c r="OH6" s="20"/>
      <c r="OI6" s="20"/>
      <c r="OJ6" s="20"/>
      <c r="OK6" s="20"/>
      <c r="OL6" s="20"/>
      <c r="OM6" s="20"/>
      <c r="ON6" s="20"/>
      <c r="OO6" s="20"/>
      <c r="OP6" s="20"/>
      <c r="OQ6" s="20"/>
      <c r="OR6" s="20"/>
      <c r="OS6" s="20"/>
      <c r="OT6" s="20"/>
      <c r="OU6" s="20"/>
      <c r="OV6" s="20"/>
      <c r="OW6" s="20"/>
      <c r="OX6" s="20"/>
      <c r="OY6" s="20"/>
      <c r="OZ6" s="20"/>
      <c r="PA6" s="20"/>
      <c r="PB6" s="20"/>
      <c r="PC6" s="20"/>
      <c r="PD6" s="20"/>
      <c r="PE6" s="20"/>
      <c r="PF6" s="20"/>
      <c r="PG6" s="20"/>
      <c r="PH6" s="20"/>
      <c r="PI6" s="20"/>
      <c r="PJ6" s="20"/>
      <c r="PK6" s="20"/>
      <c r="PL6" s="20"/>
      <c r="PM6" s="20"/>
      <c r="PN6" s="20"/>
      <c r="PO6" s="20"/>
      <c r="PP6" s="20"/>
      <c r="PQ6" s="20"/>
      <c r="PR6" s="20"/>
      <c r="PS6" s="20"/>
      <c r="PT6" s="20"/>
      <c r="PU6" s="20"/>
      <c r="PV6" s="20"/>
      <c r="PW6" s="20"/>
      <c r="PX6" s="20"/>
      <c r="PY6" s="20"/>
      <c r="PZ6" s="20"/>
      <c r="QA6" s="20"/>
      <c r="QB6" s="20"/>
      <c r="QC6" s="20"/>
      <c r="QD6" s="20"/>
      <c r="QE6" s="20"/>
      <c r="QF6" s="20"/>
      <c r="QG6" s="20"/>
      <c r="QH6" s="20"/>
      <c r="QI6" s="20"/>
      <c r="QJ6" s="20"/>
      <c r="QK6" s="20"/>
      <c r="QL6" s="20"/>
      <c r="QM6" s="20"/>
      <c r="QN6" s="20"/>
      <c r="QO6" s="20"/>
      <c r="QP6" s="20"/>
      <c r="QQ6" s="20"/>
      <c r="QR6" s="20"/>
      <c r="QS6" s="20"/>
      <c r="QT6" s="20"/>
      <c r="QU6" s="20"/>
      <c r="QV6" s="20"/>
      <c r="QW6" s="20"/>
      <c r="QX6" s="20"/>
      <c r="QY6" s="20"/>
      <c r="QZ6" s="20"/>
      <c r="RA6" s="20"/>
      <c r="RB6" s="20"/>
      <c r="RC6" s="20"/>
      <c r="RD6" s="20"/>
      <c r="RE6" s="20"/>
      <c r="RF6" s="20"/>
      <c r="RG6" s="20"/>
      <c r="RH6" s="20"/>
      <c r="RI6" s="20"/>
      <c r="RJ6" s="20"/>
      <c r="RK6" s="20"/>
      <c r="RL6" s="20"/>
      <c r="RM6" s="20"/>
      <c r="RN6" s="20"/>
      <c r="RO6" s="20"/>
      <c r="RP6" s="20"/>
      <c r="RQ6" s="20"/>
      <c r="RR6" s="20"/>
      <c r="RS6" s="20"/>
      <c r="RT6" s="20"/>
      <c r="RU6" s="20"/>
      <c r="RV6" s="20"/>
      <c r="RW6" s="20"/>
      <c r="RX6" s="20"/>
      <c r="RY6" s="20"/>
      <c r="RZ6" s="20"/>
      <c r="SA6" s="20"/>
      <c r="SB6" s="20"/>
      <c r="SC6" s="20"/>
      <c r="SD6" s="20"/>
      <c r="SE6" s="20"/>
      <c r="SF6" s="20"/>
      <c r="SG6" s="20"/>
      <c r="SH6" s="20"/>
      <c r="SI6" s="20"/>
      <c r="SJ6" s="20"/>
      <c r="SK6" s="20"/>
      <c r="SL6" s="20"/>
      <c r="SM6" s="20"/>
      <c r="SN6" s="20"/>
      <c r="SO6" s="20"/>
      <c r="SP6" s="20"/>
      <c r="SQ6" s="20"/>
      <c r="SR6" s="20"/>
      <c r="SS6" s="20"/>
      <c r="ST6" s="20"/>
      <c r="SU6" s="20"/>
      <c r="SV6" s="20"/>
      <c r="SW6" s="20"/>
      <c r="SX6" s="20"/>
      <c r="SY6" s="20"/>
      <c r="SZ6" s="20"/>
      <c r="TA6" s="20"/>
      <c r="TB6" s="20"/>
      <c r="TC6" s="20"/>
      <c r="TD6" s="20"/>
      <c r="TE6" s="20"/>
      <c r="TF6" s="20"/>
      <c r="TG6" s="20"/>
      <c r="TH6" s="20"/>
      <c r="TI6" s="20"/>
      <c r="TJ6" s="20"/>
      <c r="TK6" s="20"/>
      <c r="TL6" s="20"/>
      <c r="TM6" s="20"/>
      <c r="TN6" s="20"/>
      <c r="TO6" s="20"/>
      <c r="TP6" s="20"/>
      <c r="TQ6" s="20"/>
      <c r="TR6" s="20"/>
      <c r="TS6" s="20"/>
      <c r="TT6" s="20"/>
      <c r="TU6" s="20"/>
      <c r="TV6" s="20"/>
      <c r="TW6" s="20"/>
      <c r="TX6" s="20"/>
      <c r="TY6" s="20"/>
      <c r="TZ6" s="20"/>
      <c r="UA6" s="20"/>
      <c r="UB6" s="20"/>
      <c r="UC6" s="20"/>
      <c r="UD6" s="20"/>
      <c r="UE6" s="20"/>
      <c r="UF6" s="20"/>
      <c r="UG6" s="20"/>
      <c r="UH6" s="20"/>
      <c r="UI6" s="20"/>
      <c r="UJ6" s="20"/>
      <c r="UK6" s="20"/>
      <c r="UL6" s="20"/>
      <c r="UM6" s="20"/>
      <c r="UN6" s="20"/>
      <c r="UO6" s="20"/>
      <c r="UP6" s="20"/>
      <c r="UQ6" s="20"/>
      <c r="UR6" s="20"/>
      <c r="US6" s="20"/>
      <c r="UT6" s="20"/>
      <c r="UU6" s="20"/>
      <c r="UV6" s="20"/>
      <c r="UW6" s="20"/>
      <c r="UX6" s="20"/>
      <c r="UY6" s="20"/>
      <c r="UZ6" s="20"/>
      <c r="VA6" s="20"/>
      <c r="VB6" s="20"/>
      <c r="VC6" s="20"/>
      <c r="VD6" s="20"/>
      <c r="VE6" s="20"/>
      <c r="VF6" s="20"/>
      <c r="VG6" s="20"/>
      <c r="VH6" s="20"/>
      <c r="VI6" s="20"/>
      <c r="VJ6" s="20"/>
      <c r="VK6" s="20"/>
      <c r="VL6" s="20"/>
      <c r="VM6" s="20"/>
      <c r="VN6" s="20"/>
      <c r="VO6" s="20"/>
      <c r="VP6" s="20"/>
      <c r="VQ6" s="20"/>
      <c r="VR6" s="20"/>
      <c r="VS6" s="20"/>
      <c r="VT6" s="20"/>
      <c r="VU6" s="20"/>
      <c r="VV6" s="20"/>
      <c r="VW6" s="20"/>
      <c r="VX6" s="20"/>
      <c r="VY6" s="20"/>
      <c r="VZ6" s="20"/>
      <c r="WA6" s="20"/>
      <c r="WB6" s="20"/>
      <c r="WC6" s="20"/>
      <c r="WD6" s="20"/>
      <c r="WE6" s="20"/>
      <c r="WF6" s="20"/>
      <c r="WG6" s="20"/>
      <c r="WH6" s="20"/>
      <c r="WI6" s="20"/>
      <c r="WJ6" s="20"/>
      <c r="WK6" s="20"/>
      <c r="WL6" s="20"/>
      <c r="WM6" s="20"/>
      <c r="WN6" s="20"/>
      <c r="WO6" s="20"/>
      <c r="WP6" s="20"/>
      <c r="WQ6" s="20"/>
      <c r="WR6" s="20"/>
      <c r="WS6" s="20"/>
      <c r="WT6" s="20"/>
      <c r="WU6" s="20"/>
      <c r="WV6" s="20"/>
      <c r="WW6" s="20"/>
      <c r="WX6" s="20"/>
      <c r="WY6" s="20"/>
      <c r="WZ6" s="20"/>
      <c r="XA6" s="20"/>
      <c r="XB6" s="20"/>
      <c r="XC6" s="20"/>
      <c r="XD6" s="20"/>
      <c r="XE6" s="20"/>
      <c r="XF6" s="20"/>
      <c r="XG6" s="20"/>
      <c r="XH6" s="20"/>
      <c r="XI6" s="20"/>
      <c r="XJ6" s="20"/>
      <c r="XK6" s="20"/>
      <c r="XL6" s="20"/>
      <c r="XM6" s="20"/>
      <c r="XN6" s="20"/>
      <c r="XO6" s="20"/>
      <c r="XP6" s="20"/>
      <c r="XQ6" s="20"/>
      <c r="XR6" s="20"/>
      <c r="XS6" s="20"/>
      <c r="XT6" s="20"/>
      <c r="XU6" s="20"/>
      <c r="XV6" s="20"/>
      <c r="XW6" s="20"/>
      <c r="XX6" s="20"/>
      <c r="XY6" s="20"/>
      <c r="XZ6" s="20"/>
      <c r="YA6" s="20"/>
      <c r="YB6" s="20"/>
      <c r="YC6" s="20"/>
      <c r="YD6" s="20"/>
      <c r="YE6" s="20"/>
      <c r="YF6" s="20"/>
      <c r="YG6" s="20"/>
      <c r="YH6" s="20"/>
      <c r="YI6" s="20"/>
      <c r="YJ6" s="20"/>
      <c r="YK6" s="20"/>
      <c r="YL6" s="20"/>
      <c r="YM6" s="20"/>
      <c r="YN6" s="20"/>
      <c r="YO6" s="20"/>
      <c r="YP6" s="20"/>
      <c r="YQ6" s="20"/>
      <c r="YR6" s="20"/>
      <c r="YS6" s="20"/>
      <c r="YT6" s="20"/>
      <c r="YU6" s="20"/>
      <c r="YV6" s="20"/>
      <c r="YW6" s="20"/>
      <c r="YX6" s="20"/>
      <c r="YY6" s="20"/>
      <c r="YZ6" s="20"/>
      <c r="ZA6" s="20"/>
      <c r="ZB6" s="20"/>
      <c r="ZC6" s="20"/>
      <c r="ZD6" s="20"/>
      <c r="ZE6" s="20"/>
      <c r="ZF6" s="20"/>
      <c r="ZG6" s="20"/>
      <c r="ZH6" s="20"/>
      <c r="ZI6" s="20"/>
      <c r="ZJ6" s="20"/>
      <c r="ZK6" s="20"/>
      <c r="ZL6" s="20"/>
      <c r="ZM6" s="20"/>
      <c r="ZN6" s="20"/>
      <c r="ZO6" s="20"/>
      <c r="ZP6" s="20"/>
      <c r="ZQ6" s="20"/>
      <c r="ZR6" s="20"/>
      <c r="ZS6" s="20"/>
      <c r="ZT6" s="20"/>
      <c r="ZU6" s="20"/>
      <c r="ZV6" s="20"/>
      <c r="ZW6" s="20"/>
      <c r="ZX6" s="20"/>
      <c r="ZY6" s="20"/>
      <c r="ZZ6" s="20"/>
      <c r="AAA6" s="20"/>
      <c r="AAB6" s="20"/>
      <c r="AAC6" s="20"/>
      <c r="AAD6" s="20"/>
      <c r="AAE6" s="20"/>
      <c r="AAF6" s="20"/>
      <c r="AAG6" s="20"/>
      <c r="AAH6" s="20"/>
      <c r="AAI6" s="20"/>
      <c r="AAJ6" s="20"/>
      <c r="AAK6" s="20"/>
      <c r="AAL6" s="20"/>
      <c r="AAM6" s="20"/>
      <c r="AAN6" s="20"/>
      <c r="AAO6" s="20"/>
      <c r="AAP6" s="20"/>
      <c r="AAQ6" s="20"/>
      <c r="AAR6" s="20"/>
      <c r="AAS6" s="20"/>
      <c r="AAT6" s="20"/>
      <c r="AAU6" s="20"/>
      <c r="AAV6" s="20"/>
      <c r="AAW6" s="20"/>
      <c r="AAX6" s="20"/>
      <c r="AAY6" s="20"/>
      <c r="AAZ6" s="20"/>
      <c r="ABA6" s="20"/>
      <c r="ABB6" s="20"/>
      <c r="ABC6" s="20"/>
      <c r="ABD6" s="20"/>
      <c r="ABE6" s="20"/>
      <c r="ABF6" s="20"/>
      <c r="ABG6" s="20"/>
      <c r="ABH6" s="20"/>
      <c r="ABI6" s="20"/>
      <c r="ABJ6" s="20"/>
      <c r="ABK6" s="20"/>
      <c r="ABL6" s="20"/>
    </row>
    <row r="7" spans="2:740" s="34" customFormat="1" ht="38.25" x14ac:dyDescent="0.2">
      <c r="B7" s="27">
        <v>2</v>
      </c>
      <c r="C7" s="313" t="s">
        <v>294</v>
      </c>
      <c r="D7" s="313" t="s">
        <v>297</v>
      </c>
      <c r="E7" s="314">
        <v>2018</v>
      </c>
      <c r="F7" s="317" t="s">
        <v>627</v>
      </c>
      <c r="G7" s="316" t="s">
        <v>343</v>
      </c>
      <c r="H7" s="32" t="s">
        <v>344</v>
      </c>
      <c r="I7" s="303"/>
      <c r="J7" s="263" t="s">
        <v>303</v>
      </c>
      <c r="K7" s="265">
        <v>137600000</v>
      </c>
      <c r="L7" s="446">
        <v>122300000</v>
      </c>
      <c r="M7" s="452">
        <v>122300000</v>
      </c>
    </row>
    <row r="8" spans="2:740" s="34" customFormat="1" ht="25.5" x14ac:dyDescent="0.2">
      <c r="B8" s="29">
        <v>3</v>
      </c>
      <c r="C8" s="313" t="s">
        <v>295</v>
      </c>
      <c r="D8" s="313" t="s">
        <v>297</v>
      </c>
      <c r="E8" s="314">
        <v>2013</v>
      </c>
      <c r="F8" s="317" t="s">
        <v>628</v>
      </c>
      <c r="G8" s="316" t="s">
        <v>346</v>
      </c>
      <c r="H8" s="32" t="s">
        <v>347</v>
      </c>
      <c r="I8" s="303"/>
      <c r="J8" s="263" t="s">
        <v>304</v>
      </c>
      <c r="K8" s="265">
        <v>167900000</v>
      </c>
      <c r="L8" s="446">
        <v>158700000</v>
      </c>
      <c r="M8" s="452">
        <v>158700000</v>
      </c>
    </row>
    <row r="9" spans="2:740" s="20" customFormat="1" ht="15" x14ac:dyDescent="0.2">
      <c r="B9" s="29">
        <v>4</v>
      </c>
      <c r="C9" s="353" t="s">
        <v>285</v>
      </c>
      <c r="D9" s="353" t="s">
        <v>278</v>
      </c>
      <c r="E9" s="354">
        <v>2001</v>
      </c>
      <c r="F9" s="355" t="s">
        <v>306</v>
      </c>
      <c r="G9" s="356" t="s">
        <v>321</v>
      </c>
      <c r="H9" s="31" t="s">
        <v>322</v>
      </c>
      <c r="I9" s="302">
        <v>5549440</v>
      </c>
      <c r="J9" s="263" t="s">
        <v>298</v>
      </c>
      <c r="K9" s="264">
        <v>4000000</v>
      </c>
      <c r="L9" s="445">
        <v>3600000</v>
      </c>
      <c r="M9" s="451">
        <v>3600000</v>
      </c>
    </row>
    <row r="10" spans="2:740" s="34" customFormat="1" ht="15" x14ac:dyDescent="0.2">
      <c r="B10" s="365">
        <v>5</v>
      </c>
      <c r="C10" s="337" t="s">
        <v>656</v>
      </c>
      <c r="D10" s="337" t="s">
        <v>278</v>
      </c>
      <c r="E10" s="338">
        <v>2025</v>
      </c>
      <c r="F10" s="345" t="s">
        <v>658</v>
      </c>
      <c r="G10" s="339" t="s">
        <v>657</v>
      </c>
      <c r="H10" s="362" t="s">
        <v>659</v>
      </c>
      <c r="I10" s="303">
        <v>12306277</v>
      </c>
      <c r="J10" s="363"/>
      <c r="K10" s="364"/>
      <c r="L10" s="447"/>
      <c r="M10" s="453">
        <v>10000000</v>
      </c>
      <c r="N10" s="25"/>
    </row>
    <row r="11" spans="2:740" s="34" customFormat="1" ht="15" x14ac:dyDescent="0.2">
      <c r="B11" s="29">
        <v>6</v>
      </c>
      <c r="C11" s="337" t="s">
        <v>433</v>
      </c>
      <c r="D11" s="337" t="s">
        <v>278</v>
      </c>
      <c r="E11" s="338">
        <v>2023</v>
      </c>
      <c r="F11" s="345" t="s">
        <v>632</v>
      </c>
      <c r="G11" s="339" t="s">
        <v>435</v>
      </c>
      <c r="H11" s="32" t="s">
        <v>436</v>
      </c>
      <c r="I11" s="303">
        <v>11733519</v>
      </c>
      <c r="J11" s="267" t="s">
        <v>280</v>
      </c>
      <c r="K11" s="265">
        <v>10700000</v>
      </c>
      <c r="L11" s="446">
        <v>8900000</v>
      </c>
      <c r="M11" s="452">
        <v>9200000</v>
      </c>
    </row>
    <row r="12" spans="2:740" s="34" customFormat="1" ht="25.5" x14ac:dyDescent="0.2">
      <c r="B12" s="27">
        <v>7</v>
      </c>
      <c r="C12" s="337" t="s">
        <v>289</v>
      </c>
      <c r="D12" s="337" t="s">
        <v>278</v>
      </c>
      <c r="E12" s="338">
        <v>2017</v>
      </c>
      <c r="F12" s="345" t="s">
        <v>631</v>
      </c>
      <c r="G12" s="339" t="s">
        <v>327</v>
      </c>
      <c r="H12" s="32" t="s">
        <v>328</v>
      </c>
      <c r="I12" s="303">
        <v>7377000</v>
      </c>
      <c r="J12" s="263" t="s">
        <v>280</v>
      </c>
      <c r="K12" s="265">
        <v>6500000</v>
      </c>
      <c r="L12" s="446">
        <v>6900000</v>
      </c>
      <c r="M12" s="452">
        <v>6900000</v>
      </c>
    </row>
    <row r="13" spans="2:740" s="34" customFormat="1" ht="25.5" x14ac:dyDescent="0.2">
      <c r="B13" s="27">
        <v>8</v>
      </c>
      <c r="C13" s="337" t="s">
        <v>329</v>
      </c>
      <c r="D13" s="337" t="s">
        <v>278</v>
      </c>
      <c r="E13" s="338">
        <v>2017</v>
      </c>
      <c r="F13" s="345" t="s">
        <v>631</v>
      </c>
      <c r="G13" s="339" t="s">
        <v>330</v>
      </c>
      <c r="H13" s="32" t="s">
        <v>331</v>
      </c>
      <c r="I13" s="304">
        <v>7377000</v>
      </c>
      <c r="J13" s="263" t="s">
        <v>280</v>
      </c>
      <c r="K13" s="265">
        <v>6500000</v>
      </c>
      <c r="L13" s="446">
        <v>6900000</v>
      </c>
      <c r="M13" s="452">
        <v>6900000</v>
      </c>
    </row>
    <row r="14" spans="2:740" s="34" customFormat="1" ht="38.25" x14ac:dyDescent="0.2">
      <c r="B14" s="27">
        <v>9</v>
      </c>
      <c r="C14" s="326" t="s">
        <v>293</v>
      </c>
      <c r="D14" s="326" t="s">
        <v>314</v>
      </c>
      <c r="E14" s="327">
        <v>2019</v>
      </c>
      <c r="F14" s="328" t="s">
        <v>630</v>
      </c>
      <c r="G14" s="329" t="s">
        <v>341</v>
      </c>
      <c r="H14" s="32" t="s">
        <v>342</v>
      </c>
      <c r="I14" s="303">
        <v>296160000</v>
      </c>
      <c r="J14" s="263" t="s">
        <v>302</v>
      </c>
      <c r="K14" s="265">
        <v>213500000</v>
      </c>
      <c r="L14" s="446">
        <v>280800000</v>
      </c>
      <c r="M14" s="452">
        <v>284200000</v>
      </c>
    </row>
    <row r="15" spans="2:740" s="34" customFormat="1" ht="15" x14ac:dyDescent="0.2">
      <c r="B15" s="29">
        <v>10</v>
      </c>
      <c r="C15" s="326" t="s">
        <v>633</v>
      </c>
      <c r="D15" s="326" t="s">
        <v>278</v>
      </c>
      <c r="E15" s="327">
        <v>2025</v>
      </c>
      <c r="F15" s="326" t="s">
        <v>634</v>
      </c>
      <c r="G15" s="366" t="s">
        <v>635</v>
      </c>
      <c r="H15" s="32" t="s">
        <v>636</v>
      </c>
      <c r="I15" s="303"/>
      <c r="J15" s="263"/>
      <c r="K15" s="265"/>
      <c r="L15" s="446"/>
      <c r="M15" s="452">
        <v>12900000</v>
      </c>
    </row>
    <row r="16" spans="2:740" s="34" customFormat="1" ht="63.75" x14ac:dyDescent="0.2">
      <c r="B16" s="384">
        <v>11</v>
      </c>
      <c r="C16" s="385" t="s">
        <v>292</v>
      </c>
      <c r="D16" s="385" t="s">
        <v>2</v>
      </c>
      <c r="E16" s="386">
        <v>2014</v>
      </c>
      <c r="F16" s="388" t="s">
        <v>637</v>
      </c>
      <c r="G16" s="387" t="s">
        <v>338</v>
      </c>
      <c r="H16" s="32" t="s">
        <v>339</v>
      </c>
      <c r="I16" s="303"/>
      <c r="J16" s="263" t="s">
        <v>279</v>
      </c>
      <c r="K16" s="265">
        <v>176100000</v>
      </c>
      <c r="L16" s="446">
        <v>176100000</v>
      </c>
      <c r="M16" s="452">
        <v>225300000</v>
      </c>
    </row>
    <row r="17" spans="2:13" s="34" customFormat="1" ht="25.5" x14ac:dyDescent="0.2">
      <c r="B17" s="384">
        <v>12</v>
      </c>
      <c r="C17" s="385" t="s">
        <v>372</v>
      </c>
      <c r="D17" s="385" t="s">
        <v>2</v>
      </c>
      <c r="E17" s="386">
        <v>1997</v>
      </c>
      <c r="F17" s="388" t="s">
        <v>626</v>
      </c>
      <c r="G17" s="387" t="s">
        <v>382</v>
      </c>
      <c r="H17" s="32" t="s">
        <v>383</v>
      </c>
      <c r="I17" s="303"/>
      <c r="J17" s="263" t="s">
        <v>376</v>
      </c>
      <c r="K17" s="265">
        <v>64100000</v>
      </c>
      <c r="L17" s="446">
        <v>64100000</v>
      </c>
      <c r="M17" s="452">
        <v>64100000</v>
      </c>
    </row>
    <row r="18" spans="2:13" s="34" customFormat="1" ht="140.25" x14ac:dyDescent="0.2">
      <c r="B18" s="384">
        <v>13</v>
      </c>
      <c r="C18" s="385" t="s">
        <v>437</v>
      </c>
      <c r="D18" s="385" t="s">
        <v>2</v>
      </c>
      <c r="E18" s="386">
        <v>2023</v>
      </c>
      <c r="F18" s="388" t="s">
        <v>640</v>
      </c>
      <c r="G18" s="387">
        <v>74933761</v>
      </c>
      <c r="H18" s="32" t="s">
        <v>439</v>
      </c>
      <c r="I18" s="303"/>
      <c r="J18" s="267" t="s">
        <v>520</v>
      </c>
      <c r="K18" s="265">
        <v>411100000</v>
      </c>
      <c r="L18" s="446">
        <v>411100000</v>
      </c>
      <c r="M18" s="452">
        <v>421000000</v>
      </c>
    </row>
    <row r="19" spans="2:13" s="34" customFormat="1" ht="25.5" x14ac:dyDescent="0.2">
      <c r="B19" s="403">
        <v>14</v>
      </c>
      <c r="C19" s="404" t="s">
        <v>7</v>
      </c>
      <c r="D19" s="404" t="s">
        <v>296</v>
      </c>
      <c r="E19" s="405">
        <v>2015</v>
      </c>
      <c r="F19" s="406" t="s">
        <v>629</v>
      </c>
      <c r="G19" s="407" t="s">
        <v>334</v>
      </c>
      <c r="H19" s="32" t="s">
        <v>335</v>
      </c>
      <c r="I19" s="303">
        <v>189300000</v>
      </c>
      <c r="J19" s="263" t="s">
        <v>300</v>
      </c>
      <c r="K19" s="265">
        <v>151100000</v>
      </c>
      <c r="L19" s="446">
        <v>143500000</v>
      </c>
      <c r="M19" s="452">
        <v>255300000</v>
      </c>
    </row>
    <row r="20" spans="2:13" s="34" customFormat="1" ht="15" x14ac:dyDescent="0.2">
      <c r="B20" s="29"/>
      <c r="C20" s="28"/>
      <c r="D20" s="28"/>
      <c r="E20" s="30"/>
      <c r="F20" s="28"/>
      <c r="G20" s="31"/>
      <c r="H20" s="32"/>
      <c r="I20" s="303"/>
      <c r="J20" s="30"/>
      <c r="K20" s="268"/>
      <c r="L20" s="448"/>
      <c r="M20" s="454"/>
    </row>
    <row r="21" spans="2:13" s="20" customFormat="1" ht="15.75" thickBot="1" x14ac:dyDescent="0.25">
      <c r="B21" s="38"/>
      <c r="C21" s="39"/>
      <c r="D21" s="40"/>
      <c r="E21" s="40"/>
      <c r="F21" s="40"/>
      <c r="G21" s="40"/>
      <c r="H21" s="40" t="s">
        <v>13</v>
      </c>
      <c r="I21" s="40"/>
      <c r="J21" s="40"/>
      <c r="K21" s="41">
        <f>SUM(K6:K20)</f>
        <v>1351800000</v>
      </c>
      <c r="L21" s="449">
        <f>SUM(L6:L20)</f>
        <v>1385400000</v>
      </c>
      <c r="M21" s="455">
        <f>SUM(M6:M20)</f>
        <v>1582900000</v>
      </c>
    </row>
    <row r="22" spans="2:13" ht="15" thickBot="1" x14ac:dyDescent="0.25">
      <c r="C22" s="25"/>
      <c r="D22" s="42"/>
      <c r="E22" s="42"/>
      <c r="F22" s="42"/>
      <c r="K22" s="233"/>
      <c r="L22" s="233"/>
    </row>
    <row r="23" spans="2:13" ht="15" x14ac:dyDescent="0.2">
      <c r="G23" s="25"/>
      <c r="H23" s="506" t="s">
        <v>6</v>
      </c>
      <c r="I23" s="507"/>
      <c r="J23" s="508"/>
      <c r="K23" s="269">
        <f>K7+K8+K14+K16+K17+K18+K19</f>
        <v>1321400000</v>
      </c>
      <c r="L23" s="269">
        <f>L7+L8+L14+L16+L17+L18+L19</f>
        <v>1356600000</v>
      </c>
      <c r="M23" s="269">
        <f>M7+M8+M14+M16+M17+M18+M19</f>
        <v>1530900000</v>
      </c>
    </row>
    <row r="24" spans="2:13" ht="15" x14ac:dyDescent="0.2">
      <c r="C24" s="307"/>
      <c r="D24" s="4" t="s">
        <v>644</v>
      </c>
      <c r="H24" s="509" t="s">
        <v>281</v>
      </c>
      <c r="I24" s="510"/>
      <c r="J24" s="511"/>
      <c r="K24" s="270">
        <f>K6+K9+K10+K11+K12+K13+K15</f>
        <v>30400000</v>
      </c>
      <c r="L24" s="270">
        <f>L6+L9+L10+L11+L12+L13+L15</f>
        <v>28800000</v>
      </c>
      <c r="M24" s="270">
        <f>M6+M9+M10+M11+M12+M13+M15</f>
        <v>52000000</v>
      </c>
    </row>
    <row r="25" spans="2:13" ht="15.75" thickBot="1" x14ac:dyDescent="0.25">
      <c r="B25" s="26"/>
      <c r="C25" s="311"/>
      <c r="D25" s="4" t="s">
        <v>601</v>
      </c>
      <c r="H25" s="500" t="s">
        <v>13</v>
      </c>
      <c r="I25" s="501"/>
      <c r="J25" s="502"/>
      <c r="K25" s="271">
        <f>SUM(K23:K24)</f>
        <v>1351800000</v>
      </c>
      <c r="L25" s="271">
        <f>SUM(L23:L24)</f>
        <v>1385400000</v>
      </c>
      <c r="M25" s="271">
        <f>SUM(M23:M24)</f>
        <v>1582900000</v>
      </c>
    </row>
    <row r="26" spans="2:13" x14ac:dyDescent="0.2">
      <c r="C26" s="373"/>
      <c r="D26" s="4" t="s">
        <v>645</v>
      </c>
      <c r="F26" s="4"/>
    </row>
    <row r="27" spans="2:13" x14ac:dyDescent="0.2">
      <c r="C27" s="319"/>
      <c r="D27" s="4" t="s">
        <v>231</v>
      </c>
      <c r="G27" s="42" t="s">
        <v>282</v>
      </c>
    </row>
    <row r="28" spans="2:13" x14ac:dyDescent="0.2">
      <c r="C28" s="331"/>
      <c r="D28" s="4" t="s">
        <v>646</v>
      </c>
    </row>
    <row r="29" spans="2:13" x14ac:dyDescent="0.2">
      <c r="C29" s="370"/>
      <c r="D29" s="4" t="s">
        <v>684</v>
      </c>
    </row>
    <row r="30" spans="2:13" x14ac:dyDescent="0.2">
      <c r="C30" s="371"/>
      <c r="D30" s="4" t="s">
        <v>246</v>
      </c>
    </row>
    <row r="31" spans="2:13" x14ac:dyDescent="0.2">
      <c r="C31" s="372"/>
      <c r="D31" s="4" t="s">
        <v>683</v>
      </c>
    </row>
    <row r="32" spans="2:13" x14ac:dyDescent="0.2">
      <c r="C32" s="378"/>
      <c r="D32" s="4" t="s">
        <v>687</v>
      </c>
    </row>
    <row r="33" spans="3:4" x14ac:dyDescent="0.2">
      <c r="C33" s="408"/>
      <c r="D33" s="4" t="s">
        <v>691</v>
      </c>
    </row>
    <row r="34" spans="3:4" x14ac:dyDescent="0.2">
      <c r="C34" s="418"/>
      <c r="D34" s="4" t="s">
        <v>694</v>
      </c>
    </row>
  </sheetData>
  <mergeCells count="6">
    <mergeCell ref="H25:J25"/>
    <mergeCell ref="B2:K2"/>
    <mergeCell ref="B3:K3"/>
    <mergeCell ref="B4:J4"/>
    <mergeCell ref="H23:J23"/>
    <mergeCell ref="H24:J24"/>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3:K35"/>
  <sheetViews>
    <sheetView topLeftCell="D6" workbookViewId="0">
      <selection activeCell="K37" sqref="K37"/>
    </sheetView>
  </sheetViews>
  <sheetFormatPr baseColWidth="10" defaultColWidth="11" defaultRowHeight="14.25" x14ac:dyDescent="0.2"/>
  <cols>
    <col min="1" max="1" width="11" style="2"/>
    <col min="2" max="2" width="3.75" style="1" bestFit="1" customWidth="1"/>
    <col min="3" max="3" width="9.5" style="1" customWidth="1"/>
    <col min="4" max="4" width="35.75" style="1" bestFit="1" customWidth="1"/>
    <col min="5" max="5" width="6" style="1" bestFit="1" customWidth="1"/>
    <col min="6" max="6" width="33.75" style="1" bestFit="1" customWidth="1"/>
    <col min="7" max="7" width="20" style="1" bestFit="1" customWidth="1"/>
    <col min="8" max="8" width="20.25" style="1" bestFit="1" customWidth="1"/>
    <col min="9" max="9" width="10.75" style="1" bestFit="1" customWidth="1"/>
    <col min="10" max="10" width="13.75" style="1" bestFit="1" customWidth="1"/>
    <col min="11" max="16384" width="11" style="1"/>
  </cols>
  <sheetData>
    <row r="3" spans="2:11" ht="15" thickBot="1" x14ac:dyDescent="0.25"/>
    <row r="4" spans="2:11" ht="15" x14ac:dyDescent="0.2">
      <c r="B4" s="512" t="s">
        <v>370</v>
      </c>
      <c r="C4" s="513"/>
      <c r="D4" s="513"/>
      <c r="E4" s="513"/>
      <c r="F4" s="513"/>
      <c r="G4" s="513"/>
      <c r="H4" s="513"/>
      <c r="I4" s="514"/>
      <c r="J4" s="515"/>
    </row>
    <row r="5" spans="2:11" ht="15.75" thickBot="1" x14ac:dyDescent="0.25">
      <c r="B5" s="516" t="s">
        <v>371</v>
      </c>
      <c r="C5" s="517"/>
      <c r="D5" s="517"/>
      <c r="E5" s="517"/>
      <c r="F5" s="517"/>
      <c r="G5" s="517"/>
      <c r="H5" s="517"/>
      <c r="I5" s="518"/>
      <c r="J5" s="519"/>
    </row>
    <row r="6" spans="2:11" x14ac:dyDescent="0.2">
      <c r="B6" s="51"/>
      <c r="C6" s="52"/>
      <c r="D6" s="52"/>
      <c r="E6" s="52"/>
      <c r="F6" s="52"/>
      <c r="G6" s="52"/>
      <c r="H6" s="52"/>
      <c r="I6" s="52"/>
      <c r="J6" s="52"/>
    </row>
    <row r="7" spans="2:11" ht="30" x14ac:dyDescent="0.2">
      <c r="B7" s="94" t="s">
        <v>41</v>
      </c>
      <c r="C7" s="95" t="s">
        <v>271</v>
      </c>
      <c r="D7" s="96" t="s">
        <v>272</v>
      </c>
      <c r="E7" s="96" t="s">
        <v>273</v>
      </c>
      <c r="F7" s="96" t="s">
        <v>274</v>
      </c>
      <c r="G7" s="96" t="s">
        <v>275</v>
      </c>
      <c r="H7" s="96" t="s">
        <v>276</v>
      </c>
      <c r="I7" s="96" t="s">
        <v>365</v>
      </c>
      <c r="J7" s="97" t="s">
        <v>366</v>
      </c>
    </row>
    <row r="8" spans="2:11" s="34" customFormat="1" ht="15" x14ac:dyDescent="0.2">
      <c r="B8" s="29">
        <v>1</v>
      </c>
      <c r="C8" s="349" t="s">
        <v>316</v>
      </c>
      <c r="D8" s="349" t="s">
        <v>278</v>
      </c>
      <c r="E8" s="350">
        <v>1998</v>
      </c>
      <c r="F8" s="351" t="s">
        <v>305</v>
      </c>
      <c r="G8" s="352" t="s">
        <v>317</v>
      </c>
      <c r="H8" s="36" t="s">
        <v>318</v>
      </c>
      <c r="I8" s="35"/>
      <c r="J8" s="44"/>
    </row>
    <row r="9" spans="2:11" s="34" customFormat="1" ht="15" x14ac:dyDescent="0.2">
      <c r="B9" s="29">
        <v>2</v>
      </c>
      <c r="C9" s="337" t="s">
        <v>288</v>
      </c>
      <c r="D9" s="337" t="s">
        <v>278</v>
      </c>
      <c r="E9" s="338">
        <v>1998</v>
      </c>
      <c r="F9" s="344" t="s">
        <v>308</v>
      </c>
      <c r="G9" s="339" t="s">
        <v>326</v>
      </c>
      <c r="H9" s="31" t="s">
        <v>326</v>
      </c>
      <c r="I9" s="30" t="s">
        <v>299</v>
      </c>
      <c r="J9" s="43">
        <v>1200000</v>
      </c>
    </row>
    <row r="10" spans="2:11" s="34" customFormat="1" ht="15" x14ac:dyDescent="0.2">
      <c r="B10" s="29">
        <v>3</v>
      </c>
      <c r="C10" s="337" t="s">
        <v>287</v>
      </c>
      <c r="D10" s="337" t="s">
        <v>278</v>
      </c>
      <c r="E10" s="338">
        <v>1995</v>
      </c>
      <c r="F10" s="344" t="s">
        <v>308</v>
      </c>
      <c r="G10" s="339" t="s">
        <v>325</v>
      </c>
      <c r="H10" s="31" t="s">
        <v>325</v>
      </c>
      <c r="I10" s="30" t="s">
        <v>299</v>
      </c>
      <c r="J10" s="43">
        <v>900000</v>
      </c>
    </row>
    <row r="11" spans="2:11" s="34" customFormat="1" ht="15" x14ac:dyDescent="0.2">
      <c r="B11" s="29">
        <v>4</v>
      </c>
      <c r="C11" s="337" t="s">
        <v>290</v>
      </c>
      <c r="D11" s="337" t="s">
        <v>278</v>
      </c>
      <c r="E11" s="338">
        <v>2017</v>
      </c>
      <c r="F11" s="345" t="s">
        <v>310</v>
      </c>
      <c r="G11" s="339" t="s">
        <v>332</v>
      </c>
      <c r="H11" s="362" t="s">
        <v>333</v>
      </c>
      <c r="I11" s="30"/>
      <c r="J11" s="303">
        <v>9348661</v>
      </c>
      <c r="K11" s="266" t="s">
        <v>589</v>
      </c>
    </row>
    <row r="12" spans="2:11" x14ac:dyDescent="0.2">
      <c r="B12" s="29">
        <v>5</v>
      </c>
      <c r="C12" s="349"/>
      <c r="D12" s="349" t="s">
        <v>4</v>
      </c>
      <c r="E12" s="350"/>
      <c r="F12" s="342" t="s">
        <v>641</v>
      </c>
      <c r="G12" s="352" t="s">
        <v>378</v>
      </c>
      <c r="H12" s="31"/>
      <c r="I12" s="31"/>
      <c r="J12" s="43">
        <v>49552552</v>
      </c>
    </row>
    <row r="13" spans="2:11" x14ac:dyDescent="0.2">
      <c r="B13" s="29">
        <v>6</v>
      </c>
      <c r="C13" s="326" t="s">
        <v>284</v>
      </c>
      <c r="D13" s="326" t="s">
        <v>278</v>
      </c>
      <c r="E13" s="327">
        <v>1995</v>
      </c>
      <c r="F13" s="328" t="s">
        <v>306</v>
      </c>
      <c r="G13" s="329" t="s">
        <v>319</v>
      </c>
      <c r="H13" s="31" t="s">
        <v>320</v>
      </c>
      <c r="I13" s="31"/>
      <c r="J13" s="43"/>
    </row>
    <row r="14" spans="2:11" x14ac:dyDescent="0.2">
      <c r="B14" s="29">
        <v>7</v>
      </c>
      <c r="C14" s="326" t="s">
        <v>590</v>
      </c>
      <c r="D14" s="326" t="s">
        <v>591</v>
      </c>
      <c r="E14" s="327">
        <v>2024</v>
      </c>
      <c r="F14" s="328" t="s">
        <v>592</v>
      </c>
      <c r="G14" s="366" t="s">
        <v>593</v>
      </c>
      <c r="H14" s="362" t="s">
        <v>594</v>
      </c>
      <c r="I14" s="31"/>
      <c r="J14" s="43"/>
    </row>
    <row r="15" spans="2:11" x14ac:dyDescent="0.2">
      <c r="B15" s="384">
        <v>8</v>
      </c>
      <c r="C15" s="385"/>
      <c r="D15" s="385" t="s">
        <v>5</v>
      </c>
      <c r="E15" s="386"/>
      <c r="F15" s="385" t="s">
        <v>374</v>
      </c>
      <c r="G15" s="387" t="s">
        <v>377</v>
      </c>
      <c r="H15" s="32"/>
      <c r="I15" s="31"/>
      <c r="J15" s="43">
        <v>100231960.84098332</v>
      </c>
    </row>
    <row r="16" spans="2:11" x14ac:dyDescent="0.2">
      <c r="B16" s="384">
        <v>9</v>
      </c>
      <c r="C16" s="385" t="s">
        <v>3</v>
      </c>
      <c r="D16" s="385" t="s">
        <v>2</v>
      </c>
      <c r="E16" s="386">
        <v>1988</v>
      </c>
      <c r="F16" s="385" t="s">
        <v>373</v>
      </c>
      <c r="G16" s="387" t="s">
        <v>379</v>
      </c>
      <c r="H16" s="31" t="s">
        <v>380</v>
      </c>
      <c r="I16" s="54" t="s">
        <v>375</v>
      </c>
      <c r="J16" s="43">
        <v>17600000</v>
      </c>
    </row>
    <row r="17" spans="2:10" s="34" customFormat="1" ht="15" x14ac:dyDescent="0.2">
      <c r="B17" s="384">
        <v>10</v>
      </c>
      <c r="C17" s="389" t="s">
        <v>291</v>
      </c>
      <c r="D17" s="389" t="s">
        <v>2</v>
      </c>
      <c r="E17" s="390">
        <v>1994</v>
      </c>
      <c r="F17" s="391" t="s">
        <v>312</v>
      </c>
      <c r="G17" s="392" t="s">
        <v>336</v>
      </c>
      <c r="H17" s="37" t="s">
        <v>337</v>
      </c>
      <c r="I17" s="35" t="s">
        <v>301</v>
      </c>
      <c r="J17" s="44">
        <v>26400000</v>
      </c>
    </row>
    <row r="18" spans="2:10" ht="15.75" thickBot="1" x14ac:dyDescent="0.25">
      <c r="B18" s="55"/>
      <c r="C18" s="56"/>
      <c r="D18" s="57"/>
      <c r="E18" s="57"/>
      <c r="F18" s="57"/>
      <c r="G18" s="57"/>
      <c r="H18" s="57"/>
      <c r="I18" s="57"/>
      <c r="J18" s="58">
        <f>SUM(J8:J17)</f>
        <v>205233173.84098333</v>
      </c>
    </row>
    <row r="19" spans="2:10" x14ac:dyDescent="0.2">
      <c r="B19" s="42"/>
      <c r="C19" s="25"/>
      <c r="D19" s="25"/>
      <c r="E19" s="25"/>
      <c r="F19" s="42"/>
      <c r="G19" s="42"/>
      <c r="H19" s="42"/>
      <c r="I19" s="42"/>
      <c r="J19" s="42"/>
    </row>
    <row r="20" spans="2:10" x14ac:dyDescent="0.2">
      <c r="B20" s="42"/>
      <c r="C20" s="25" t="s">
        <v>367</v>
      </c>
      <c r="D20" s="25"/>
      <c r="E20" s="25"/>
      <c r="F20" s="42"/>
      <c r="G20" s="42"/>
      <c r="H20" s="42"/>
      <c r="I20" s="42"/>
      <c r="J20" s="42"/>
    </row>
    <row r="21" spans="2:10" x14ac:dyDescent="0.2">
      <c r="B21" s="42"/>
      <c r="C21" s="25" t="s">
        <v>368</v>
      </c>
      <c r="D21" s="25"/>
      <c r="E21" s="25"/>
      <c r="F21" s="42"/>
      <c r="G21" s="42"/>
      <c r="H21" s="42"/>
      <c r="I21" s="42"/>
      <c r="J21" s="42"/>
    </row>
    <row r="22" spans="2:10" x14ac:dyDescent="0.2">
      <c r="B22" s="42"/>
      <c r="C22" s="25" t="s">
        <v>369</v>
      </c>
      <c r="D22" s="25"/>
      <c r="E22" s="25"/>
      <c r="F22" s="42"/>
      <c r="G22" s="42"/>
      <c r="H22" s="42"/>
      <c r="I22" s="42"/>
      <c r="J22" s="42"/>
    </row>
    <row r="25" spans="2:10" x14ac:dyDescent="0.2">
      <c r="C25" s="307"/>
      <c r="D25" s="4" t="s">
        <v>644</v>
      </c>
    </row>
    <row r="26" spans="2:10" x14ac:dyDescent="0.2">
      <c r="C26" s="311"/>
      <c r="D26" s="4" t="s">
        <v>601</v>
      </c>
    </row>
    <row r="27" spans="2:10" x14ac:dyDescent="0.2">
      <c r="C27" s="373"/>
      <c r="D27" s="4" t="s">
        <v>645</v>
      </c>
    </row>
    <row r="28" spans="2:10" x14ac:dyDescent="0.2">
      <c r="C28" s="319"/>
      <c r="D28" s="4" t="s">
        <v>231</v>
      </c>
    </row>
    <row r="29" spans="2:10" x14ac:dyDescent="0.2">
      <c r="C29" s="331"/>
      <c r="D29" s="4" t="s">
        <v>646</v>
      </c>
    </row>
    <row r="30" spans="2:10" x14ac:dyDescent="0.2">
      <c r="C30" s="370"/>
      <c r="D30" s="4" t="s">
        <v>684</v>
      </c>
    </row>
    <row r="31" spans="2:10" x14ac:dyDescent="0.2">
      <c r="C31" s="371"/>
      <c r="D31" s="4" t="s">
        <v>246</v>
      </c>
    </row>
    <row r="32" spans="2:10" x14ac:dyDescent="0.2">
      <c r="C32" s="372"/>
      <c r="D32" s="4" t="s">
        <v>683</v>
      </c>
    </row>
    <row r="33" spans="3:4" x14ac:dyDescent="0.2">
      <c r="C33" s="378"/>
      <c r="D33" s="4" t="s">
        <v>687</v>
      </c>
    </row>
    <row r="34" spans="3:4" x14ac:dyDescent="0.2">
      <c r="C34" s="408"/>
      <c r="D34" s="4" t="s">
        <v>691</v>
      </c>
    </row>
    <row r="35" spans="3:4" x14ac:dyDescent="0.2">
      <c r="C35" s="418"/>
      <c r="D35" s="4" t="s">
        <v>694</v>
      </c>
    </row>
  </sheetData>
  <mergeCells count="2">
    <mergeCell ref="B4:J4"/>
    <mergeCell ref="B5:J5"/>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C0441-85C4-463B-BB1D-2C11B819CC54}">
  <dimension ref="B1:ABJ39"/>
  <sheetViews>
    <sheetView topLeftCell="A17" zoomScale="85" zoomScaleNormal="85" workbookViewId="0">
      <selection activeCell="I31" sqref="I31"/>
    </sheetView>
  </sheetViews>
  <sheetFormatPr baseColWidth="10" defaultColWidth="11.5" defaultRowHeight="14.25" x14ac:dyDescent="0.2"/>
  <cols>
    <col min="1" max="1" width="4.5" style="25" customWidth="1"/>
    <col min="2" max="2" width="3.25" style="42" customWidth="1"/>
    <col min="3" max="3" width="10" style="42" customWidth="1"/>
    <col min="4" max="4" width="27" style="25" customWidth="1"/>
    <col min="5" max="5" width="6.75" style="25" customWidth="1"/>
    <col min="6" max="6" width="36.75" style="25" customWidth="1"/>
    <col min="7" max="7" width="16.75" style="42" customWidth="1"/>
    <col min="8" max="8" width="21.75" style="42" customWidth="1"/>
    <col min="9" max="9" width="16.375" style="42" customWidth="1"/>
    <col min="10" max="10" width="15.75" style="25" customWidth="1"/>
    <col min="11" max="11" width="18.25" style="25" customWidth="1"/>
    <col min="12" max="16384" width="11.5" style="25"/>
  </cols>
  <sheetData>
    <row r="1" spans="2:738" x14ac:dyDescent="0.2">
      <c r="B1" s="26"/>
      <c r="C1" s="26"/>
      <c r="G1" s="26"/>
      <c r="H1" s="26"/>
      <c r="I1" s="26"/>
    </row>
    <row r="2" spans="2:738" ht="15" x14ac:dyDescent="0.2">
      <c r="B2" s="503" t="s">
        <v>283</v>
      </c>
      <c r="C2" s="503"/>
      <c r="D2" s="503"/>
      <c r="E2" s="503"/>
      <c r="F2" s="503"/>
      <c r="G2" s="503"/>
      <c r="H2" s="503"/>
      <c r="I2" s="503"/>
      <c r="J2" s="503"/>
      <c r="K2" s="503"/>
    </row>
    <row r="3" spans="2:738" ht="15" x14ac:dyDescent="0.2">
      <c r="B3" s="488" t="s">
        <v>16</v>
      </c>
      <c r="C3" s="488"/>
      <c r="D3" s="488"/>
      <c r="E3" s="488"/>
      <c r="F3" s="488"/>
      <c r="G3" s="488"/>
      <c r="H3" s="488"/>
      <c r="I3" s="488"/>
      <c r="J3" s="488"/>
      <c r="K3" s="488"/>
    </row>
    <row r="4" spans="2:738" ht="15" thickBot="1" x14ac:dyDescent="0.25">
      <c r="B4" s="504"/>
      <c r="C4" s="504"/>
      <c r="D4" s="505"/>
      <c r="E4" s="505"/>
      <c r="F4" s="505"/>
      <c r="G4" s="505"/>
      <c r="H4" s="505"/>
      <c r="I4" s="505"/>
    </row>
    <row r="5" spans="2:738" s="20" customFormat="1" ht="30" x14ac:dyDescent="0.2">
      <c r="B5" s="21" t="s">
        <v>41</v>
      </c>
      <c r="C5" s="22" t="s">
        <v>271</v>
      </c>
      <c r="D5" s="23" t="s">
        <v>272</v>
      </c>
      <c r="E5" s="23" t="s">
        <v>273</v>
      </c>
      <c r="F5" s="23" t="s">
        <v>274</v>
      </c>
      <c r="G5" s="23" t="s">
        <v>275</v>
      </c>
      <c r="H5" s="23" t="s">
        <v>276</v>
      </c>
      <c r="I5" s="24" t="s">
        <v>616</v>
      </c>
      <c r="J5" s="232" t="s">
        <v>595</v>
      </c>
      <c r="K5" s="232" t="s">
        <v>660</v>
      </c>
    </row>
    <row r="6" spans="2:738" s="33" customFormat="1" ht="15" x14ac:dyDescent="0.2">
      <c r="B6" s="29">
        <v>1</v>
      </c>
      <c r="C6" s="313" t="s">
        <v>286</v>
      </c>
      <c r="D6" s="28" t="s">
        <v>278</v>
      </c>
      <c r="E6" s="30">
        <v>1996</v>
      </c>
      <c r="F6" s="231" t="s">
        <v>307</v>
      </c>
      <c r="G6" s="31" t="s">
        <v>323</v>
      </c>
      <c r="H6" s="31" t="s">
        <v>324</v>
      </c>
      <c r="I6" s="347">
        <v>46443</v>
      </c>
      <c r="J6" s="43">
        <v>308500</v>
      </c>
      <c r="K6" s="43">
        <v>326600</v>
      </c>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20"/>
      <c r="CH6" s="20"/>
      <c r="CI6" s="20"/>
      <c r="CJ6" s="20"/>
      <c r="CK6" s="20"/>
      <c r="CL6" s="20"/>
      <c r="CM6" s="20"/>
      <c r="CN6" s="20"/>
      <c r="CO6" s="20"/>
      <c r="CP6" s="20"/>
      <c r="CQ6" s="20"/>
      <c r="CR6" s="20"/>
      <c r="CS6" s="20"/>
      <c r="CT6" s="20"/>
      <c r="CU6" s="20"/>
      <c r="CV6" s="20"/>
      <c r="CW6" s="2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c r="EB6" s="20"/>
      <c r="EC6" s="20"/>
      <c r="ED6" s="20"/>
      <c r="EE6" s="20"/>
      <c r="EF6" s="20"/>
      <c r="EG6" s="20"/>
      <c r="EH6" s="20"/>
      <c r="EI6" s="20"/>
      <c r="EJ6" s="20"/>
      <c r="EK6" s="20"/>
      <c r="EL6" s="20"/>
      <c r="EM6" s="20"/>
      <c r="EN6" s="20"/>
      <c r="EO6" s="20"/>
      <c r="EP6" s="20"/>
      <c r="EQ6" s="20"/>
      <c r="ER6" s="20"/>
      <c r="ES6" s="20"/>
      <c r="ET6" s="20"/>
      <c r="EU6" s="20"/>
      <c r="EV6" s="20"/>
      <c r="EW6" s="20"/>
      <c r="EX6" s="20"/>
      <c r="EY6" s="20"/>
      <c r="EZ6" s="20"/>
      <c r="FA6" s="20"/>
      <c r="FB6" s="20"/>
      <c r="FC6" s="20"/>
      <c r="FD6" s="20"/>
      <c r="FE6" s="20"/>
      <c r="FF6" s="20"/>
      <c r="FG6" s="20"/>
      <c r="FH6" s="20"/>
      <c r="FI6" s="20"/>
      <c r="FJ6" s="20"/>
      <c r="FK6" s="20"/>
      <c r="FL6" s="20"/>
      <c r="FM6" s="20"/>
      <c r="FN6" s="20"/>
      <c r="FO6" s="20"/>
      <c r="FP6" s="20"/>
      <c r="FQ6" s="20"/>
      <c r="FR6" s="20"/>
      <c r="FS6" s="20"/>
      <c r="FT6" s="20"/>
      <c r="FU6" s="20"/>
      <c r="FV6" s="20"/>
      <c r="FW6" s="20"/>
      <c r="FX6" s="20"/>
      <c r="FY6" s="20"/>
      <c r="FZ6" s="20"/>
      <c r="GA6" s="20"/>
      <c r="GB6" s="20"/>
      <c r="GC6" s="20"/>
      <c r="GD6" s="20"/>
      <c r="GE6" s="20"/>
      <c r="GF6" s="20"/>
      <c r="GG6" s="20"/>
      <c r="GH6" s="20"/>
      <c r="GI6" s="20"/>
      <c r="GJ6" s="20"/>
      <c r="GK6" s="20"/>
      <c r="GL6" s="20"/>
      <c r="GM6" s="20"/>
      <c r="GN6" s="20"/>
      <c r="GO6" s="20"/>
      <c r="GP6" s="20"/>
      <c r="GQ6" s="20"/>
      <c r="GR6" s="20"/>
      <c r="GS6" s="20"/>
      <c r="GT6" s="20"/>
      <c r="GU6" s="20"/>
      <c r="GV6" s="20"/>
      <c r="GW6" s="20"/>
      <c r="GX6" s="20"/>
      <c r="GY6" s="20"/>
      <c r="GZ6" s="20"/>
      <c r="HA6" s="20"/>
      <c r="HB6" s="20"/>
      <c r="HC6" s="20"/>
      <c r="HD6" s="20"/>
      <c r="HE6" s="20"/>
      <c r="HF6" s="20"/>
      <c r="HG6" s="20"/>
      <c r="HH6" s="20"/>
      <c r="HI6" s="20"/>
      <c r="HJ6" s="20"/>
      <c r="HK6" s="20"/>
      <c r="HL6" s="20"/>
      <c r="HM6" s="20"/>
      <c r="HN6" s="20"/>
      <c r="HO6" s="20"/>
      <c r="HP6" s="20"/>
      <c r="HQ6" s="20"/>
      <c r="HR6" s="20"/>
      <c r="HS6" s="20"/>
      <c r="HT6" s="20"/>
      <c r="HU6" s="20"/>
      <c r="HV6" s="20"/>
      <c r="HW6" s="20"/>
      <c r="HX6" s="20"/>
      <c r="HY6" s="20"/>
      <c r="HZ6" s="20"/>
      <c r="IA6" s="20"/>
      <c r="IB6" s="20"/>
      <c r="IC6" s="20"/>
      <c r="ID6" s="20"/>
      <c r="IE6" s="20"/>
      <c r="IF6" s="20"/>
      <c r="IG6" s="20"/>
      <c r="IH6" s="20"/>
      <c r="II6" s="20"/>
      <c r="IJ6" s="20"/>
      <c r="IK6" s="20"/>
      <c r="IL6" s="20"/>
      <c r="IM6" s="20"/>
      <c r="IN6" s="20"/>
      <c r="IO6" s="20"/>
      <c r="IP6" s="20"/>
      <c r="IQ6" s="20"/>
      <c r="IR6" s="20"/>
      <c r="IS6" s="20"/>
      <c r="IT6" s="20"/>
      <c r="IU6" s="20"/>
      <c r="IV6" s="20"/>
      <c r="IW6" s="20"/>
      <c r="IX6" s="20"/>
      <c r="IY6" s="20"/>
      <c r="IZ6" s="20"/>
      <c r="JA6" s="20"/>
      <c r="JB6" s="20"/>
      <c r="JC6" s="20"/>
      <c r="JD6" s="20"/>
      <c r="JE6" s="20"/>
      <c r="JF6" s="20"/>
      <c r="JG6" s="20"/>
      <c r="JH6" s="20"/>
      <c r="JI6" s="20"/>
      <c r="JJ6" s="20"/>
      <c r="JK6" s="20"/>
      <c r="JL6" s="20"/>
      <c r="JM6" s="20"/>
      <c r="JN6" s="20"/>
      <c r="JO6" s="20"/>
      <c r="JP6" s="20"/>
      <c r="JQ6" s="20"/>
      <c r="JR6" s="20"/>
      <c r="JS6" s="20"/>
      <c r="JT6" s="20"/>
      <c r="JU6" s="20"/>
      <c r="JV6" s="20"/>
      <c r="JW6" s="20"/>
      <c r="JX6" s="20"/>
      <c r="JY6" s="20"/>
      <c r="JZ6" s="20"/>
      <c r="KA6" s="20"/>
      <c r="KB6" s="20"/>
      <c r="KC6" s="20"/>
      <c r="KD6" s="20"/>
      <c r="KE6" s="20"/>
      <c r="KF6" s="20"/>
      <c r="KG6" s="20"/>
      <c r="KH6" s="20"/>
      <c r="KI6" s="20"/>
      <c r="KJ6" s="20"/>
      <c r="KK6" s="20"/>
      <c r="KL6" s="20"/>
      <c r="KM6" s="20"/>
      <c r="KN6" s="20"/>
      <c r="KO6" s="20"/>
      <c r="KP6" s="20"/>
      <c r="KQ6" s="20"/>
      <c r="KR6" s="20"/>
      <c r="KS6" s="20"/>
      <c r="KT6" s="20"/>
      <c r="KU6" s="20"/>
      <c r="KV6" s="20"/>
      <c r="KW6" s="20"/>
      <c r="KX6" s="20"/>
      <c r="KY6" s="20"/>
      <c r="KZ6" s="20"/>
      <c r="LA6" s="20"/>
      <c r="LB6" s="20"/>
      <c r="LC6" s="20"/>
      <c r="LD6" s="20"/>
      <c r="LE6" s="20"/>
      <c r="LF6" s="20"/>
      <c r="LG6" s="20"/>
      <c r="LH6" s="20"/>
      <c r="LI6" s="20"/>
      <c r="LJ6" s="20"/>
      <c r="LK6" s="20"/>
      <c r="LL6" s="20"/>
      <c r="LM6" s="20"/>
      <c r="LN6" s="20"/>
      <c r="LO6" s="20"/>
      <c r="LP6" s="20"/>
      <c r="LQ6" s="20"/>
      <c r="LR6" s="20"/>
      <c r="LS6" s="20"/>
      <c r="LT6" s="20"/>
      <c r="LU6" s="20"/>
      <c r="LV6" s="20"/>
      <c r="LW6" s="20"/>
      <c r="LX6" s="20"/>
      <c r="LY6" s="20"/>
      <c r="LZ6" s="20"/>
      <c r="MA6" s="20"/>
      <c r="MB6" s="20"/>
      <c r="MC6" s="20"/>
      <c r="MD6" s="20"/>
      <c r="ME6" s="20"/>
      <c r="MF6" s="20"/>
      <c r="MG6" s="20"/>
      <c r="MH6" s="20"/>
      <c r="MI6" s="20"/>
      <c r="MJ6" s="20"/>
      <c r="MK6" s="20"/>
      <c r="ML6" s="20"/>
      <c r="MM6" s="20"/>
      <c r="MN6" s="20"/>
      <c r="MO6" s="20"/>
      <c r="MP6" s="20"/>
      <c r="MQ6" s="20"/>
      <c r="MR6" s="20"/>
      <c r="MS6" s="20"/>
      <c r="MT6" s="20"/>
      <c r="MU6" s="20"/>
      <c r="MV6" s="20"/>
      <c r="MW6" s="20"/>
      <c r="MX6" s="20"/>
      <c r="MY6" s="20"/>
      <c r="MZ6" s="20"/>
      <c r="NA6" s="20"/>
      <c r="NB6" s="20"/>
      <c r="NC6" s="20"/>
      <c r="ND6" s="20"/>
      <c r="NE6" s="20"/>
      <c r="NF6" s="20"/>
      <c r="NG6" s="20"/>
      <c r="NH6" s="20"/>
      <c r="NI6" s="20"/>
      <c r="NJ6" s="20"/>
      <c r="NK6" s="20"/>
      <c r="NL6" s="20"/>
      <c r="NM6" s="20"/>
      <c r="NN6" s="20"/>
      <c r="NO6" s="20"/>
      <c r="NP6" s="20"/>
      <c r="NQ6" s="20"/>
      <c r="NR6" s="20"/>
      <c r="NS6" s="20"/>
      <c r="NT6" s="20"/>
      <c r="NU6" s="20"/>
      <c r="NV6" s="20"/>
      <c r="NW6" s="20"/>
      <c r="NX6" s="20"/>
      <c r="NY6" s="20"/>
      <c r="NZ6" s="20"/>
      <c r="OA6" s="20"/>
      <c r="OB6" s="20"/>
      <c r="OC6" s="20"/>
      <c r="OD6" s="20"/>
      <c r="OE6" s="20"/>
      <c r="OF6" s="20"/>
      <c r="OG6" s="20"/>
      <c r="OH6" s="20"/>
      <c r="OI6" s="20"/>
      <c r="OJ6" s="20"/>
      <c r="OK6" s="20"/>
      <c r="OL6" s="20"/>
      <c r="OM6" s="20"/>
      <c r="ON6" s="20"/>
      <c r="OO6" s="20"/>
      <c r="OP6" s="20"/>
      <c r="OQ6" s="20"/>
      <c r="OR6" s="20"/>
      <c r="OS6" s="20"/>
      <c r="OT6" s="20"/>
      <c r="OU6" s="20"/>
      <c r="OV6" s="20"/>
      <c r="OW6" s="20"/>
      <c r="OX6" s="20"/>
      <c r="OY6" s="20"/>
      <c r="OZ6" s="20"/>
      <c r="PA6" s="20"/>
      <c r="PB6" s="20"/>
      <c r="PC6" s="20"/>
      <c r="PD6" s="20"/>
      <c r="PE6" s="20"/>
      <c r="PF6" s="20"/>
      <c r="PG6" s="20"/>
      <c r="PH6" s="20"/>
      <c r="PI6" s="20"/>
      <c r="PJ6" s="20"/>
      <c r="PK6" s="20"/>
      <c r="PL6" s="20"/>
      <c r="PM6" s="20"/>
      <c r="PN6" s="20"/>
      <c r="PO6" s="20"/>
      <c r="PP6" s="20"/>
      <c r="PQ6" s="20"/>
      <c r="PR6" s="20"/>
      <c r="PS6" s="20"/>
      <c r="PT6" s="20"/>
      <c r="PU6" s="20"/>
      <c r="PV6" s="20"/>
      <c r="PW6" s="20"/>
      <c r="PX6" s="20"/>
      <c r="PY6" s="20"/>
      <c r="PZ6" s="20"/>
      <c r="QA6" s="20"/>
      <c r="QB6" s="20"/>
      <c r="QC6" s="20"/>
      <c r="QD6" s="20"/>
      <c r="QE6" s="20"/>
      <c r="QF6" s="20"/>
      <c r="QG6" s="20"/>
      <c r="QH6" s="20"/>
      <c r="QI6" s="20"/>
      <c r="QJ6" s="20"/>
      <c r="QK6" s="20"/>
      <c r="QL6" s="20"/>
      <c r="QM6" s="20"/>
      <c r="QN6" s="20"/>
      <c r="QO6" s="20"/>
      <c r="QP6" s="20"/>
      <c r="QQ6" s="20"/>
      <c r="QR6" s="20"/>
      <c r="QS6" s="20"/>
      <c r="QT6" s="20"/>
      <c r="QU6" s="20"/>
      <c r="QV6" s="20"/>
      <c r="QW6" s="20"/>
      <c r="QX6" s="20"/>
      <c r="QY6" s="20"/>
      <c r="QZ6" s="20"/>
      <c r="RA6" s="20"/>
      <c r="RB6" s="20"/>
      <c r="RC6" s="20"/>
      <c r="RD6" s="20"/>
      <c r="RE6" s="20"/>
      <c r="RF6" s="20"/>
      <c r="RG6" s="20"/>
      <c r="RH6" s="20"/>
      <c r="RI6" s="20"/>
      <c r="RJ6" s="20"/>
      <c r="RK6" s="20"/>
      <c r="RL6" s="20"/>
      <c r="RM6" s="20"/>
      <c r="RN6" s="20"/>
      <c r="RO6" s="20"/>
      <c r="RP6" s="20"/>
      <c r="RQ6" s="20"/>
      <c r="RR6" s="20"/>
      <c r="RS6" s="20"/>
      <c r="RT6" s="20"/>
      <c r="RU6" s="20"/>
      <c r="RV6" s="20"/>
      <c r="RW6" s="20"/>
      <c r="RX6" s="20"/>
      <c r="RY6" s="20"/>
      <c r="RZ6" s="20"/>
      <c r="SA6" s="20"/>
      <c r="SB6" s="20"/>
      <c r="SC6" s="20"/>
      <c r="SD6" s="20"/>
      <c r="SE6" s="20"/>
      <c r="SF6" s="20"/>
      <c r="SG6" s="20"/>
      <c r="SH6" s="20"/>
      <c r="SI6" s="20"/>
      <c r="SJ6" s="20"/>
      <c r="SK6" s="20"/>
      <c r="SL6" s="20"/>
      <c r="SM6" s="20"/>
      <c r="SN6" s="20"/>
      <c r="SO6" s="20"/>
      <c r="SP6" s="20"/>
      <c r="SQ6" s="20"/>
      <c r="SR6" s="20"/>
      <c r="SS6" s="20"/>
      <c r="ST6" s="20"/>
      <c r="SU6" s="20"/>
      <c r="SV6" s="20"/>
      <c r="SW6" s="20"/>
      <c r="SX6" s="20"/>
      <c r="SY6" s="20"/>
      <c r="SZ6" s="20"/>
      <c r="TA6" s="20"/>
      <c r="TB6" s="20"/>
      <c r="TC6" s="20"/>
      <c r="TD6" s="20"/>
      <c r="TE6" s="20"/>
      <c r="TF6" s="20"/>
      <c r="TG6" s="20"/>
      <c r="TH6" s="20"/>
      <c r="TI6" s="20"/>
      <c r="TJ6" s="20"/>
      <c r="TK6" s="20"/>
      <c r="TL6" s="20"/>
      <c r="TM6" s="20"/>
      <c r="TN6" s="20"/>
      <c r="TO6" s="20"/>
      <c r="TP6" s="20"/>
      <c r="TQ6" s="20"/>
      <c r="TR6" s="20"/>
      <c r="TS6" s="20"/>
      <c r="TT6" s="20"/>
      <c r="TU6" s="20"/>
      <c r="TV6" s="20"/>
      <c r="TW6" s="20"/>
      <c r="TX6" s="20"/>
      <c r="TY6" s="20"/>
      <c r="TZ6" s="20"/>
      <c r="UA6" s="20"/>
      <c r="UB6" s="20"/>
      <c r="UC6" s="20"/>
      <c r="UD6" s="20"/>
      <c r="UE6" s="20"/>
      <c r="UF6" s="20"/>
      <c r="UG6" s="20"/>
      <c r="UH6" s="20"/>
      <c r="UI6" s="20"/>
      <c r="UJ6" s="20"/>
      <c r="UK6" s="20"/>
      <c r="UL6" s="20"/>
      <c r="UM6" s="20"/>
      <c r="UN6" s="20"/>
      <c r="UO6" s="20"/>
      <c r="UP6" s="20"/>
      <c r="UQ6" s="20"/>
      <c r="UR6" s="20"/>
      <c r="US6" s="20"/>
      <c r="UT6" s="20"/>
      <c r="UU6" s="20"/>
      <c r="UV6" s="20"/>
      <c r="UW6" s="20"/>
      <c r="UX6" s="20"/>
      <c r="UY6" s="20"/>
      <c r="UZ6" s="20"/>
      <c r="VA6" s="20"/>
      <c r="VB6" s="20"/>
      <c r="VC6" s="20"/>
      <c r="VD6" s="20"/>
      <c r="VE6" s="20"/>
      <c r="VF6" s="20"/>
      <c r="VG6" s="20"/>
      <c r="VH6" s="20"/>
      <c r="VI6" s="20"/>
      <c r="VJ6" s="20"/>
      <c r="VK6" s="20"/>
      <c r="VL6" s="20"/>
      <c r="VM6" s="20"/>
      <c r="VN6" s="20"/>
      <c r="VO6" s="20"/>
      <c r="VP6" s="20"/>
      <c r="VQ6" s="20"/>
      <c r="VR6" s="20"/>
      <c r="VS6" s="20"/>
      <c r="VT6" s="20"/>
      <c r="VU6" s="20"/>
      <c r="VV6" s="20"/>
      <c r="VW6" s="20"/>
      <c r="VX6" s="20"/>
      <c r="VY6" s="20"/>
      <c r="VZ6" s="20"/>
      <c r="WA6" s="20"/>
      <c r="WB6" s="20"/>
      <c r="WC6" s="20"/>
      <c r="WD6" s="20"/>
      <c r="WE6" s="20"/>
      <c r="WF6" s="20"/>
      <c r="WG6" s="20"/>
      <c r="WH6" s="20"/>
      <c r="WI6" s="20"/>
      <c r="WJ6" s="20"/>
      <c r="WK6" s="20"/>
      <c r="WL6" s="20"/>
      <c r="WM6" s="20"/>
      <c r="WN6" s="20"/>
      <c r="WO6" s="20"/>
      <c r="WP6" s="20"/>
      <c r="WQ6" s="20"/>
      <c r="WR6" s="20"/>
      <c r="WS6" s="20"/>
      <c r="WT6" s="20"/>
      <c r="WU6" s="20"/>
      <c r="WV6" s="20"/>
      <c r="WW6" s="20"/>
      <c r="WX6" s="20"/>
      <c r="WY6" s="20"/>
      <c r="WZ6" s="20"/>
      <c r="XA6" s="20"/>
      <c r="XB6" s="20"/>
      <c r="XC6" s="20"/>
      <c r="XD6" s="20"/>
      <c r="XE6" s="20"/>
      <c r="XF6" s="20"/>
      <c r="XG6" s="20"/>
      <c r="XH6" s="20"/>
      <c r="XI6" s="20"/>
      <c r="XJ6" s="20"/>
      <c r="XK6" s="20"/>
      <c r="XL6" s="20"/>
      <c r="XM6" s="20"/>
      <c r="XN6" s="20"/>
      <c r="XO6" s="20"/>
      <c r="XP6" s="20"/>
      <c r="XQ6" s="20"/>
      <c r="XR6" s="20"/>
      <c r="XS6" s="20"/>
      <c r="XT6" s="20"/>
      <c r="XU6" s="20"/>
      <c r="XV6" s="20"/>
      <c r="XW6" s="20"/>
      <c r="XX6" s="20"/>
      <c r="XY6" s="20"/>
      <c r="XZ6" s="20"/>
      <c r="YA6" s="20"/>
      <c r="YB6" s="20"/>
      <c r="YC6" s="20"/>
      <c r="YD6" s="20"/>
      <c r="YE6" s="20"/>
      <c r="YF6" s="20"/>
      <c r="YG6" s="20"/>
      <c r="YH6" s="20"/>
      <c r="YI6" s="20"/>
      <c r="YJ6" s="20"/>
      <c r="YK6" s="20"/>
      <c r="YL6" s="20"/>
      <c r="YM6" s="20"/>
      <c r="YN6" s="20"/>
      <c r="YO6" s="20"/>
      <c r="YP6" s="20"/>
      <c r="YQ6" s="20"/>
      <c r="YR6" s="20"/>
      <c r="YS6" s="20"/>
      <c r="YT6" s="20"/>
      <c r="YU6" s="20"/>
      <c r="YV6" s="20"/>
      <c r="YW6" s="20"/>
      <c r="YX6" s="20"/>
      <c r="YY6" s="20"/>
      <c r="YZ6" s="20"/>
      <c r="ZA6" s="20"/>
      <c r="ZB6" s="20"/>
      <c r="ZC6" s="20"/>
      <c r="ZD6" s="20"/>
      <c r="ZE6" s="20"/>
      <c r="ZF6" s="20"/>
      <c r="ZG6" s="20"/>
      <c r="ZH6" s="20"/>
      <c r="ZI6" s="20"/>
      <c r="ZJ6" s="20"/>
      <c r="ZK6" s="20"/>
      <c r="ZL6" s="20"/>
      <c r="ZM6" s="20"/>
      <c r="ZN6" s="20"/>
      <c r="ZO6" s="20"/>
      <c r="ZP6" s="20"/>
      <c r="ZQ6" s="20"/>
      <c r="ZR6" s="20"/>
      <c r="ZS6" s="20"/>
      <c r="ZT6" s="20"/>
      <c r="ZU6" s="20"/>
      <c r="ZV6" s="20"/>
      <c r="ZW6" s="20"/>
      <c r="ZX6" s="20"/>
      <c r="ZY6" s="20"/>
      <c r="ZZ6" s="20"/>
      <c r="AAA6" s="20"/>
      <c r="AAB6" s="20"/>
      <c r="AAC6" s="20"/>
      <c r="AAD6" s="20"/>
      <c r="AAE6" s="20"/>
      <c r="AAF6" s="20"/>
      <c r="AAG6" s="20"/>
      <c r="AAH6" s="20"/>
      <c r="AAI6" s="20"/>
      <c r="AAJ6" s="20"/>
      <c r="AAK6" s="20"/>
      <c r="AAL6" s="20"/>
      <c r="AAM6" s="20"/>
      <c r="AAN6" s="20"/>
      <c r="AAO6" s="20"/>
      <c r="AAP6" s="20"/>
      <c r="AAQ6" s="20"/>
      <c r="AAR6" s="20"/>
      <c r="AAS6" s="20"/>
      <c r="AAT6" s="20"/>
      <c r="AAU6" s="20"/>
      <c r="AAV6" s="20"/>
      <c r="AAW6" s="20"/>
      <c r="AAX6" s="20"/>
      <c r="AAY6" s="20"/>
      <c r="AAZ6" s="20"/>
      <c r="ABA6" s="20"/>
      <c r="ABB6" s="20"/>
      <c r="ABC6" s="20"/>
      <c r="ABD6" s="20"/>
      <c r="ABE6" s="20"/>
      <c r="ABF6" s="20"/>
      <c r="ABG6" s="20"/>
      <c r="ABH6" s="20"/>
      <c r="ABI6" s="20"/>
      <c r="ABJ6" s="20"/>
    </row>
    <row r="7" spans="2:738" s="34" customFormat="1" ht="15" x14ac:dyDescent="0.2">
      <c r="B7" s="29">
        <v>2</v>
      </c>
      <c r="C7" s="313" t="s">
        <v>294</v>
      </c>
      <c r="D7" s="28" t="s">
        <v>297</v>
      </c>
      <c r="E7" s="30">
        <v>2018</v>
      </c>
      <c r="F7" s="181" t="s">
        <v>340</v>
      </c>
      <c r="G7" s="31" t="s">
        <v>343</v>
      </c>
      <c r="H7" s="32" t="s">
        <v>344</v>
      </c>
      <c r="I7" s="347">
        <v>46568</v>
      </c>
      <c r="J7" s="43">
        <v>871900</v>
      </c>
      <c r="K7" s="43">
        <v>989940</v>
      </c>
    </row>
    <row r="8" spans="2:738" s="34" customFormat="1" ht="15" x14ac:dyDescent="0.2">
      <c r="B8" s="29">
        <v>3</v>
      </c>
      <c r="C8" s="313" t="s">
        <v>295</v>
      </c>
      <c r="D8" s="28" t="s">
        <v>297</v>
      </c>
      <c r="E8" s="30">
        <v>2013</v>
      </c>
      <c r="F8" s="181" t="s">
        <v>345</v>
      </c>
      <c r="G8" s="31" t="s">
        <v>346</v>
      </c>
      <c r="H8" s="32" t="s">
        <v>347</v>
      </c>
      <c r="I8" s="347">
        <v>46639</v>
      </c>
      <c r="J8" s="348">
        <v>1269300</v>
      </c>
      <c r="K8" s="348">
        <v>1332450</v>
      </c>
    </row>
    <row r="9" spans="2:738" s="20" customFormat="1" ht="15" x14ac:dyDescent="0.2">
      <c r="B9" s="29">
        <v>4</v>
      </c>
      <c r="C9" s="353" t="s">
        <v>285</v>
      </c>
      <c r="D9" s="28" t="s">
        <v>278</v>
      </c>
      <c r="E9" s="30">
        <v>2001</v>
      </c>
      <c r="F9" s="181" t="s">
        <v>306</v>
      </c>
      <c r="G9" s="31" t="s">
        <v>321</v>
      </c>
      <c r="H9" s="31" t="s">
        <v>322</v>
      </c>
      <c r="I9" s="347">
        <v>46468</v>
      </c>
      <c r="J9" s="43">
        <v>278200</v>
      </c>
      <c r="K9" s="43">
        <v>326600</v>
      </c>
    </row>
    <row r="10" spans="2:738" s="34" customFormat="1" ht="15" x14ac:dyDescent="0.2">
      <c r="B10" s="182">
        <v>5</v>
      </c>
      <c r="C10" s="337" t="s">
        <v>656</v>
      </c>
      <c r="D10" s="28" t="s">
        <v>278</v>
      </c>
      <c r="E10" s="30">
        <v>2025</v>
      </c>
      <c r="F10" s="181" t="s">
        <v>658</v>
      </c>
      <c r="G10" s="31" t="s">
        <v>657</v>
      </c>
      <c r="H10" s="32" t="s">
        <v>659</v>
      </c>
      <c r="I10" s="347"/>
      <c r="J10" s="348"/>
      <c r="K10" s="348">
        <v>343300</v>
      </c>
    </row>
    <row r="11" spans="2:738" s="34" customFormat="1" ht="15" x14ac:dyDescent="0.2">
      <c r="B11" s="29">
        <v>6</v>
      </c>
      <c r="C11" s="337" t="s">
        <v>433</v>
      </c>
      <c r="D11" s="28" t="s">
        <v>278</v>
      </c>
      <c r="E11" s="30">
        <v>2023</v>
      </c>
      <c r="F11" s="181" t="s">
        <v>434</v>
      </c>
      <c r="G11" s="31" t="s">
        <v>435</v>
      </c>
      <c r="H11" s="32" t="s">
        <v>436</v>
      </c>
      <c r="I11" s="347">
        <v>46377</v>
      </c>
      <c r="J11" s="348">
        <v>326600</v>
      </c>
      <c r="K11" s="348">
        <v>343300</v>
      </c>
    </row>
    <row r="12" spans="2:738" s="34" customFormat="1" ht="15" x14ac:dyDescent="0.2">
      <c r="B12" s="29">
        <v>7</v>
      </c>
      <c r="C12" s="337" t="s">
        <v>289</v>
      </c>
      <c r="D12" s="28" t="s">
        <v>278</v>
      </c>
      <c r="E12" s="30">
        <v>2017</v>
      </c>
      <c r="F12" s="181" t="s">
        <v>309</v>
      </c>
      <c r="G12" s="31" t="s">
        <v>327</v>
      </c>
      <c r="H12" s="32" t="s">
        <v>328</v>
      </c>
      <c r="I12" s="347">
        <v>46530</v>
      </c>
      <c r="J12" s="43">
        <v>278200</v>
      </c>
      <c r="K12" s="43">
        <v>326600</v>
      </c>
    </row>
    <row r="13" spans="2:738" s="34" customFormat="1" ht="15" x14ac:dyDescent="0.2">
      <c r="B13" s="29">
        <v>8</v>
      </c>
      <c r="C13" s="337" t="s">
        <v>329</v>
      </c>
      <c r="D13" s="28" t="s">
        <v>278</v>
      </c>
      <c r="E13" s="30">
        <v>2017</v>
      </c>
      <c r="F13" s="181" t="s">
        <v>309</v>
      </c>
      <c r="G13" s="31" t="s">
        <v>330</v>
      </c>
      <c r="H13" s="32" t="s">
        <v>331</v>
      </c>
      <c r="I13" s="347">
        <v>46518</v>
      </c>
      <c r="J13" s="43">
        <v>278200</v>
      </c>
      <c r="K13" s="43">
        <v>326600</v>
      </c>
    </row>
    <row r="14" spans="2:738" s="20" customFormat="1" ht="15" x14ac:dyDescent="0.2">
      <c r="B14" s="29">
        <v>9</v>
      </c>
      <c r="C14" s="337" t="s">
        <v>316</v>
      </c>
      <c r="D14" s="28" t="s">
        <v>278</v>
      </c>
      <c r="E14" s="30">
        <v>1998</v>
      </c>
      <c r="F14" s="231" t="s">
        <v>305</v>
      </c>
      <c r="G14" s="31" t="s">
        <v>317</v>
      </c>
      <c r="H14" s="31" t="s">
        <v>318</v>
      </c>
      <c r="I14" s="347">
        <v>46884</v>
      </c>
      <c r="J14" s="43">
        <v>308500</v>
      </c>
      <c r="K14" s="43">
        <v>326600</v>
      </c>
    </row>
    <row r="15" spans="2:738" s="34" customFormat="1" ht="15" x14ac:dyDescent="0.2">
      <c r="B15" s="29">
        <v>10</v>
      </c>
      <c r="C15" s="337" t="s">
        <v>290</v>
      </c>
      <c r="D15" s="28" t="s">
        <v>278</v>
      </c>
      <c r="E15" s="30">
        <v>2017</v>
      </c>
      <c r="F15" s="181" t="s">
        <v>310</v>
      </c>
      <c r="G15" s="31" t="s">
        <v>332</v>
      </c>
      <c r="H15" s="32" t="s">
        <v>333</v>
      </c>
      <c r="I15" s="347">
        <v>46418</v>
      </c>
      <c r="J15" s="43">
        <v>278200</v>
      </c>
      <c r="K15" s="43">
        <v>326600</v>
      </c>
    </row>
    <row r="16" spans="2:738" s="34" customFormat="1" ht="15" x14ac:dyDescent="0.2">
      <c r="B16" s="29">
        <v>11</v>
      </c>
      <c r="C16" s="326" t="s">
        <v>293</v>
      </c>
      <c r="D16" s="28" t="s">
        <v>314</v>
      </c>
      <c r="E16" s="30">
        <v>2019</v>
      </c>
      <c r="F16" s="181" t="s">
        <v>315</v>
      </c>
      <c r="G16" s="31" t="s">
        <v>341</v>
      </c>
      <c r="H16" s="32" t="s">
        <v>342</v>
      </c>
      <c r="I16" s="347">
        <v>46663</v>
      </c>
      <c r="J16" s="348">
        <v>1277900</v>
      </c>
      <c r="K16" s="348">
        <v>1510600</v>
      </c>
    </row>
    <row r="17" spans="2:12" s="34" customFormat="1" ht="15" x14ac:dyDescent="0.2">
      <c r="B17" s="182">
        <v>12</v>
      </c>
      <c r="C17" s="326" t="s">
        <v>633</v>
      </c>
      <c r="D17" s="28" t="s">
        <v>278</v>
      </c>
      <c r="E17" s="30">
        <v>2025</v>
      </c>
      <c r="F17" s="181" t="s">
        <v>661</v>
      </c>
      <c r="G17" s="31" t="s">
        <v>635</v>
      </c>
      <c r="H17" s="32" t="s">
        <v>662</v>
      </c>
      <c r="I17" s="347"/>
      <c r="J17" s="348"/>
      <c r="K17" s="348">
        <v>343300</v>
      </c>
    </row>
    <row r="18" spans="2:12" s="20" customFormat="1" ht="15" x14ac:dyDescent="0.2">
      <c r="B18" s="29">
        <v>13</v>
      </c>
      <c r="C18" s="326" t="s">
        <v>284</v>
      </c>
      <c r="D18" s="28" t="s">
        <v>278</v>
      </c>
      <c r="E18" s="30">
        <v>1995</v>
      </c>
      <c r="F18" s="181" t="s">
        <v>306</v>
      </c>
      <c r="G18" s="31" t="s">
        <v>319</v>
      </c>
      <c r="H18" s="31" t="s">
        <v>320</v>
      </c>
      <c r="I18" s="347">
        <v>46518</v>
      </c>
      <c r="J18" s="43">
        <v>278200</v>
      </c>
      <c r="K18" s="43">
        <v>326600</v>
      </c>
    </row>
    <row r="19" spans="2:12" s="34" customFormat="1" ht="15" x14ac:dyDescent="0.2">
      <c r="B19" s="29">
        <v>14</v>
      </c>
      <c r="C19" s="326" t="s">
        <v>590</v>
      </c>
      <c r="D19" s="28" t="s">
        <v>591</v>
      </c>
      <c r="E19" s="30">
        <v>2024</v>
      </c>
      <c r="F19" s="181" t="s">
        <v>592</v>
      </c>
      <c r="G19" s="32" t="s">
        <v>593</v>
      </c>
      <c r="H19" s="32" t="s">
        <v>594</v>
      </c>
      <c r="I19" s="347">
        <v>46598</v>
      </c>
      <c r="J19" s="348">
        <v>340732</v>
      </c>
      <c r="K19" s="348">
        <v>386900</v>
      </c>
      <c r="L19" s="25"/>
    </row>
    <row r="20" spans="2:12" s="34" customFormat="1" ht="15" x14ac:dyDescent="0.2">
      <c r="B20" s="29">
        <v>15</v>
      </c>
      <c r="C20" s="385" t="s">
        <v>292</v>
      </c>
      <c r="D20" s="28" t="s">
        <v>2</v>
      </c>
      <c r="E20" s="30">
        <v>2014</v>
      </c>
      <c r="F20" s="181" t="s">
        <v>313</v>
      </c>
      <c r="G20" s="31" t="s">
        <v>338</v>
      </c>
      <c r="H20" s="32" t="s">
        <v>339</v>
      </c>
      <c r="I20" s="347">
        <v>46443</v>
      </c>
      <c r="J20" s="43">
        <v>1181600</v>
      </c>
      <c r="K20" s="43">
        <v>1510600</v>
      </c>
    </row>
    <row r="21" spans="2:12" s="34" customFormat="1" ht="15" x14ac:dyDescent="0.2">
      <c r="B21" s="29">
        <v>16</v>
      </c>
      <c r="C21" s="385" t="s">
        <v>372</v>
      </c>
      <c r="D21" s="28" t="s">
        <v>2</v>
      </c>
      <c r="E21" s="30">
        <v>1997</v>
      </c>
      <c r="F21" s="181" t="s">
        <v>381</v>
      </c>
      <c r="G21" s="31" t="s">
        <v>382</v>
      </c>
      <c r="H21" s="32" t="s">
        <v>383</v>
      </c>
      <c r="I21" s="347">
        <v>46518</v>
      </c>
      <c r="J21" s="43">
        <v>1181600</v>
      </c>
      <c r="K21" s="43">
        <v>1510600</v>
      </c>
    </row>
    <row r="22" spans="2:12" s="34" customFormat="1" ht="15" x14ac:dyDescent="0.2">
      <c r="B22" s="29">
        <v>17</v>
      </c>
      <c r="C22" s="385" t="s">
        <v>437</v>
      </c>
      <c r="D22" s="28" t="s">
        <v>2</v>
      </c>
      <c r="E22" s="30">
        <v>2022</v>
      </c>
      <c r="F22" s="181" t="s">
        <v>438</v>
      </c>
      <c r="G22" s="31">
        <v>74933761</v>
      </c>
      <c r="H22" s="32" t="s">
        <v>439</v>
      </c>
      <c r="I22" s="347">
        <v>46553</v>
      </c>
      <c r="J22" s="43">
        <v>1181600</v>
      </c>
      <c r="K22" s="43">
        <v>1510600</v>
      </c>
    </row>
    <row r="23" spans="2:12" s="34" customFormat="1" ht="15" x14ac:dyDescent="0.2">
      <c r="B23" s="29">
        <v>18</v>
      </c>
      <c r="C23" s="404" t="s">
        <v>7</v>
      </c>
      <c r="D23" s="28" t="s">
        <v>296</v>
      </c>
      <c r="E23" s="30">
        <v>2015</v>
      </c>
      <c r="F23" s="181" t="s">
        <v>311</v>
      </c>
      <c r="G23" s="31" t="s">
        <v>334</v>
      </c>
      <c r="H23" s="32" t="s">
        <v>335</v>
      </c>
      <c r="I23" s="347">
        <v>46365</v>
      </c>
      <c r="J23" s="348">
        <v>1505000</v>
      </c>
      <c r="K23" s="348">
        <v>1510600</v>
      </c>
    </row>
    <row r="24" spans="2:12" s="20" customFormat="1" ht="15.75" thickBot="1" x14ac:dyDescent="0.25">
      <c r="B24" s="38"/>
      <c r="C24" s="39"/>
      <c r="D24" s="40"/>
      <c r="E24" s="40"/>
      <c r="F24" s="40"/>
      <c r="G24" s="40"/>
      <c r="H24" s="40"/>
      <c r="I24" s="40" t="s">
        <v>126</v>
      </c>
      <c r="J24" s="41">
        <f>SUM(J6:J23)</f>
        <v>11144232</v>
      </c>
      <c r="K24" s="41">
        <f>SUM(K6:K23)</f>
        <v>13578390</v>
      </c>
    </row>
    <row r="25" spans="2:12" x14ac:dyDescent="0.2">
      <c r="C25" s="25"/>
      <c r="D25" s="42"/>
      <c r="E25" s="42"/>
      <c r="F25" s="42"/>
      <c r="J25" s="234"/>
    </row>
    <row r="26" spans="2:12" ht="15" x14ac:dyDescent="0.2">
      <c r="G26" s="25"/>
      <c r="J26" s="235"/>
    </row>
    <row r="27" spans="2:12" ht="15" x14ac:dyDescent="0.2">
      <c r="B27" s="208"/>
      <c r="C27" s="520" t="s">
        <v>693</v>
      </c>
      <c r="D27" s="520"/>
    </row>
    <row r="29" spans="2:12" x14ac:dyDescent="0.2">
      <c r="C29" s="307"/>
      <c r="D29" s="4" t="s">
        <v>644</v>
      </c>
      <c r="G29" s="42" t="s">
        <v>282</v>
      </c>
    </row>
    <row r="30" spans="2:12" x14ac:dyDescent="0.2">
      <c r="C30" s="311"/>
      <c r="D30" s="4" t="s">
        <v>601</v>
      </c>
    </row>
    <row r="31" spans="2:12" x14ac:dyDescent="0.2">
      <c r="C31" s="373"/>
      <c r="D31" s="4" t="s">
        <v>645</v>
      </c>
    </row>
    <row r="32" spans="2:12" x14ac:dyDescent="0.2">
      <c r="C32" s="319"/>
      <c r="D32" s="4" t="s">
        <v>231</v>
      </c>
    </row>
    <row r="33" spans="3:4" x14ac:dyDescent="0.2">
      <c r="C33" s="331"/>
      <c r="D33" s="4" t="s">
        <v>646</v>
      </c>
    </row>
    <row r="34" spans="3:4" x14ac:dyDescent="0.2">
      <c r="C34" s="370"/>
      <c r="D34" s="4" t="s">
        <v>684</v>
      </c>
    </row>
    <row r="35" spans="3:4" x14ac:dyDescent="0.2">
      <c r="C35" s="371"/>
      <c r="D35" s="4" t="s">
        <v>246</v>
      </c>
    </row>
    <row r="36" spans="3:4" x14ac:dyDescent="0.2">
      <c r="C36" s="372"/>
      <c r="D36" s="4" t="s">
        <v>683</v>
      </c>
    </row>
    <row r="37" spans="3:4" x14ac:dyDescent="0.2">
      <c r="C37" s="378"/>
      <c r="D37" s="4" t="s">
        <v>687</v>
      </c>
    </row>
    <row r="38" spans="3:4" x14ac:dyDescent="0.2">
      <c r="C38" s="408"/>
      <c r="D38" s="4" t="s">
        <v>691</v>
      </c>
    </row>
    <row r="39" spans="3:4" x14ac:dyDescent="0.2">
      <c r="C39" s="418"/>
      <c r="D39" s="4" t="s">
        <v>694</v>
      </c>
    </row>
  </sheetData>
  <mergeCells count="4">
    <mergeCell ref="B2:K2"/>
    <mergeCell ref="B3:K3"/>
    <mergeCell ref="B4:I4"/>
    <mergeCell ref="C27:D2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3:G42"/>
  <sheetViews>
    <sheetView topLeftCell="A15" workbookViewId="0">
      <selection activeCell="E45" sqref="E45"/>
    </sheetView>
  </sheetViews>
  <sheetFormatPr baseColWidth="10" defaultColWidth="11" defaultRowHeight="14.25" x14ac:dyDescent="0.2"/>
  <cols>
    <col min="1" max="1" width="11" style="1"/>
    <col min="2" max="2" width="3.75" style="2" bestFit="1" customWidth="1"/>
    <col min="3" max="3" width="41.25" style="1" customWidth="1"/>
    <col min="4" max="4" width="15.75" style="255" bestFit="1" customWidth="1"/>
    <col min="5" max="5" width="53" style="1" bestFit="1" customWidth="1"/>
    <col min="6" max="6" width="16.25" style="1" bestFit="1" customWidth="1"/>
    <col min="7" max="7" width="14.5" style="1" customWidth="1"/>
    <col min="8" max="16384" width="11" style="1"/>
  </cols>
  <sheetData>
    <row r="3" spans="2:7" s="68" customFormat="1" ht="15" x14ac:dyDescent="0.25">
      <c r="B3" s="521" t="s">
        <v>384</v>
      </c>
      <c r="C3" s="521"/>
      <c r="D3" s="521"/>
      <c r="E3" s="521"/>
      <c r="F3" s="1"/>
      <c r="G3" s="59"/>
    </row>
    <row r="4" spans="2:7" ht="15.75" thickBot="1" x14ac:dyDescent="0.3">
      <c r="B4" s="60"/>
      <c r="C4" s="59"/>
      <c r="D4" s="250"/>
      <c r="E4" s="59"/>
      <c r="G4" s="59"/>
    </row>
    <row r="5" spans="2:7" ht="15.75" thickBot="1" x14ac:dyDescent="0.3">
      <c r="B5" s="67" t="s">
        <v>17</v>
      </c>
      <c r="C5" s="67"/>
      <c r="D5" s="251"/>
      <c r="E5" s="61">
        <v>100000000</v>
      </c>
      <c r="G5" s="59"/>
    </row>
    <row r="6" spans="2:7" ht="15" x14ac:dyDescent="0.25">
      <c r="B6" s="60"/>
      <c r="C6" s="59"/>
      <c r="D6" s="250"/>
      <c r="E6" s="59"/>
      <c r="F6" s="59"/>
      <c r="G6" s="59"/>
    </row>
    <row r="7" spans="2:7" ht="15" x14ac:dyDescent="0.25">
      <c r="B7" s="529" t="s">
        <v>385</v>
      </c>
      <c r="C7" s="530"/>
      <c r="D7" s="530"/>
      <c r="E7" s="530"/>
      <c r="F7" s="59"/>
      <c r="G7" s="59"/>
    </row>
    <row r="8" spans="2:7" ht="15.75" thickBot="1" x14ac:dyDescent="0.3">
      <c r="B8" s="531"/>
      <c r="C8" s="532"/>
      <c r="D8" s="532"/>
      <c r="E8" s="532"/>
      <c r="F8" s="59"/>
      <c r="G8" s="59"/>
    </row>
    <row r="9" spans="2:7" x14ac:dyDescent="0.2">
      <c r="B9" s="1"/>
      <c r="C9" s="69" t="s">
        <v>386</v>
      </c>
      <c r="D9" s="252"/>
      <c r="E9" s="62">
        <f>E5</f>
        <v>100000000</v>
      </c>
      <c r="F9" s="59"/>
      <c r="G9" s="59"/>
    </row>
    <row r="10" spans="2:7" x14ac:dyDescent="0.2">
      <c r="B10" s="1"/>
      <c r="C10" s="70" t="s">
        <v>387</v>
      </c>
      <c r="D10" s="253"/>
      <c r="E10" s="63">
        <f>E5</f>
        <v>100000000</v>
      </c>
      <c r="F10" s="59"/>
      <c r="G10" s="59"/>
    </row>
    <row r="11" spans="2:7" x14ac:dyDescent="0.2">
      <c r="B11" s="1"/>
      <c r="C11" s="522" t="s">
        <v>388</v>
      </c>
      <c r="D11" s="523"/>
      <c r="E11" s="63">
        <f>E5</f>
        <v>100000000</v>
      </c>
      <c r="F11" s="59"/>
      <c r="G11" s="59"/>
    </row>
    <row r="12" spans="2:7" ht="15" thickBot="1" x14ac:dyDescent="0.25">
      <c r="B12" s="1"/>
      <c r="C12" s="524" t="s">
        <v>389</v>
      </c>
      <c r="D12" s="525"/>
      <c r="E12" s="64">
        <f>E5</f>
        <v>100000000</v>
      </c>
      <c r="F12" s="59"/>
      <c r="G12" s="59"/>
    </row>
    <row r="13" spans="2:7" ht="15" x14ac:dyDescent="0.25">
      <c r="B13" s="65"/>
      <c r="C13" s="66"/>
      <c r="D13" s="250"/>
      <c r="E13" s="66"/>
      <c r="F13" s="59"/>
      <c r="G13" s="59"/>
    </row>
    <row r="14" spans="2:7" ht="15" x14ac:dyDescent="0.25">
      <c r="B14" s="529" t="s">
        <v>390</v>
      </c>
      <c r="C14" s="530"/>
      <c r="D14" s="530"/>
      <c r="E14" s="530"/>
      <c r="F14" s="59"/>
      <c r="G14" s="59"/>
    </row>
    <row r="15" spans="2:7" x14ac:dyDescent="0.2">
      <c r="B15" s="59"/>
      <c r="C15" s="59"/>
      <c r="D15" s="250"/>
      <c r="E15" s="59"/>
      <c r="F15" s="59"/>
      <c r="G15" s="59"/>
    </row>
    <row r="16" spans="2:7" ht="15" x14ac:dyDescent="0.25">
      <c r="B16" s="59"/>
      <c r="C16" s="67" t="s">
        <v>391</v>
      </c>
      <c r="D16" s="250"/>
      <c r="E16" s="59"/>
      <c r="F16" s="59"/>
      <c r="G16" s="59"/>
    </row>
    <row r="17" spans="2:7" ht="15" thickBot="1" x14ac:dyDescent="0.25">
      <c r="B17" s="59"/>
      <c r="C17" s="59"/>
      <c r="D17" s="250"/>
      <c r="E17" s="59"/>
      <c r="F17" s="59"/>
      <c r="G17" s="59"/>
    </row>
    <row r="18" spans="2:7" ht="15.75" thickBot="1" x14ac:dyDescent="0.25">
      <c r="B18" s="526" t="s">
        <v>0</v>
      </c>
      <c r="C18" s="527"/>
      <c r="D18" s="527"/>
      <c r="E18" s="528"/>
    </row>
    <row r="19" spans="2:7" ht="15.75" thickBot="1" x14ac:dyDescent="0.25">
      <c r="B19" s="526" t="s">
        <v>397</v>
      </c>
      <c r="C19" s="527"/>
      <c r="D19" s="527"/>
      <c r="E19" s="528"/>
    </row>
    <row r="20" spans="2:7" ht="15.75" thickBot="1" x14ac:dyDescent="0.25">
      <c r="B20" s="281" t="s">
        <v>398</v>
      </c>
      <c r="C20" s="282" t="s">
        <v>392</v>
      </c>
      <c r="D20" s="282" t="s">
        <v>610</v>
      </c>
      <c r="E20" s="282" t="s">
        <v>12</v>
      </c>
    </row>
    <row r="21" spans="2:7" ht="15.75" thickBot="1" x14ac:dyDescent="0.25">
      <c r="B21" s="283">
        <v>1</v>
      </c>
      <c r="C21" s="288" t="s">
        <v>583</v>
      </c>
      <c r="D21" s="289">
        <v>79167967</v>
      </c>
      <c r="E21" s="284" t="s">
        <v>8</v>
      </c>
    </row>
    <row r="22" spans="2:7" ht="15.75" thickBot="1" x14ac:dyDescent="0.25">
      <c r="B22" s="283">
        <v>2</v>
      </c>
      <c r="C22" s="288" t="s">
        <v>611</v>
      </c>
      <c r="D22" s="289">
        <v>1013581545</v>
      </c>
      <c r="E22" s="285" t="s">
        <v>617</v>
      </c>
    </row>
    <row r="23" spans="2:7" ht="15" thickBot="1" x14ac:dyDescent="0.25">
      <c r="B23" s="283">
        <v>3</v>
      </c>
      <c r="C23" s="284" t="s">
        <v>612</v>
      </c>
      <c r="D23" s="284" t="s">
        <v>613</v>
      </c>
      <c r="E23" s="284" t="s">
        <v>246</v>
      </c>
    </row>
    <row r="24" spans="2:7" ht="15" thickBot="1" x14ac:dyDescent="0.25">
      <c r="B24" s="283">
        <v>4</v>
      </c>
      <c r="C24" s="284" t="s">
        <v>623</v>
      </c>
      <c r="D24" s="286">
        <v>1076667698</v>
      </c>
      <c r="E24" s="285" t="s">
        <v>399</v>
      </c>
    </row>
    <row r="25" spans="2:7" ht="29.25" thickBot="1" x14ac:dyDescent="0.25">
      <c r="B25" s="283">
        <v>5</v>
      </c>
      <c r="C25" s="290" t="s">
        <v>602</v>
      </c>
      <c r="D25" s="289">
        <v>1076664045</v>
      </c>
      <c r="E25" s="285" t="s">
        <v>603</v>
      </c>
    </row>
    <row r="26" spans="2:7" ht="15.75" thickBot="1" x14ac:dyDescent="0.25">
      <c r="B26" s="283">
        <v>6</v>
      </c>
      <c r="C26" s="288" t="s">
        <v>584</v>
      </c>
      <c r="D26" s="289">
        <v>1068954316</v>
      </c>
      <c r="E26" s="284" t="s">
        <v>400</v>
      </c>
    </row>
    <row r="27" spans="2:7" ht="15.75" thickBot="1" x14ac:dyDescent="0.25">
      <c r="B27" s="283">
        <v>7</v>
      </c>
      <c r="C27" s="288" t="s">
        <v>585</v>
      </c>
      <c r="D27" s="289">
        <v>1068954115</v>
      </c>
      <c r="E27" s="285" t="s">
        <v>614</v>
      </c>
    </row>
    <row r="28" spans="2:7" ht="15.75" thickBot="1" x14ac:dyDescent="0.25">
      <c r="B28" s="283">
        <v>8</v>
      </c>
      <c r="C28" s="288" t="s">
        <v>615</v>
      </c>
      <c r="D28" s="289">
        <v>1007344067</v>
      </c>
      <c r="E28" s="284" t="s">
        <v>9</v>
      </c>
    </row>
    <row r="29" spans="2:7" ht="15.75" thickBot="1" x14ac:dyDescent="0.25">
      <c r="B29" s="283">
        <v>9</v>
      </c>
      <c r="C29" s="288" t="s">
        <v>587</v>
      </c>
      <c r="D29" s="287">
        <v>1076654999</v>
      </c>
      <c r="E29" s="284" t="s">
        <v>568</v>
      </c>
    </row>
    <row r="30" spans="2:7" ht="15.75" thickBot="1" x14ac:dyDescent="0.25">
      <c r="B30" s="283">
        <v>11</v>
      </c>
      <c r="C30" s="290" t="s">
        <v>574</v>
      </c>
      <c r="D30" s="291">
        <v>2985116</v>
      </c>
      <c r="E30" s="290" t="s">
        <v>572</v>
      </c>
    </row>
    <row r="31" spans="2:7" ht="15.75" thickBot="1" x14ac:dyDescent="0.25">
      <c r="B31" s="283">
        <v>12</v>
      </c>
      <c r="C31" s="290" t="s">
        <v>575</v>
      </c>
      <c r="D31" s="291">
        <v>2983944</v>
      </c>
      <c r="E31" s="284" t="s">
        <v>604</v>
      </c>
    </row>
    <row r="32" spans="2:7" ht="15.75" thickBot="1" x14ac:dyDescent="0.25">
      <c r="B32" s="283">
        <v>13</v>
      </c>
      <c r="C32" s="290" t="s">
        <v>576</v>
      </c>
      <c r="D32" s="289">
        <v>79877280</v>
      </c>
      <c r="E32" s="290" t="s">
        <v>597</v>
      </c>
    </row>
    <row r="33" spans="2:5" ht="15.75" thickBot="1" x14ac:dyDescent="0.25">
      <c r="B33" s="283">
        <v>14</v>
      </c>
      <c r="C33" s="290" t="s">
        <v>577</v>
      </c>
      <c r="D33" s="289">
        <v>1076655547</v>
      </c>
      <c r="E33" s="290" t="s">
        <v>572</v>
      </c>
    </row>
    <row r="34" spans="2:5" ht="15.75" thickBot="1" x14ac:dyDescent="0.25">
      <c r="B34" s="283">
        <v>15</v>
      </c>
      <c r="C34" s="290" t="s">
        <v>578</v>
      </c>
      <c r="D34" s="289">
        <v>79168860</v>
      </c>
      <c r="E34" s="290" t="s">
        <v>572</v>
      </c>
    </row>
    <row r="35" spans="2:5" ht="15.75" thickBot="1" x14ac:dyDescent="0.25">
      <c r="B35" s="283">
        <v>16</v>
      </c>
      <c r="C35" s="290" t="s">
        <v>579</v>
      </c>
      <c r="D35" s="289">
        <v>1076656347</v>
      </c>
      <c r="E35" s="290" t="s">
        <v>572</v>
      </c>
    </row>
    <row r="36" spans="2:5" ht="15.75" thickBot="1" x14ac:dyDescent="0.25">
      <c r="B36" s="283">
        <v>17</v>
      </c>
      <c r="C36" s="290" t="s">
        <v>580</v>
      </c>
      <c r="D36" s="289">
        <v>2983839</v>
      </c>
      <c r="E36" s="290" t="s">
        <v>572</v>
      </c>
    </row>
    <row r="37" spans="2:5" ht="15.75" thickBot="1" x14ac:dyDescent="0.25">
      <c r="B37" s="283">
        <v>18</v>
      </c>
      <c r="C37" s="290" t="s">
        <v>581</v>
      </c>
      <c r="D37" s="289">
        <v>2985263</v>
      </c>
      <c r="E37" s="290" t="s">
        <v>596</v>
      </c>
    </row>
    <row r="38" spans="2:5" ht="15" thickBot="1" x14ac:dyDescent="0.25">
      <c r="B38" s="283">
        <v>19</v>
      </c>
      <c r="C38" s="284" t="s">
        <v>586</v>
      </c>
      <c r="D38" s="292">
        <v>39739774</v>
      </c>
      <c r="E38" s="284" t="s">
        <v>572</v>
      </c>
    </row>
    <row r="39" spans="2:5" x14ac:dyDescent="0.2">
      <c r="B39" s="293"/>
      <c r="C39" s="293"/>
      <c r="D39" s="294"/>
      <c r="E39" s="293"/>
    </row>
    <row r="40" spans="2:5" ht="15" x14ac:dyDescent="0.2">
      <c r="B40" s="279" t="s">
        <v>605</v>
      </c>
    </row>
    <row r="41" spans="2:5" x14ac:dyDescent="0.2">
      <c r="B41" s="278" t="s">
        <v>606</v>
      </c>
    </row>
    <row r="42" spans="2:5" x14ac:dyDescent="0.2">
      <c r="B42" s="278" t="s">
        <v>607</v>
      </c>
    </row>
  </sheetData>
  <mergeCells count="8">
    <mergeCell ref="B3:E3"/>
    <mergeCell ref="C11:D11"/>
    <mergeCell ref="C12:D12"/>
    <mergeCell ref="B18:E18"/>
    <mergeCell ref="B19:E19"/>
    <mergeCell ref="B14:E14"/>
    <mergeCell ref="B7:E7"/>
    <mergeCell ref="B8:E8"/>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IW27"/>
  <sheetViews>
    <sheetView zoomScale="70" zoomScaleNormal="70" workbookViewId="0">
      <selection activeCell="J12" sqref="J12"/>
    </sheetView>
  </sheetViews>
  <sheetFormatPr baseColWidth="10" defaultColWidth="10" defaultRowHeight="14.25" x14ac:dyDescent="0.2"/>
  <cols>
    <col min="1" max="1" width="10" style="59"/>
    <col min="2" max="2" width="4.75" style="59" customWidth="1"/>
    <col min="3" max="3" width="42.5" style="59" bestFit="1" customWidth="1"/>
    <col min="4" max="4" width="15.75" style="59" bestFit="1" customWidth="1"/>
    <col min="5" max="5" width="35.75" style="59" customWidth="1"/>
    <col min="6" max="16384" width="10" style="59"/>
  </cols>
  <sheetData>
    <row r="2" spans="2:257" ht="15" x14ac:dyDescent="0.25">
      <c r="B2" s="538" t="s">
        <v>394</v>
      </c>
      <c r="C2" s="539"/>
      <c r="D2" s="539"/>
      <c r="E2" s="539"/>
      <c r="F2" s="536"/>
      <c r="G2" s="537"/>
      <c r="H2" s="537"/>
      <c r="I2" s="537"/>
      <c r="J2" s="536"/>
      <c r="K2" s="537"/>
      <c r="L2" s="537"/>
      <c r="M2" s="537"/>
      <c r="N2" s="536"/>
      <c r="O2" s="537"/>
      <c r="P2" s="537"/>
      <c r="Q2" s="537"/>
      <c r="R2" s="536"/>
      <c r="S2" s="537"/>
      <c r="T2" s="537"/>
      <c r="U2" s="537"/>
      <c r="V2" s="536"/>
      <c r="W2" s="537"/>
      <c r="X2" s="537"/>
      <c r="Y2" s="537"/>
      <c r="Z2" s="536"/>
      <c r="AA2" s="537"/>
      <c r="AB2" s="537"/>
      <c r="AC2" s="537"/>
      <c r="AD2" s="536"/>
      <c r="AE2" s="537"/>
      <c r="AF2" s="537"/>
      <c r="AG2" s="537"/>
      <c r="AH2" s="536"/>
      <c r="AI2" s="537"/>
      <c r="AJ2" s="537"/>
      <c r="AK2" s="537"/>
      <c r="AL2" s="536"/>
      <c r="AM2" s="537"/>
      <c r="AN2" s="537"/>
      <c r="AO2" s="537"/>
      <c r="AP2" s="536"/>
      <c r="AQ2" s="537"/>
      <c r="AR2" s="537"/>
      <c r="AS2" s="537"/>
      <c r="AT2" s="536"/>
      <c r="AU2" s="537"/>
      <c r="AV2" s="537"/>
      <c r="AW2" s="537"/>
      <c r="AX2" s="536"/>
      <c r="AY2" s="537"/>
      <c r="AZ2" s="537"/>
      <c r="BA2" s="537"/>
      <c r="BB2" s="536"/>
      <c r="BC2" s="537"/>
      <c r="BD2" s="537"/>
      <c r="BE2" s="537"/>
      <c r="BF2" s="536"/>
      <c r="BG2" s="537"/>
      <c r="BH2" s="537"/>
      <c r="BI2" s="537"/>
      <c r="BJ2" s="536"/>
      <c r="BK2" s="537"/>
      <c r="BL2" s="537"/>
      <c r="BM2" s="537"/>
      <c r="BN2" s="536"/>
      <c r="BO2" s="537"/>
      <c r="BP2" s="537"/>
      <c r="BQ2" s="537"/>
      <c r="BR2" s="536"/>
      <c r="BS2" s="537"/>
      <c r="BT2" s="537"/>
      <c r="BU2" s="537"/>
      <c r="BV2" s="536"/>
      <c r="BW2" s="537"/>
      <c r="BX2" s="537"/>
      <c r="BY2" s="537"/>
      <c r="BZ2" s="536"/>
      <c r="CA2" s="537"/>
      <c r="CB2" s="537"/>
      <c r="CC2" s="537"/>
      <c r="CD2" s="536"/>
      <c r="CE2" s="537"/>
      <c r="CF2" s="537"/>
      <c r="CG2" s="537"/>
      <c r="CH2" s="536"/>
      <c r="CI2" s="537"/>
      <c r="CJ2" s="537"/>
      <c r="CK2" s="537"/>
      <c r="CL2" s="536"/>
      <c r="CM2" s="537"/>
      <c r="CN2" s="537"/>
      <c r="CO2" s="537"/>
      <c r="CP2" s="536"/>
      <c r="CQ2" s="537"/>
      <c r="CR2" s="537"/>
      <c r="CS2" s="537"/>
      <c r="CT2" s="536"/>
      <c r="CU2" s="537"/>
      <c r="CV2" s="537"/>
      <c r="CW2" s="537"/>
      <c r="CX2" s="536"/>
      <c r="CY2" s="537"/>
      <c r="CZ2" s="537"/>
      <c r="DA2" s="537"/>
      <c r="DB2" s="536"/>
      <c r="DC2" s="537"/>
      <c r="DD2" s="537"/>
      <c r="DE2" s="537"/>
      <c r="DF2" s="536"/>
      <c r="DG2" s="537"/>
      <c r="DH2" s="537"/>
      <c r="DI2" s="537"/>
      <c r="DJ2" s="536"/>
      <c r="DK2" s="537"/>
      <c r="DL2" s="537"/>
      <c r="DM2" s="537"/>
      <c r="DN2" s="536"/>
      <c r="DO2" s="537"/>
      <c r="DP2" s="537"/>
      <c r="DQ2" s="537"/>
      <c r="DR2" s="536"/>
      <c r="DS2" s="537"/>
      <c r="DT2" s="537"/>
      <c r="DU2" s="537"/>
      <c r="DV2" s="536"/>
      <c r="DW2" s="537"/>
      <c r="DX2" s="537"/>
      <c r="DY2" s="537"/>
      <c r="DZ2" s="536"/>
      <c r="EA2" s="537"/>
      <c r="EB2" s="537"/>
      <c r="EC2" s="537"/>
      <c r="ED2" s="536"/>
      <c r="EE2" s="537"/>
      <c r="EF2" s="537"/>
      <c r="EG2" s="537"/>
      <c r="EH2" s="536"/>
      <c r="EI2" s="537"/>
      <c r="EJ2" s="537"/>
      <c r="EK2" s="537"/>
      <c r="EL2" s="536"/>
      <c r="EM2" s="537"/>
      <c r="EN2" s="537"/>
      <c r="EO2" s="537"/>
      <c r="EP2" s="536"/>
      <c r="EQ2" s="537"/>
      <c r="ER2" s="537"/>
      <c r="ES2" s="537"/>
      <c r="ET2" s="536"/>
      <c r="EU2" s="537"/>
      <c r="EV2" s="537"/>
      <c r="EW2" s="537"/>
      <c r="EX2" s="536"/>
      <c r="EY2" s="537"/>
      <c r="EZ2" s="537"/>
      <c r="FA2" s="537"/>
      <c r="FB2" s="536"/>
      <c r="FC2" s="537"/>
      <c r="FD2" s="537"/>
      <c r="FE2" s="537"/>
      <c r="FF2" s="536"/>
      <c r="FG2" s="537"/>
      <c r="FH2" s="537"/>
      <c r="FI2" s="537"/>
      <c r="FJ2" s="536"/>
      <c r="FK2" s="537"/>
      <c r="FL2" s="537"/>
      <c r="FM2" s="537"/>
      <c r="FN2" s="536"/>
      <c r="FO2" s="537"/>
      <c r="FP2" s="537"/>
      <c r="FQ2" s="537"/>
      <c r="FR2" s="536"/>
      <c r="FS2" s="537"/>
      <c r="FT2" s="537"/>
      <c r="FU2" s="537"/>
      <c r="FV2" s="536"/>
      <c r="FW2" s="537"/>
      <c r="FX2" s="537"/>
      <c r="FY2" s="537"/>
      <c r="FZ2" s="536"/>
      <c r="GA2" s="537"/>
      <c r="GB2" s="537"/>
      <c r="GC2" s="537"/>
      <c r="GD2" s="536"/>
      <c r="GE2" s="537"/>
      <c r="GF2" s="537"/>
      <c r="GG2" s="537"/>
      <c r="GH2" s="536"/>
      <c r="GI2" s="537"/>
      <c r="GJ2" s="537"/>
      <c r="GK2" s="537"/>
      <c r="GL2" s="536"/>
      <c r="GM2" s="537"/>
      <c r="GN2" s="537"/>
      <c r="GO2" s="537"/>
      <c r="GP2" s="536"/>
      <c r="GQ2" s="537"/>
      <c r="GR2" s="537"/>
      <c r="GS2" s="537"/>
      <c r="GT2" s="536"/>
      <c r="GU2" s="537"/>
      <c r="GV2" s="537"/>
      <c r="GW2" s="537"/>
      <c r="GX2" s="536"/>
      <c r="GY2" s="537"/>
      <c r="GZ2" s="537"/>
      <c r="HA2" s="537"/>
      <c r="HB2" s="536"/>
      <c r="HC2" s="537"/>
      <c r="HD2" s="537"/>
      <c r="HE2" s="537"/>
      <c r="HF2" s="536"/>
      <c r="HG2" s="537"/>
      <c r="HH2" s="537"/>
      <c r="HI2" s="537"/>
      <c r="HJ2" s="536"/>
      <c r="HK2" s="537"/>
      <c r="HL2" s="537"/>
      <c r="HM2" s="537"/>
      <c r="HN2" s="536"/>
      <c r="HO2" s="537"/>
      <c r="HP2" s="537"/>
      <c r="HQ2" s="537"/>
      <c r="HR2" s="536"/>
      <c r="HS2" s="537"/>
      <c r="HT2" s="537"/>
      <c r="HU2" s="537"/>
      <c r="HV2" s="536"/>
      <c r="HW2" s="537"/>
      <c r="HX2" s="537"/>
      <c r="HY2" s="537"/>
      <c r="HZ2" s="536"/>
      <c r="IA2" s="537"/>
      <c r="IB2" s="537"/>
      <c r="IC2" s="537"/>
      <c r="ID2" s="536"/>
      <c r="IE2" s="537"/>
      <c r="IF2" s="537"/>
      <c r="IG2" s="537"/>
      <c r="IH2" s="536"/>
      <c r="II2" s="537"/>
      <c r="IJ2" s="537"/>
      <c r="IK2" s="537"/>
      <c r="IL2" s="536"/>
      <c r="IM2" s="537"/>
      <c r="IN2" s="537"/>
      <c r="IO2" s="537"/>
      <c r="IP2" s="536"/>
      <c r="IQ2" s="537"/>
      <c r="IR2" s="537"/>
      <c r="IS2" s="537"/>
      <c r="IT2" s="536"/>
      <c r="IU2" s="537"/>
      <c r="IV2" s="537"/>
      <c r="IW2" s="537"/>
    </row>
    <row r="3" spans="2:257" ht="15" x14ac:dyDescent="0.25">
      <c r="B3" s="533" t="s">
        <v>17</v>
      </c>
      <c r="C3" s="534"/>
      <c r="D3" s="535"/>
      <c r="E3" s="71">
        <v>100000000</v>
      </c>
      <c r="F3" s="72"/>
      <c r="G3" s="73"/>
      <c r="H3" s="73"/>
      <c r="I3" s="73"/>
      <c r="J3" s="72"/>
      <c r="K3" s="73"/>
      <c r="L3" s="73"/>
      <c r="M3" s="73"/>
      <c r="N3" s="72"/>
      <c r="O3" s="73"/>
      <c r="P3" s="73"/>
      <c r="Q3" s="73"/>
      <c r="R3" s="72"/>
      <c r="S3" s="73"/>
      <c r="T3" s="73"/>
      <c r="U3" s="73"/>
      <c r="V3" s="72"/>
      <c r="W3" s="73"/>
      <c r="X3" s="73"/>
      <c r="Y3" s="73"/>
      <c r="Z3" s="72"/>
      <c r="AA3" s="73"/>
      <c r="AB3" s="73"/>
      <c r="AC3" s="73"/>
      <c r="AD3" s="72"/>
      <c r="AE3" s="73"/>
      <c r="AF3" s="73"/>
      <c r="AG3" s="73"/>
      <c r="AH3" s="72"/>
      <c r="AI3" s="73"/>
      <c r="AJ3" s="73"/>
      <c r="AK3" s="73"/>
      <c r="AL3" s="72"/>
      <c r="AM3" s="73"/>
      <c r="AN3" s="73"/>
      <c r="AO3" s="73"/>
      <c r="AP3" s="72"/>
      <c r="AQ3" s="73"/>
      <c r="AR3" s="73"/>
      <c r="AS3" s="73"/>
      <c r="AT3" s="72"/>
      <c r="AU3" s="73"/>
      <c r="AV3" s="73"/>
      <c r="AW3" s="73"/>
      <c r="AX3" s="72"/>
      <c r="AY3" s="73"/>
      <c r="AZ3" s="73"/>
      <c r="BA3" s="73"/>
      <c r="BB3" s="72"/>
      <c r="BC3" s="73"/>
      <c r="BD3" s="73"/>
      <c r="BE3" s="73"/>
      <c r="BF3" s="72"/>
      <c r="BG3" s="73"/>
      <c r="BH3" s="73"/>
      <c r="BI3" s="73"/>
      <c r="BJ3" s="72"/>
      <c r="BK3" s="73"/>
      <c r="BL3" s="73"/>
      <c r="BM3" s="73"/>
      <c r="BN3" s="72"/>
      <c r="BO3" s="73"/>
      <c r="BP3" s="73"/>
      <c r="BQ3" s="73"/>
      <c r="BR3" s="72"/>
      <c r="BS3" s="73"/>
      <c r="BT3" s="73"/>
      <c r="BU3" s="73"/>
      <c r="BV3" s="72"/>
      <c r="BW3" s="73"/>
      <c r="BX3" s="73"/>
      <c r="BY3" s="73"/>
      <c r="BZ3" s="72"/>
      <c r="CA3" s="73"/>
      <c r="CB3" s="73"/>
      <c r="CC3" s="73"/>
      <c r="CD3" s="72"/>
      <c r="CE3" s="73"/>
      <c r="CF3" s="73"/>
      <c r="CG3" s="73"/>
      <c r="CH3" s="72"/>
      <c r="CI3" s="73"/>
      <c r="CJ3" s="73"/>
      <c r="CK3" s="73"/>
      <c r="CL3" s="72"/>
      <c r="CM3" s="73"/>
      <c r="CN3" s="73"/>
      <c r="CO3" s="73"/>
      <c r="CP3" s="72"/>
      <c r="CQ3" s="73"/>
      <c r="CR3" s="73"/>
      <c r="CS3" s="73"/>
      <c r="CT3" s="72"/>
      <c r="CU3" s="73"/>
      <c r="CV3" s="73"/>
      <c r="CW3" s="73"/>
      <c r="CX3" s="72"/>
      <c r="CY3" s="73"/>
      <c r="CZ3" s="73"/>
      <c r="DA3" s="73"/>
      <c r="DB3" s="72"/>
      <c r="DC3" s="73"/>
      <c r="DD3" s="73"/>
      <c r="DE3" s="73"/>
      <c r="DF3" s="72"/>
      <c r="DG3" s="73"/>
      <c r="DH3" s="73"/>
      <c r="DI3" s="73"/>
      <c r="DJ3" s="72"/>
      <c r="DK3" s="73"/>
      <c r="DL3" s="73"/>
      <c r="DM3" s="73"/>
      <c r="DN3" s="72"/>
      <c r="DO3" s="73"/>
      <c r="DP3" s="73"/>
      <c r="DQ3" s="73"/>
      <c r="DR3" s="72"/>
      <c r="DS3" s="73"/>
      <c r="DT3" s="73"/>
      <c r="DU3" s="73"/>
      <c r="DV3" s="72"/>
      <c r="DW3" s="73"/>
      <c r="DX3" s="73"/>
      <c r="DY3" s="73"/>
      <c r="DZ3" s="72"/>
      <c r="EA3" s="73"/>
      <c r="EB3" s="73"/>
      <c r="EC3" s="73"/>
      <c r="ED3" s="72"/>
      <c r="EE3" s="73"/>
      <c r="EF3" s="73"/>
      <c r="EG3" s="73"/>
      <c r="EH3" s="72"/>
      <c r="EI3" s="73"/>
      <c r="EJ3" s="73"/>
      <c r="EK3" s="73"/>
      <c r="EL3" s="72"/>
      <c r="EM3" s="73"/>
      <c r="EN3" s="73"/>
      <c r="EO3" s="73"/>
      <c r="EP3" s="72"/>
      <c r="EQ3" s="73"/>
      <c r="ER3" s="73"/>
      <c r="ES3" s="73"/>
      <c r="ET3" s="72"/>
      <c r="EU3" s="73"/>
      <c r="EV3" s="73"/>
      <c r="EW3" s="73"/>
      <c r="EX3" s="72"/>
      <c r="EY3" s="73"/>
      <c r="EZ3" s="73"/>
      <c r="FA3" s="73"/>
      <c r="FB3" s="72"/>
      <c r="FC3" s="73"/>
      <c r="FD3" s="73"/>
      <c r="FE3" s="73"/>
      <c r="FF3" s="72"/>
      <c r="FG3" s="73"/>
      <c r="FH3" s="73"/>
      <c r="FI3" s="73"/>
      <c r="FJ3" s="72"/>
      <c r="FK3" s="73"/>
      <c r="FL3" s="73"/>
      <c r="FM3" s="73"/>
      <c r="FN3" s="72"/>
      <c r="FO3" s="73"/>
      <c r="FP3" s="73"/>
      <c r="FQ3" s="73"/>
      <c r="FR3" s="72"/>
      <c r="FS3" s="73"/>
      <c r="FT3" s="73"/>
      <c r="FU3" s="73"/>
      <c r="FV3" s="72"/>
      <c r="FW3" s="73"/>
      <c r="FX3" s="73"/>
      <c r="FY3" s="73"/>
      <c r="FZ3" s="72"/>
      <c r="GA3" s="73"/>
      <c r="GB3" s="73"/>
      <c r="GC3" s="73"/>
      <c r="GD3" s="72"/>
      <c r="GE3" s="73"/>
      <c r="GF3" s="73"/>
      <c r="GG3" s="73"/>
      <c r="GH3" s="72"/>
      <c r="GI3" s="73"/>
      <c r="GJ3" s="73"/>
      <c r="GK3" s="73"/>
      <c r="GL3" s="72"/>
      <c r="GM3" s="73"/>
      <c r="GN3" s="73"/>
      <c r="GO3" s="73"/>
      <c r="GP3" s="72"/>
      <c r="GQ3" s="73"/>
      <c r="GR3" s="73"/>
      <c r="GS3" s="73"/>
      <c r="GT3" s="72"/>
      <c r="GU3" s="73"/>
      <c r="GV3" s="73"/>
      <c r="GW3" s="73"/>
      <c r="GX3" s="72"/>
      <c r="GY3" s="73"/>
      <c r="GZ3" s="73"/>
      <c r="HA3" s="73"/>
      <c r="HB3" s="72"/>
      <c r="HC3" s="73"/>
      <c r="HD3" s="73"/>
      <c r="HE3" s="73"/>
      <c r="HF3" s="72"/>
      <c r="HG3" s="73"/>
      <c r="HH3" s="73"/>
      <c r="HI3" s="73"/>
      <c r="HJ3" s="72"/>
      <c r="HK3" s="73"/>
      <c r="HL3" s="73"/>
      <c r="HM3" s="73"/>
      <c r="HN3" s="72"/>
      <c r="HO3" s="73"/>
      <c r="HP3" s="73"/>
      <c r="HQ3" s="73"/>
      <c r="HR3" s="72"/>
      <c r="HS3" s="73"/>
      <c r="HT3" s="73"/>
      <c r="HU3" s="73"/>
      <c r="HV3" s="72"/>
      <c r="HW3" s="73"/>
      <c r="HX3" s="73"/>
      <c r="HY3" s="73"/>
      <c r="HZ3" s="72"/>
      <c r="IA3" s="73"/>
      <c r="IB3" s="73"/>
      <c r="IC3" s="73"/>
      <c r="ID3" s="72"/>
      <c r="IE3" s="73"/>
      <c r="IF3" s="73"/>
      <c r="IG3" s="73"/>
      <c r="IH3" s="72"/>
      <c r="II3" s="73"/>
      <c r="IJ3" s="73"/>
      <c r="IK3" s="73"/>
      <c r="IL3" s="72"/>
      <c r="IM3" s="73"/>
      <c r="IN3" s="73"/>
      <c r="IO3" s="73"/>
      <c r="IP3" s="72"/>
      <c r="IQ3" s="73"/>
      <c r="IR3" s="73"/>
      <c r="IS3" s="73"/>
      <c r="IT3" s="72"/>
      <c r="IU3" s="73"/>
      <c r="IV3" s="73"/>
      <c r="IW3" s="73"/>
    </row>
    <row r="4" spans="2:257" ht="15" x14ac:dyDescent="0.25">
      <c r="B4" s="533" t="s">
        <v>395</v>
      </c>
      <c r="C4" s="534"/>
      <c r="D4" s="535"/>
      <c r="E4" s="74">
        <v>80000000</v>
      </c>
      <c r="F4" s="72"/>
      <c r="G4" s="73"/>
      <c r="H4" s="73"/>
      <c r="I4" s="73"/>
      <c r="J4" s="72"/>
      <c r="K4" s="73"/>
      <c r="L4" s="73"/>
      <c r="M4" s="73"/>
      <c r="N4" s="72"/>
      <c r="O4" s="73"/>
      <c r="P4" s="73"/>
      <c r="Q4" s="73"/>
      <c r="R4" s="72"/>
      <c r="S4" s="73"/>
      <c r="T4" s="73"/>
      <c r="U4" s="73"/>
      <c r="V4" s="72"/>
      <c r="W4" s="73"/>
      <c r="X4" s="73"/>
      <c r="Y4" s="73"/>
      <c r="Z4" s="72"/>
      <c r="AA4" s="73"/>
      <c r="AB4" s="73"/>
      <c r="AC4" s="73"/>
      <c r="AD4" s="72"/>
      <c r="AE4" s="73"/>
      <c r="AF4" s="73"/>
      <c r="AG4" s="73"/>
      <c r="AH4" s="72"/>
      <c r="AI4" s="73"/>
      <c r="AJ4" s="73"/>
      <c r="AK4" s="73"/>
      <c r="AL4" s="72"/>
      <c r="AM4" s="73"/>
      <c r="AN4" s="73"/>
      <c r="AO4" s="73"/>
      <c r="AP4" s="72"/>
      <c r="AQ4" s="73"/>
      <c r="AR4" s="73"/>
      <c r="AS4" s="73"/>
      <c r="AT4" s="72"/>
      <c r="AU4" s="73"/>
      <c r="AV4" s="73"/>
      <c r="AW4" s="73"/>
      <c r="AX4" s="72"/>
      <c r="AY4" s="73"/>
      <c r="AZ4" s="73"/>
      <c r="BA4" s="73"/>
      <c r="BB4" s="72"/>
      <c r="BC4" s="73"/>
      <c r="BD4" s="73"/>
      <c r="BE4" s="73"/>
      <c r="BF4" s="72"/>
      <c r="BG4" s="73"/>
      <c r="BH4" s="73"/>
      <c r="BI4" s="73"/>
      <c r="BJ4" s="72"/>
      <c r="BK4" s="73"/>
      <c r="BL4" s="73"/>
      <c r="BM4" s="73"/>
      <c r="BN4" s="72"/>
      <c r="BO4" s="73"/>
      <c r="BP4" s="73"/>
      <c r="BQ4" s="73"/>
      <c r="BR4" s="72"/>
      <c r="BS4" s="73"/>
      <c r="BT4" s="73"/>
      <c r="BU4" s="73"/>
      <c r="BV4" s="72"/>
      <c r="BW4" s="73"/>
      <c r="BX4" s="73"/>
      <c r="BY4" s="73"/>
      <c r="BZ4" s="72"/>
      <c r="CA4" s="73"/>
      <c r="CB4" s="73"/>
      <c r="CC4" s="73"/>
      <c r="CD4" s="72"/>
      <c r="CE4" s="73"/>
      <c r="CF4" s="73"/>
      <c r="CG4" s="73"/>
      <c r="CH4" s="72"/>
      <c r="CI4" s="73"/>
      <c r="CJ4" s="73"/>
      <c r="CK4" s="73"/>
      <c r="CL4" s="72"/>
      <c r="CM4" s="73"/>
      <c r="CN4" s="73"/>
      <c r="CO4" s="73"/>
      <c r="CP4" s="72"/>
      <c r="CQ4" s="73"/>
      <c r="CR4" s="73"/>
      <c r="CS4" s="73"/>
      <c r="CT4" s="72"/>
      <c r="CU4" s="73"/>
      <c r="CV4" s="73"/>
      <c r="CW4" s="73"/>
      <c r="CX4" s="72"/>
      <c r="CY4" s="73"/>
      <c r="CZ4" s="73"/>
      <c r="DA4" s="73"/>
      <c r="DB4" s="72"/>
      <c r="DC4" s="73"/>
      <c r="DD4" s="73"/>
      <c r="DE4" s="73"/>
      <c r="DF4" s="72"/>
      <c r="DG4" s="73"/>
      <c r="DH4" s="73"/>
      <c r="DI4" s="73"/>
      <c r="DJ4" s="72"/>
      <c r="DK4" s="73"/>
      <c r="DL4" s="73"/>
      <c r="DM4" s="73"/>
      <c r="DN4" s="72"/>
      <c r="DO4" s="73"/>
      <c r="DP4" s="73"/>
      <c r="DQ4" s="73"/>
      <c r="DR4" s="72"/>
      <c r="DS4" s="73"/>
      <c r="DT4" s="73"/>
      <c r="DU4" s="73"/>
      <c r="DV4" s="72"/>
      <c r="DW4" s="73"/>
      <c r="DX4" s="73"/>
      <c r="DY4" s="73"/>
      <c r="DZ4" s="72"/>
      <c r="EA4" s="73"/>
      <c r="EB4" s="73"/>
      <c r="EC4" s="73"/>
      <c r="ED4" s="72"/>
      <c r="EE4" s="73"/>
      <c r="EF4" s="73"/>
      <c r="EG4" s="73"/>
      <c r="EH4" s="72"/>
      <c r="EI4" s="73"/>
      <c r="EJ4" s="73"/>
      <c r="EK4" s="73"/>
      <c r="EL4" s="72"/>
      <c r="EM4" s="73"/>
      <c r="EN4" s="73"/>
      <c r="EO4" s="73"/>
      <c r="EP4" s="72"/>
      <c r="EQ4" s="73"/>
      <c r="ER4" s="73"/>
      <c r="ES4" s="73"/>
      <c r="ET4" s="72"/>
      <c r="EU4" s="73"/>
      <c r="EV4" s="73"/>
      <c r="EW4" s="73"/>
      <c r="EX4" s="72"/>
      <c r="EY4" s="73"/>
      <c r="EZ4" s="73"/>
      <c r="FA4" s="73"/>
      <c r="FB4" s="72"/>
      <c r="FC4" s="73"/>
      <c r="FD4" s="73"/>
      <c r="FE4" s="73"/>
      <c r="FF4" s="72"/>
      <c r="FG4" s="73"/>
      <c r="FH4" s="73"/>
      <c r="FI4" s="73"/>
      <c r="FJ4" s="72"/>
      <c r="FK4" s="73"/>
      <c r="FL4" s="73"/>
      <c r="FM4" s="73"/>
      <c r="FN4" s="72"/>
      <c r="FO4" s="73"/>
      <c r="FP4" s="73"/>
      <c r="FQ4" s="73"/>
      <c r="FR4" s="72"/>
      <c r="FS4" s="73"/>
      <c r="FT4" s="73"/>
      <c r="FU4" s="73"/>
      <c r="FV4" s="72"/>
      <c r="FW4" s="73"/>
      <c r="FX4" s="73"/>
      <c r="FY4" s="73"/>
      <c r="FZ4" s="72"/>
      <c r="GA4" s="73"/>
      <c r="GB4" s="73"/>
      <c r="GC4" s="73"/>
      <c r="GD4" s="72"/>
      <c r="GE4" s="73"/>
      <c r="GF4" s="73"/>
      <c r="GG4" s="73"/>
      <c r="GH4" s="72"/>
      <c r="GI4" s="73"/>
      <c r="GJ4" s="73"/>
      <c r="GK4" s="73"/>
      <c r="GL4" s="72"/>
      <c r="GM4" s="73"/>
      <c r="GN4" s="73"/>
      <c r="GO4" s="73"/>
      <c r="GP4" s="72"/>
      <c r="GQ4" s="73"/>
      <c r="GR4" s="73"/>
      <c r="GS4" s="73"/>
      <c r="GT4" s="72"/>
      <c r="GU4" s="73"/>
      <c r="GV4" s="73"/>
      <c r="GW4" s="73"/>
      <c r="GX4" s="72"/>
      <c r="GY4" s="73"/>
      <c r="GZ4" s="73"/>
      <c r="HA4" s="73"/>
      <c r="HB4" s="72"/>
      <c r="HC4" s="73"/>
      <c r="HD4" s="73"/>
      <c r="HE4" s="73"/>
      <c r="HF4" s="72"/>
      <c r="HG4" s="73"/>
      <c r="HH4" s="73"/>
      <c r="HI4" s="73"/>
      <c r="HJ4" s="72"/>
      <c r="HK4" s="73"/>
      <c r="HL4" s="73"/>
      <c r="HM4" s="73"/>
      <c r="HN4" s="72"/>
      <c r="HO4" s="73"/>
      <c r="HP4" s="73"/>
      <c r="HQ4" s="73"/>
      <c r="HR4" s="72"/>
      <c r="HS4" s="73"/>
      <c r="HT4" s="73"/>
      <c r="HU4" s="73"/>
      <c r="HV4" s="72"/>
      <c r="HW4" s="73"/>
      <c r="HX4" s="73"/>
      <c r="HY4" s="73"/>
      <c r="HZ4" s="72"/>
      <c r="IA4" s="73"/>
      <c r="IB4" s="73"/>
      <c r="IC4" s="73"/>
      <c r="ID4" s="72"/>
      <c r="IE4" s="73"/>
      <c r="IF4" s="73"/>
      <c r="IG4" s="73"/>
      <c r="IH4" s="72"/>
      <c r="II4" s="73"/>
      <c r="IJ4" s="73"/>
      <c r="IK4" s="73"/>
      <c r="IL4" s="72"/>
      <c r="IM4" s="73"/>
      <c r="IN4" s="73"/>
      <c r="IO4" s="73"/>
      <c r="IP4" s="72"/>
      <c r="IQ4" s="73"/>
      <c r="IR4" s="73"/>
      <c r="IS4" s="73"/>
      <c r="IT4" s="72"/>
      <c r="IU4" s="73"/>
      <c r="IV4" s="73"/>
      <c r="IW4" s="73"/>
    </row>
    <row r="5" spans="2:257" ht="15" x14ac:dyDescent="0.25">
      <c r="B5" s="533" t="s">
        <v>396</v>
      </c>
      <c r="C5" s="534"/>
      <c r="D5" s="535"/>
      <c r="E5" s="74">
        <v>80000000</v>
      </c>
      <c r="F5" s="72"/>
      <c r="G5" s="73"/>
      <c r="H5" s="73"/>
      <c r="I5" s="73"/>
      <c r="J5" s="72"/>
      <c r="K5" s="73"/>
      <c r="L5" s="73"/>
      <c r="M5" s="73"/>
      <c r="N5" s="72"/>
      <c r="O5" s="73"/>
      <c r="P5" s="73"/>
      <c r="Q5" s="73"/>
      <c r="R5" s="72"/>
      <c r="S5" s="73"/>
      <c r="T5" s="73"/>
      <c r="U5" s="73"/>
      <c r="V5" s="72"/>
      <c r="W5" s="73"/>
      <c r="X5" s="73"/>
      <c r="Y5" s="73"/>
      <c r="Z5" s="72"/>
      <c r="AA5" s="73"/>
      <c r="AB5" s="73"/>
      <c r="AC5" s="73"/>
      <c r="AD5" s="72"/>
      <c r="AE5" s="73"/>
      <c r="AF5" s="73"/>
      <c r="AG5" s="73"/>
      <c r="AH5" s="72"/>
      <c r="AI5" s="73"/>
      <c r="AJ5" s="73"/>
      <c r="AK5" s="73"/>
      <c r="AL5" s="72"/>
      <c r="AM5" s="73"/>
      <c r="AN5" s="73"/>
      <c r="AO5" s="73"/>
      <c r="AP5" s="72"/>
      <c r="AQ5" s="73"/>
      <c r="AR5" s="73"/>
      <c r="AS5" s="73"/>
      <c r="AT5" s="72"/>
      <c r="AU5" s="73"/>
      <c r="AV5" s="73"/>
      <c r="AW5" s="73"/>
      <c r="AX5" s="72"/>
      <c r="AY5" s="73"/>
      <c r="AZ5" s="73"/>
      <c r="BA5" s="73"/>
      <c r="BB5" s="72"/>
      <c r="BC5" s="73"/>
      <c r="BD5" s="73"/>
      <c r="BE5" s="73"/>
      <c r="BF5" s="72"/>
      <c r="BG5" s="73"/>
      <c r="BH5" s="73"/>
      <c r="BI5" s="73"/>
      <c r="BJ5" s="72"/>
      <c r="BK5" s="73"/>
      <c r="BL5" s="73"/>
      <c r="BM5" s="73"/>
      <c r="BN5" s="72"/>
      <c r="BO5" s="73"/>
      <c r="BP5" s="73"/>
      <c r="BQ5" s="73"/>
      <c r="BR5" s="72"/>
      <c r="BS5" s="73"/>
      <c r="BT5" s="73"/>
      <c r="BU5" s="73"/>
      <c r="BV5" s="72"/>
      <c r="BW5" s="73"/>
      <c r="BX5" s="73"/>
      <c r="BY5" s="73"/>
      <c r="BZ5" s="72"/>
      <c r="CA5" s="73"/>
      <c r="CB5" s="73"/>
      <c r="CC5" s="73"/>
      <c r="CD5" s="72"/>
      <c r="CE5" s="73"/>
      <c r="CF5" s="73"/>
      <c r="CG5" s="73"/>
      <c r="CH5" s="72"/>
      <c r="CI5" s="73"/>
      <c r="CJ5" s="73"/>
      <c r="CK5" s="73"/>
      <c r="CL5" s="72"/>
      <c r="CM5" s="73"/>
      <c r="CN5" s="73"/>
      <c r="CO5" s="73"/>
      <c r="CP5" s="72"/>
      <c r="CQ5" s="73"/>
      <c r="CR5" s="73"/>
      <c r="CS5" s="73"/>
      <c r="CT5" s="72"/>
      <c r="CU5" s="73"/>
      <c r="CV5" s="73"/>
      <c r="CW5" s="73"/>
      <c r="CX5" s="72"/>
      <c r="CY5" s="73"/>
      <c r="CZ5" s="73"/>
      <c r="DA5" s="73"/>
      <c r="DB5" s="72"/>
      <c r="DC5" s="73"/>
      <c r="DD5" s="73"/>
      <c r="DE5" s="73"/>
      <c r="DF5" s="72"/>
      <c r="DG5" s="73"/>
      <c r="DH5" s="73"/>
      <c r="DI5" s="73"/>
      <c r="DJ5" s="72"/>
      <c r="DK5" s="73"/>
      <c r="DL5" s="73"/>
      <c r="DM5" s="73"/>
      <c r="DN5" s="72"/>
      <c r="DO5" s="73"/>
      <c r="DP5" s="73"/>
      <c r="DQ5" s="73"/>
      <c r="DR5" s="72"/>
      <c r="DS5" s="73"/>
      <c r="DT5" s="73"/>
      <c r="DU5" s="73"/>
      <c r="DV5" s="72"/>
      <c r="DW5" s="73"/>
      <c r="DX5" s="73"/>
      <c r="DY5" s="73"/>
      <c r="DZ5" s="72"/>
      <c r="EA5" s="73"/>
      <c r="EB5" s="73"/>
      <c r="EC5" s="73"/>
      <c r="ED5" s="72"/>
      <c r="EE5" s="73"/>
      <c r="EF5" s="73"/>
      <c r="EG5" s="73"/>
      <c r="EH5" s="72"/>
      <c r="EI5" s="73"/>
      <c r="EJ5" s="73"/>
      <c r="EK5" s="73"/>
      <c r="EL5" s="72"/>
      <c r="EM5" s="73"/>
      <c r="EN5" s="73"/>
      <c r="EO5" s="73"/>
      <c r="EP5" s="72"/>
      <c r="EQ5" s="73"/>
      <c r="ER5" s="73"/>
      <c r="ES5" s="73"/>
      <c r="ET5" s="72"/>
      <c r="EU5" s="73"/>
      <c r="EV5" s="73"/>
      <c r="EW5" s="73"/>
      <c r="EX5" s="72"/>
      <c r="EY5" s="73"/>
      <c r="EZ5" s="73"/>
      <c r="FA5" s="73"/>
      <c r="FB5" s="72"/>
      <c r="FC5" s="73"/>
      <c r="FD5" s="73"/>
      <c r="FE5" s="73"/>
      <c r="FF5" s="72"/>
      <c r="FG5" s="73"/>
      <c r="FH5" s="73"/>
      <c r="FI5" s="73"/>
      <c r="FJ5" s="72"/>
      <c r="FK5" s="73"/>
      <c r="FL5" s="73"/>
      <c r="FM5" s="73"/>
      <c r="FN5" s="72"/>
      <c r="FO5" s="73"/>
      <c r="FP5" s="73"/>
      <c r="FQ5" s="73"/>
      <c r="FR5" s="72"/>
      <c r="FS5" s="73"/>
      <c r="FT5" s="73"/>
      <c r="FU5" s="73"/>
      <c r="FV5" s="72"/>
      <c r="FW5" s="73"/>
      <c r="FX5" s="73"/>
      <c r="FY5" s="73"/>
      <c r="FZ5" s="72"/>
      <c r="GA5" s="73"/>
      <c r="GB5" s="73"/>
      <c r="GC5" s="73"/>
      <c r="GD5" s="72"/>
      <c r="GE5" s="73"/>
      <c r="GF5" s="73"/>
      <c r="GG5" s="73"/>
      <c r="GH5" s="72"/>
      <c r="GI5" s="73"/>
      <c r="GJ5" s="73"/>
      <c r="GK5" s="73"/>
      <c r="GL5" s="72"/>
      <c r="GM5" s="73"/>
      <c r="GN5" s="73"/>
      <c r="GO5" s="73"/>
      <c r="GP5" s="72"/>
      <c r="GQ5" s="73"/>
      <c r="GR5" s="73"/>
      <c r="GS5" s="73"/>
      <c r="GT5" s="72"/>
      <c r="GU5" s="73"/>
      <c r="GV5" s="73"/>
      <c r="GW5" s="73"/>
      <c r="GX5" s="72"/>
      <c r="GY5" s="73"/>
      <c r="GZ5" s="73"/>
      <c r="HA5" s="73"/>
      <c r="HB5" s="72"/>
      <c r="HC5" s="73"/>
      <c r="HD5" s="73"/>
      <c r="HE5" s="73"/>
      <c r="HF5" s="72"/>
      <c r="HG5" s="73"/>
      <c r="HH5" s="73"/>
      <c r="HI5" s="73"/>
      <c r="HJ5" s="72"/>
      <c r="HK5" s="73"/>
      <c r="HL5" s="73"/>
      <c r="HM5" s="73"/>
      <c r="HN5" s="72"/>
      <c r="HO5" s="73"/>
      <c r="HP5" s="73"/>
      <c r="HQ5" s="73"/>
      <c r="HR5" s="72"/>
      <c r="HS5" s="73"/>
      <c r="HT5" s="73"/>
      <c r="HU5" s="73"/>
      <c r="HV5" s="72"/>
      <c r="HW5" s="73"/>
      <c r="HX5" s="73"/>
      <c r="HY5" s="73"/>
      <c r="HZ5" s="72"/>
      <c r="IA5" s="73"/>
      <c r="IB5" s="73"/>
      <c r="IC5" s="73"/>
      <c r="ID5" s="72"/>
      <c r="IE5" s="73"/>
      <c r="IF5" s="73"/>
      <c r="IG5" s="73"/>
      <c r="IH5" s="72"/>
      <c r="II5" s="73"/>
      <c r="IJ5" s="73"/>
      <c r="IK5" s="73"/>
      <c r="IL5" s="72"/>
      <c r="IM5" s="73"/>
      <c r="IN5" s="73"/>
      <c r="IO5" s="73"/>
      <c r="IP5" s="72"/>
      <c r="IQ5" s="73"/>
      <c r="IR5" s="73"/>
      <c r="IS5" s="73"/>
      <c r="IT5" s="72"/>
      <c r="IU5" s="73"/>
      <c r="IV5" s="73"/>
      <c r="IW5" s="73"/>
    </row>
    <row r="6" spans="2:257" ht="15.75" thickBot="1" x14ac:dyDescent="0.3">
      <c r="B6" s="75"/>
      <c r="C6" s="76"/>
      <c r="D6" s="73"/>
      <c r="E6" s="76"/>
      <c r="F6" s="73"/>
      <c r="G6" s="73"/>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AW6" s="73"/>
      <c r="AX6" s="73"/>
      <c r="AY6" s="73"/>
      <c r="AZ6" s="73"/>
      <c r="BA6" s="73"/>
      <c r="BB6" s="73"/>
      <c r="BC6" s="73"/>
      <c r="BD6" s="73"/>
      <c r="BE6" s="73"/>
      <c r="BF6" s="73"/>
      <c r="BG6" s="73"/>
      <c r="BH6" s="73"/>
      <c r="BI6" s="73"/>
      <c r="BJ6" s="73"/>
      <c r="BK6" s="73"/>
      <c r="BL6" s="73"/>
      <c r="BM6" s="73"/>
      <c r="BN6" s="73"/>
      <c r="BO6" s="73"/>
      <c r="BP6" s="73"/>
      <c r="BQ6" s="73"/>
      <c r="BR6" s="73"/>
      <c r="BS6" s="73"/>
      <c r="BT6" s="73"/>
      <c r="BU6" s="73"/>
      <c r="BV6" s="73"/>
      <c r="BW6" s="73"/>
      <c r="BX6" s="73"/>
      <c r="BY6" s="73"/>
      <c r="BZ6" s="73"/>
      <c r="CA6" s="73"/>
      <c r="CB6" s="73"/>
      <c r="CC6" s="73"/>
      <c r="CD6" s="73"/>
      <c r="CE6" s="73"/>
      <c r="CF6" s="73"/>
      <c r="CG6" s="73"/>
      <c r="CH6" s="73"/>
      <c r="CI6" s="73"/>
      <c r="CJ6" s="73"/>
      <c r="CK6" s="73"/>
      <c r="CL6" s="73"/>
      <c r="CM6" s="73"/>
      <c r="CN6" s="73"/>
      <c r="CO6" s="73"/>
      <c r="CP6" s="73"/>
      <c r="CQ6" s="73"/>
      <c r="CR6" s="73"/>
      <c r="CS6" s="73"/>
      <c r="CT6" s="73"/>
      <c r="CU6" s="73"/>
      <c r="CV6" s="73"/>
      <c r="CW6" s="73"/>
      <c r="CX6" s="73"/>
      <c r="CY6" s="73"/>
      <c r="CZ6" s="73"/>
      <c r="DA6" s="73"/>
      <c r="DB6" s="73"/>
      <c r="DC6" s="73"/>
      <c r="DD6" s="73"/>
      <c r="DE6" s="73"/>
      <c r="DF6" s="73"/>
      <c r="DG6" s="73"/>
      <c r="DH6" s="73"/>
      <c r="DI6" s="73"/>
      <c r="DJ6" s="73"/>
      <c r="DK6" s="73"/>
      <c r="DL6" s="73"/>
      <c r="DM6" s="73"/>
      <c r="DN6" s="73"/>
      <c r="DO6" s="73"/>
      <c r="DP6" s="73"/>
      <c r="DQ6" s="73"/>
      <c r="DR6" s="73"/>
      <c r="DS6" s="73"/>
      <c r="DT6" s="73"/>
      <c r="DU6" s="73"/>
      <c r="DV6" s="73"/>
      <c r="DW6" s="73"/>
      <c r="DX6" s="73"/>
      <c r="DY6" s="73"/>
      <c r="DZ6" s="73"/>
      <c r="EA6" s="73"/>
      <c r="EB6" s="73"/>
      <c r="EC6" s="73"/>
      <c r="ED6" s="73"/>
      <c r="EE6" s="73"/>
      <c r="EF6" s="73"/>
      <c r="EG6" s="73"/>
      <c r="EH6" s="73"/>
      <c r="EI6" s="73"/>
      <c r="EJ6" s="73"/>
      <c r="EK6" s="73"/>
      <c r="EL6" s="73"/>
      <c r="EM6" s="73"/>
      <c r="EN6" s="73"/>
      <c r="EO6" s="73"/>
      <c r="EP6" s="73"/>
      <c r="EQ6" s="73"/>
      <c r="ER6" s="73"/>
      <c r="ES6" s="73"/>
      <c r="ET6" s="73"/>
      <c r="EU6" s="73"/>
      <c r="EV6" s="73"/>
      <c r="EW6" s="73"/>
      <c r="EX6" s="73"/>
      <c r="EY6" s="73"/>
      <c r="EZ6" s="73"/>
      <c r="FA6" s="73"/>
      <c r="FB6" s="73"/>
      <c r="FC6" s="73"/>
      <c r="FD6" s="73"/>
      <c r="FE6" s="73"/>
      <c r="FF6" s="73"/>
      <c r="FG6" s="73"/>
      <c r="FH6" s="73"/>
      <c r="FI6" s="73"/>
      <c r="FJ6" s="73"/>
      <c r="FK6" s="73"/>
      <c r="FL6" s="73"/>
      <c r="FM6" s="73"/>
      <c r="FN6" s="73"/>
      <c r="FO6" s="73"/>
      <c r="FP6" s="73"/>
      <c r="FQ6" s="73"/>
      <c r="FR6" s="73"/>
      <c r="FS6" s="73"/>
      <c r="FT6" s="73"/>
      <c r="FU6" s="73"/>
      <c r="FV6" s="73"/>
      <c r="FW6" s="73"/>
      <c r="FX6" s="73"/>
      <c r="FY6" s="73"/>
      <c r="FZ6" s="73"/>
      <c r="GA6" s="73"/>
      <c r="GB6" s="73"/>
      <c r="GC6" s="73"/>
      <c r="GD6" s="73"/>
      <c r="GE6" s="73"/>
      <c r="GF6" s="73"/>
      <c r="GG6" s="73"/>
      <c r="GH6" s="73"/>
      <c r="GI6" s="73"/>
      <c r="GJ6" s="73"/>
      <c r="GK6" s="73"/>
      <c r="GL6" s="73"/>
      <c r="GM6" s="73"/>
      <c r="GN6" s="73"/>
      <c r="GO6" s="73"/>
      <c r="GP6" s="73"/>
      <c r="GQ6" s="73"/>
      <c r="GR6" s="73"/>
      <c r="GS6" s="73"/>
      <c r="GT6" s="73"/>
      <c r="GU6" s="73"/>
      <c r="GV6" s="73"/>
      <c r="GW6" s="73"/>
      <c r="GX6" s="73"/>
      <c r="GY6" s="73"/>
      <c r="GZ6" s="73"/>
      <c r="HA6" s="73"/>
      <c r="HB6" s="73"/>
      <c r="HC6" s="73"/>
      <c r="HD6" s="73"/>
      <c r="HE6" s="73"/>
      <c r="HF6" s="73"/>
      <c r="HG6" s="73"/>
      <c r="HH6" s="73"/>
      <c r="HI6" s="73"/>
      <c r="HJ6" s="73"/>
      <c r="HK6" s="73"/>
      <c r="HL6" s="73"/>
      <c r="HM6" s="73"/>
      <c r="HN6" s="73"/>
      <c r="HO6" s="73"/>
      <c r="HP6" s="73"/>
      <c r="HQ6" s="73"/>
      <c r="HR6" s="73"/>
      <c r="HS6" s="73"/>
      <c r="HT6" s="73"/>
      <c r="HU6" s="73"/>
      <c r="HV6" s="73"/>
      <c r="HW6" s="73"/>
      <c r="HX6" s="73"/>
      <c r="HY6" s="73"/>
      <c r="HZ6" s="73"/>
      <c r="IA6" s="73"/>
      <c r="IB6" s="73"/>
      <c r="IC6" s="73"/>
      <c r="ID6" s="73"/>
      <c r="IE6" s="73"/>
      <c r="IF6" s="73"/>
      <c r="IG6" s="73"/>
      <c r="IH6" s="73"/>
      <c r="II6" s="73"/>
      <c r="IJ6" s="73"/>
      <c r="IK6" s="73"/>
      <c r="IL6" s="73"/>
      <c r="IM6" s="73"/>
      <c r="IN6" s="73"/>
      <c r="IO6" s="73"/>
      <c r="IP6" s="73"/>
      <c r="IQ6" s="73"/>
      <c r="IR6" s="73"/>
      <c r="IS6" s="73"/>
      <c r="IT6" s="73"/>
      <c r="IU6" s="73"/>
      <c r="IV6" s="73"/>
      <c r="IW6" s="73"/>
    </row>
    <row r="7" spans="2:257" ht="15.75" thickBot="1" x14ac:dyDescent="0.25">
      <c r="B7" s="526" t="s">
        <v>0</v>
      </c>
      <c r="C7" s="527"/>
      <c r="D7" s="527"/>
      <c r="E7" s="528"/>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c r="AM7" s="73"/>
      <c r="AN7" s="73"/>
      <c r="AO7" s="73"/>
      <c r="AP7" s="73"/>
      <c r="AQ7" s="73"/>
      <c r="AR7" s="73"/>
      <c r="AS7" s="73"/>
      <c r="AT7" s="73"/>
      <c r="AU7" s="73"/>
      <c r="AV7" s="73"/>
      <c r="AW7" s="73"/>
      <c r="AX7" s="73"/>
      <c r="AY7" s="73"/>
      <c r="AZ7" s="73"/>
      <c r="BA7" s="73"/>
      <c r="BB7" s="73"/>
      <c r="BC7" s="73"/>
      <c r="BD7" s="73"/>
      <c r="BE7" s="73"/>
      <c r="BF7" s="73"/>
      <c r="BG7" s="73"/>
      <c r="BH7" s="73"/>
      <c r="BI7" s="73"/>
      <c r="BJ7" s="73"/>
      <c r="BK7" s="73"/>
      <c r="BL7" s="73"/>
      <c r="BM7" s="73"/>
      <c r="BN7" s="73"/>
      <c r="BO7" s="73"/>
      <c r="BP7" s="73"/>
      <c r="BQ7" s="73"/>
      <c r="BR7" s="73"/>
      <c r="BS7" s="73"/>
      <c r="BT7" s="73"/>
      <c r="BU7" s="73"/>
      <c r="BV7" s="73"/>
      <c r="BW7" s="73"/>
      <c r="BX7" s="73"/>
      <c r="BY7" s="73"/>
      <c r="BZ7" s="73"/>
      <c r="CA7" s="73"/>
      <c r="CB7" s="73"/>
      <c r="CC7" s="73"/>
      <c r="CD7" s="73"/>
      <c r="CE7" s="73"/>
      <c r="CF7" s="73"/>
      <c r="CG7" s="73"/>
      <c r="CH7" s="73"/>
      <c r="CI7" s="73"/>
      <c r="CJ7" s="73"/>
      <c r="CK7" s="73"/>
      <c r="CL7" s="73"/>
      <c r="CM7" s="73"/>
      <c r="CN7" s="73"/>
      <c r="CO7" s="73"/>
      <c r="CP7" s="73"/>
      <c r="CQ7" s="73"/>
      <c r="CR7" s="73"/>
      <c r="CS7" s="73"/>
      <c r="CT7" s="73"/>
      <c r="CU7" s="73"/>
      <c r="CV7" s="73"/>
      <c r="CW7" s="73"/>
      <c r="CX7" s="73"/>
      <c r="CY7" s="73"/>
      <c r="CZ7" s="73"/>
      <c r="DA7" s="73"/>
      <c r="DB7" s="73"/>
      <c r="DC7" s="73"/>
      <c r="DD7" s="73"/>
      <c r="DE7" s="73"/>
      <c r="DF7" s="73"/>
      <c r="DG7" s="73"/>
      <c r="DH7" s="73"/>
      <c r="DI7" s="73"/>
      <c r="DJ7" s="73"/>
      <c r="DK7" s="73"/>
      <c r="DL7" s="73"/>
      <c r="DM7" s="73"/>
      <c r="DN7" s="73"/>
      <c r="DO7" s="73"/>
      <c r="DP7" s="73"/>
      <c r="DQ7" s="73"/>
      <c r="DR7" s="73"/>
      <c r="DS7" s="73"/>
      <c r="DT7" s="73"/>
      <c r="DU7" s="73"/>
      <c r="DV7" s="73"/>
      <c r="DW7" s="73"/>
      <c r="DX7" s="73"/>
      <c r="DY7" s="73"/>
      <c r="DZ7" s="73"/>
      <c r="EA7" s="73"/>
      <c r="EB7" s="73"/>
      <c r="EC7" s="73"/>
      <c r="ED7" s="73"/>
      <c r="EE7" s="73"/>
      <c r="EF7" s="73"/>
      <c r="EG7" s="73"/>
      <c r="EH7" s="73"/>
      <c r="EI7" s="73"/>
      <c r="EJ7" s="73"/>
      <c r="EK7" s="73"/>
      <c r="EL7" s="73"/>
      <c r="EM7" s="73"/>
      <c r="EN7" s="73"/>
      <c r="EO7" s="73"/>
      <c r="EP7" s="73"/>
      <c r="EQ7" s="73"/>
      <c r="ER7" s="73"/>
      <c r="ES7" s="73"/>
      <c r="ET7" s="73"/>
      <c r="EU7" s="73"/>
      <c r="EV7" s="73"/>
      <c r="EW7" s="73"/>
      <c r="EX7" s="73"/>
      <c r="EY7" s="73"/>
      <c r="EZ7" s="73"/>
      <c r="FA7" s="73"/>
      <c r="FB7" s="73"/>
      <c r="FC7" s="73"/>
      <c r="FD7" s="73"/>
      <c r="FE7" s="73"/>
      <c r="FF7" s="73"/>
      <c r="FG7" s="73"/>
      <c r="FH7" s="73"/>
      <c r="FI7" s="73"/>
      <c r="FJ7" s="73"/>
      <c r="FK7" s="73"/>
      <c r="FL7" s="73"/>
      <c r="FM7" s="73"/>
      <c r="FN7" s="73"/>
      <c r="FO7" s="73"/>
      <c r="FP7" s="73"/>
      <c r="FQ7" s="73"/>
      <c r="FR7" s="73"/>
      <c r="FS7" s="73"/>
      <c r="FT7" s="73"/>
      <c r="FU7" s="73"/>
      <c r="FV7" s="73"/>
      <c r="FW7" s="73"/>
      <c r="FX7" s="73"/>
      <c r="FY7" s="73"/>
      <c r="FZ7" s="73"/>
      <c r="GA7" s="73"/>
      <c r="GB7" s="73"/>
      <c r="GC7" s="73"/>
      <c r="GD7" s="73"/>
      <c r="GE7" s="73"/>
      <c r="GF7" s="73"/>
      <c r="GG7" s="73"/>
      <c r="GH7" s="73"/>
      <c r="GI7" s="73"/>
      <c r="GJ7" s="73"/>
      <c r="GK7" s="73"/>
      <c r="GL7" s="73"/>
      <c r="GM7" s="73"/>
      <c r="GN7" s="73"/>
      <c r="GO7" s="73"/>
      <c r="GP7" s="73"/>
      <c r="GQ7" s="73"/>
      <c r="GR7" s="73"/>
      <c r="GS7" s="73"/>
      <c r="GT7" s="73"/>
      <c r="GU7" s="73"/>
      <c r="GV7" s="73"/>
      <c r="GW7" s="73"/>
      <c r="GX7" s="73"/>
      <c r="GY7" s="73"/>
      <c r="GZ7" s="73"/>
      <c r="HA7" s="73"/>
      <c r="HB7" s="73"/>
      <c r="HC7" s="73"/>
      <c r="HD7" s="73"/>
      <c r="HE7" s="73"/>
      <c r="HF7" s="73"/>
      <c r="HG7" s="73"/>
      <c r="HH7" s="73"/>
      <c r="HI7" s="73"/>
      <c r="HJ7" s="73"/>
      <c r="HK7" s="73"/>
      <c r="HL7" s="73"/>
      <c r="HM7" s="73"/>
      <c r="HN7" s="73"/>
      <c r="HO7" s="73"/>
      <c r="HP7" s="73"/>
      <c r="HQ7" s="73"/>
      <c r="HR7" s="73"/>
      <c r="HS7" s="73"/>
      <c r="HT7" s="73"/>
      <c r="HU7" s="73"/>
      <c r="HV7" s="73"/>
      <c r="HW7" s="73"/>
      <c r="HX7" s="73"/>
      <c r="HY7" s="73"/>
      <c r="HZ7" s="73"/>
      <c r="IA7" s="73"/>
      <c r="IB7" s="73"/>
      <c r="IC7" s="73"/>
      <c r="ID7" s="73"/>
      <c r="IE7" s="73"/>
      <c r="IF7" s="73"/>
      <c r="IG7" s="73"/>
      <c r="IH7" s="73"/>
      <c r="II7" s="73"/>
      <c r="IJ7" s="73"/>
      <c r="IK7" s="73"/>
      <c r="IL7" s="73"/>
      <c r="IM7" s="73"/>
      <c r="IN7" s="73"/>
      <c r="IO7" s="73"/>
      <c r="IP7" s="73"/>
      <c r="IQ7" s="73"/>
      <c r="IR7" s="73"/>
      <c r="IS7" s="73"/>
      <c r="IT7" s="73"/>
      <c r="IU7" s="73"/>
      <c r="IV7" s="73"/>
      <c r="IW7" s="73"/>
    </row>
    <row r="8" spans="2:257" ht="15.75" thickBot="1" x14ac:dyDescent="0.25">
      <c r="B8" s="526" t="s">
        <v>397</v>
      </c>
      <c r="C8" s="527"/>
      <c r="D8" s="527"/>
      <c r="E8" s="528"/>
      <c r="F8" s="73"/>
      <c r="G8" s="73"/>
      <c r="H8" s="73"/>
      <c r="I8" s="73"/>
      <c r="J8" s="73"/>
      <c r="K8" s="73"/>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3"/>
      <c r="AM8" s="73"/>
      <c r="AN8" s="73"/>
      <c r="AO8" s="73"/>
      <c r="AP8" s="73"/>
      <c r="AQ8" s="73"/>
      <c r="AR8" s="73"/>
      <c r="AS8" s="73"/>
      <c r="AT8" s="73"/>
      <c r="AU8" s="73"/>
      <c r="AV8" s="73"/>
      <c r="AW8" s="73"/>
      <c r="AX8" s="73"/>
      <c r="AY8" s="73"/>
      <c r="AZ8" s="73"/>
      <c r="BA8" s="73"/>
      <c r="BB8" s="73"/>
      <c r="BC8" s="73"/>
      <c r="BD8" s="73"/>
      <c r="BE8" s="73"/>
      <c r="BF8" s="73"/>
      <c r="BG8" s="73"/>
      <c r="BH8" s="73"/>
      <c r="BI8" s="73"/>
      <c r="BJ8" s="73"/>
      <c r="BK8" s="73"/>
      <c r="BL8" s="73"/>
      <c r="BM8" s="73"/>
      <c r="BN8" s="73"/>
      <c r="BO8" s="73"/>
      <c r="BP8" s="73"/>
      <c r="BQ8" s="73"/>
      <c r="BR8" s="73"/>
      <c r="BS8" s="73"/>
      <c r="BT8" s="73"/>
      <c r="BU8" s="73"/>
      <c r="BV8" s="73"/>
      <c r="BW8" s="73"/>
      <c r="BX8" s="73"/>
      <c r="BY8" s="73"/>
      <c r="BZ8" s="73"/>
      <c r="CA8" s="73"/>
      <c r="CB8" s="73"/>
      <c r="CC8" s="73"/>
      <c r="CD8" s="73"/>
      <c r="CE8" s="73"/>
      <c r="CF8" s="73"/>
      <c r="CG8" s="73"/>
      <c r="CH8" s="73"/>
      <c r="CI8" s="73"/>
      <c r="CJ8" s="73"/>
      <c r="CK8" s="73"/>
      <c r="CL8" s="73"/>
      <c r="CM8" s="73"/>
      <c r="CN8" s="73"/>
      <c r="CO8" s="73"/>
      <c r="CP8" s="73"/>
      <c r="CQ8" s="73"/>
      <c r="CR8" s="73"/>
      <c r="CS8" s="73"/>
      <c r="CT8" s="73"/>
      <c r="CU8" s="73"/>
      <c r="CV8" s="73"/>
      <c r="CW8" s="73"/>
      <c r="CX8" s="73"/>
      <c r="CY8" s="73"/>
      <c r="CZ8" s="73"/>
      <c r="DA8" s="73"/>
      <c r="DB8" s="73"/>
      <c r="DC8" s="73"/>
      <c r="DD8" s="73"/>
      <c r="DE8" s="73"/>
      <c r="DF8" s="73"/>
      <c r="DG8" s="73"/>
      <c r="DH8" s="73"/>
      <c r="DI8" s="73"/>
      <c r="DJ8" s="73"/>
      <c r="DK8" s="73"/>
      <c r="DL8" s="73"/>
      <c r="DM8" s="73"/>
      <c r="DN8" s="73"/>
      <c r="DO8" s="73"/>
      <c r="DP8" s="73"/>
      <c r="DQ8" s="73"/>
      <c r="DR8" s="73"/>
      <c r="DS8" s="73"/>
      <c r="DT8" s="73"/>
      <c r="DU8" s="73"/>
      <c r="DV8" s="73"/>
      <c r="DW8" s="73"/>
      <c r="DX8" s="73"/>
      <c r="DY8" s="73"/>
      <c r="DZ8" s="73"/>
      <c r="EA8" s="73"/>
      <c r="EB8" s="73"/>
      <c r="EC8" s="73"/>
      <c r="ED8" s="73"/>
      <c r="EE8" s="73"/>
      <c r="EF8" s="73"/>
      <c r="EG8" s="73"/>
      <c r="EH8" s="73"/>
      <c r="EI8" s="73"/>
      <c r="EJ8" s="73"/>
      <c r="EK8" s="73"/>
      <c r="EL8" s="73"/>
      <c r="EM8" s="73"/>
      <c r="EN8" s="73"/>
      <c r="EO8" s="73"/>
      <c r="EP8" s="73"/>
      <c r="EQ8" s="73"/>
      <c r="ER8" s="73"/>
      <c r="ES8" s="73"/>
      <c r="ET8" s="73"/>
      <c r="EU8" s="73"/>
      <c r="EV8" s="73"/>
      <c r="EW8" s="73"/>
      <c r="EX8" s="73"/>
      <c r="EY8" s="73"/>
      <c r="EZ8" s="73"/>
      <c r="FA8" s="73"/>
      <c r="FB8" s="73"/>
      <c r="FC8" s="73"/>
      <c r="FD8" s="73"/>
      <c r="FE8" s="73"/>
      <c r="FF8" s="73"/>
      <c r="FG8" s="73"/>
      <c r="FH8" s="73"/>
      <c r="FI8" s="73"/>
      <c r="FJ8" s="73"/>
      <c r="FK8" s="73"/>
      <c r="FL8" s="73"/>
      <c r="FM8" s="73"/>
      <c r="FN8" s="73"/>
      <c r="FO8" s="73"/>
      <c r="FP8" s="73"/>
      <c r="FQ8" s="73"/>
      <c r="FR8" s="73"/>
      <c r="FS8" s="73"/>
      <c r="FT8" s="73"/>
      <c r="FU8" s="73"/>
      <c r="FV8" s="73"/>
      <c r="FW8" s="73"/>
      <c r="FX8" s="73"/>
      <c r="FY8" s="73"/>
      <c r="FZ8" s="73"/>
      <c r="GA8" s="73"/>
      <c r="GB8" s="73"/>
      <c r="GC8" s="73"/>
      <c r="GD8" s="73"/>
      <c r="GE8" s="73"/>
      <c r="GF8" s="73"/>
      <c r="GG8" s="73"/>
      <c r="GH8" s="73"/>
      <c r="GI8" s="73"/>
      <c r="GJ8" s="73"/>
      <c r="GK8" s="73"/>
      <c r="GL8" s="73"/>
      <c r="GM8" s="73"/>
      <c r="GN8" s="73"/>
      <c r="GO8" s="73"/>
      <c r="GP8" s="73"/>
      <c r="GQ8" s="73"/>
      <c r="GR8" s="73"/>
      <c r="GS8" s="73"/>
      <c r="GT8" s="73"/>
      <c r="GU8" s="73"/>
      <c r="GV8" s="73"/>
      <c r="GW8" s="73"/>
      <c r="GX8" s="73"/>
      <c r="GY8" s="73"/>
      <c r="GZ8" s="73"/>
      <c r="HA8" s="73"/>
      <c r="HB8" s="73"/>
      <c r="HC8" s="73"/>
      <c r="HD8" s="73"/>
      <c r="HE8" s="73"/>
      <c r="HF8" s="73"/>
      <c r="HG8" s="73"/>
      <c r="HH8" s="73"/>
      <c r="HI8" s="73"/>
      <c r="HJ8" s="73"/>
      <c r="HK8" s="73"/>
      <c r="HL8" s="73"/>
      <c r="HM8" s="73"/>
      <c r="HN8" s="73"/>
      <c r="HO8" s="73"/>
      <c r="HP8" s="73"/>
      <c r="HQ8" s="73"/>
      <c r="HR8" s="73"/>
      <c r="HS8" s="73"/>
      <c r="HT8" s="73"/>
      <c r="HU8" s="73"/>
      <c r="HV8" s="73"/>
      <c r="HW8" s="73"/>
      <c r="HX8" s="73"/>
      <c r="HY8" s="73"/>
      <c r="HZ8" s="73"/>
      <c r="IA8" s="73"/>
      <c r="IB8" s="73"/>
      <c r="IC8" s="73"/>
      <c r="ID8" s="73"/>
      <c r="IE8" s="73"/>
      <c r="IF8" s="73"/>
      <c r="IG8" s="73"/>
      <c r="IH8" s="73"/>
      <c r="II8" s="73"/>
      <c r="IJ8" s="73"/>
      <c r="IK8" s="73"/>
      <c r="IL8" s="73"/>
      <c r="IM8" s="73"/>
      <c r="IN8" s="73"/>
      <c r="IO8" s="73"/>
      <c r="IP8" s="73"/>
      <c r="IQ8" s="73"/>
      <c r="IR8" s="73"/>
      <c r="IS8" s="73"/>
      <c r="IT8" s="73"/>
      <c r="IU8" s="73"/>
      <c r="IV8" s="73"/>
      <c r="IW8" s="73"/>
    </row>
    <row r="9" spans="2:257" ht="15.75" thickBot="1" x14ac:dyDescent="0.25">
      <c r="B9" s="281" t="s">
        <v>398</v>
      </c>
      <c r="C9" s="282" t="s">
        <v>392</v>
      </c>
      <c r="D9" s="282" t="s">
        <v>610</v>
      </c>
      <c r="E9" s="282" t="s">
        <v>12</v>
      </c>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c r="AM9" s="73"/>
      <c r="AN9" s="73"/>
      <c r="AO9" s="73"/>
      <c r="AP9" s="73"/>
      <c r="AQ9" s="73"/>
      <c r="AR9" s="73"/>
      <c r="AS9" s="73"/>
      <c r="AT9" s="73"/>
      <c r="AU9" s="73"/>
      <c r="AV9" s="73"/>
      <c r="AW9" s="73"/>
      <c r="AX9" s="73"/>
      <c r="AY9" s="73"/>
      <c r="AZ9" s="73"/>
      <c r="BA9" s="73"/>
      <c r="BB9" s="73"/>
      <c r="BC9" s="73"/>
      <c r="BD9" s="73"/>
      <c r="BE9" s="73"/>
      <c r="BF9" s="73"/>
      <c r="BG9" s="73"/>
      <c r="BH9" s="73"/>
      <c r="BI9" s="73"/>
      <c r="BJ9" s="73"/>
      <c r="BK9" s="73"/>
      <c r="BL9" s="73"/>
      <c r="BM9" s="73"/>
      <c r="BN9" s="73"/>
      <c r="BO9" s="73"/>
      <c r="BP9" s="73"/>
      <c r="BQ9" s="73"/>
      <c r="BR9" s="73"/>
      <c r="BS9" s="73"/>
      <c r="BT9" s="73"/>
      <c r="BU9" s="73"/>
      <c r="BV9" s="73"/>
      <c r="BW9" s="73"/>
      <c r="BX9" s="73"/>
      <c r="BY9" s="73"/>
      <c r="BZ9" s="73"/>
      <c r="CA9" s="73"/>
      <c r="CB9" s="73"/>
      <c r="CC9" s="73"/>
      <c r="CD9" s="73"/>
      <c r="CE9" s="73"/>
      <c r="CF9" s="73"/>
      <c r="CG9" s="73"/>
      <c r="CH9" s="73"/>
      <c r="CI9" s="73"/>
      <c r="CJ9" s="73"/>
      <c r="CK9" s="73"/>
      <c r="CL9" s="73"/>
      <c r="CM9" s="73"/>
      <c r="CN9" s="73"/>
      <c r="CO9" s="73"/>
      <c r="CP9" s="73"/>
      <c r="CQ9" s="73"/>
      <c r="CR9" s="73"/>
      <c r="CS9" s="73"/>
      <c r="CT9" s="73"/>
      <c r="CU9" s="73"/>
      <c r="CV9" s="73"/>
      <c r="CW9" s="73"/>
      <c r="CX9" s="73"/>
      <c r="CY9" s="73"/>
      <c r="CZ9" s="73"/>
      <c r="DA9" s="73"/>
      <c r="DB9" s="73"/>
      <c r="DC9" s="73"/>
      <c r="DD9" s="73"/>
      <c r="DE9" s="73"/>
      <c r="DF9" s="73"/>
      <c r="DG9" s="73"/>
      <c r="DH9" s="73"/>
      <c r="DI9" s="73"/>
      <c r="DJ9" s="73"/>
      <c r="DK9" s="73"/>
      <c r="DL9" s="73"/>
      <c r="DM9" s="73"/>
      <c r="DN9" s="73"/>
      <c r="DO9" s="73"/>
      <c r="DP9" s="73"/>
      <c r="DQ9" s="73"/>
      <c r="DR9" s="73"/>
      <c r="DS9" s="73"/>
      <c r="DT9" s="73"/>
      <c r="DU9" s="73"/>
      <c r="DV9" s="73"/>
      <c r="DW9" s="73"/>
      <c r="DX9" s="73"/>
      <c r="DY9" s="73"/>
      <c r="DZ9" s="73"/>
      <c r="EA9" s="73"/>
      <c r="EB9" s="73"/>
      <c r="EC9" s="73"/>
      <c r="ED9" s="73"/>
      <c r="EE9" s="73"/>
      <c r="EF9" s="73"/>
      <c r="EG9" s="73"/>
      <c r="EH9" s="73"/>
      <c r="EI9" s="73"/>
      <c r="EJ9" s="73"/>
      <c r="EK9" s="73"/>
      <c r="EL9" s="73"/>
      <c r="EM9" s="73"/>
      <c r="EN9" s="73"/>
      <c r="EO9" s="73"/>
      <c r="EP9" s="73"/>
      <c r="EQ9" s="73"/>
      <c r="ER9" s="73"/>
      <c r="ES9" s="73"/>
      <c r="ET9" s="73"/>
      <c r="EU9" s="73"/>
      <c r="EV9" s="73"/>
      <c r="EW9" s="73"/>
      <c r="EX9" s="73"/>
      <c r="EY9" s="73"/>
      <c r="EZ9" s="73"/>
      <c r="FA9" s="73"/>
      <c r="FB9" s="73"/>
      <c r="FC9" s="73"/>
      <c r="FD9" s="73"/>
      <c r="FE9" s="73"/>
      <c r="FF9" s="73"/>
      <c r="FG9" s="73"/>
      <c r="FH9" s="73"/>
      <c r="FI9" s="73"/>
      <c r="FJ9" s="73"/>
      <c r="FK9" s="73"/>
      <c r="FL9" s="73"/>
      <c r="FM9" s="73"/>
      <c r="FN9" s="73"/>
      <c r="FO9" s="73"/>
      <c r="FP9" s="73"/>
      <c r="FQ9" s="73"/>
      <c r="FR9" s="73"/>
      <c r="FS9" s="73"/>
      <c r="FT9" s="73"/>
      <c r="FU9" s="73"/>
      <c r="FV9" s="73"/>
      <c r="FW9" s="73"/>
      <c r="FX9" s="73"/>
      <c r="FY9" s="73"/>
      <c r="FZ9" s="73"/>
      <c r="GA9" s="73"/>
      <c r="GB9" s="73"/>
      <c r="GC9" s="73"/>
      <c r="GD9" s="73"/>
      <c r="GE9" s="73"/>
      <c r="GF9" s="73"/>
      <c r="GG9" s="73"/>
      <c r="GH9" s="73"/>
      <c r="GI9" s="73"/>
      <c r="GJ9" s="73"/>
      <c r="GK9" s="73"/>
      <c r="GL9" s="73"/>
      <c r="GM9" s="73"/>
      <c r="GN9" s="73"/>
      <c r="GO9" s="73"/>
      <c r="GP9" s="73"/>
      <c r="GQ9" s="73"/>
      <c r="GR9" s="73"/>
      <c r="GS9" s="73"/>
      <c r="GT9" s="73"/>
      <c r="GU9" s="73"/>
      <c r="GV9" s="73"/>
      <c r="GW9" s="73"/>
      <c r="GX9" s="73"/>
      <c r="GY9" s="73"/>
      <c r="GZ9" s="73"/>
      <c r="HA9" s="73"/>
      <c r="HB9" s="73"/>
      <c r="HC9" s="73"/>
      <c r="HD9" s="73"/>
      <c r="HE9" s="73"/>
      <c r="HF9" s="73"/>
      <c r="HG9" s="73"/>
      <c r="HH9" s="73"/>
      <c r="HI9" s="73"/>
      <c r="HJ9" s="73"/>
      <c r="HK9" s="73"/>
      <c r="HL9" s="73"/>
      <c r="HM9" s="73"/>
      <c r="HN9" s="73"/>
      <c r="HO9" s="73"/>
      <c r="HP9" s="73"/>
      <c r="HQ9" s="73"/>
      <c r="HR9" s="73"/>
      <c r="HS9" s="73"/>
      <c r="HT9" s="73"/>
      <c r="HU9" s="73"/>
      <c r="HV9" s="73"/>
      <c r="HW9" s="73"/>
      <c r="HX9" s="73"/>
      <c r="HY9" s="73"/>
      <c r="HZ9" s="73"/>
      <c r="IA9" s="73"/>
      <c r="IB9" s="73"/>
      <c r="IC9" s="73"/>
      <c r="ID9" s="73"/>
      <c r="IE9" s="73"/>
      <c r="IF9" s="73"/>
      <c r="IG9" s="73"/>
      <c r="IH9" s="73"/>
      <c r="II9" s="73"/>
      <c r="IJ9" s="73"/>
      <c r="IK9" s="73"/>
      <c r="IL9" s="73"/>
      <c r="IM9" s="73"/>
      <c r="IN9" s="73"/>
      <c r="IO9" s="73"/>
      <c r="IP9" s="73"/>
      <c r="IQ9" s="73"/>
      <c r="IR9" s="73"/>
      <c r="IS9" s="73"/>
      <c r="IT9" s="73"/>
      <c r="IU9" s="73"/>
      <c r="IV9" s="73"/>
      <c r="IW9" s="73"/>
    </row>
    <row r="10" spans="2:257" ht="15.75" thickBot="1" x14ac:dyDescent="0.25">
      <c r="B10" s="283">
        <v>1</v>
      </c>
      <c r="C10" s="288" t="s">
        <v>583</v>
      </c>
      <c r="D10" s="289">
        <v>79167967</v>
      </c>
      <c r="E10" s="284" t="s">
        <v>8</v>
      </c>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73"/>
      <c r="BN10" s="73"/>
      <c r="BO10" s="73"/>
      <c r="BP10" s="73"/>
      <c r="BQ10" s="73"/>
      <c r="BR10" s="73"/>
      <c r="BS10" s="73"/>
      <c r="BT10" s="73"/>
      <c r="BU10" s="73"/>
      <c r="BV10" s="73"/>
      <c r="BW10" s="73"/>
      <c r="BX10" s="73"/>
      <c r="BY10" s="73"/>
      <c r="BZ10" s="73"/>
      <c r="CA10" s="73"/>
      <c r="CB10" s="73"/>
      <c r="CC10" s="73"/>
      <c r="CD10" s="73"/>
      <c r="CE10" s="73"/>
      <c r="CF10" s="73"/>
      <c r="CG10" s="73"/>
      <c r="CH10" s="73"/>
      <c r="CI10" s="73"/>
      <c r="CJ10" s="73"/>
      <c r="CK10" s="73"/>
      <c r="CL10" s="73"/>
      <c r="CM10" s="73"/>
      <c r="CN10" s="73"/>
      <c r="CO10" s="73"/>
      <c r="CP10" s="73"/>
      <c r="CQ10" s="73"/>
      <c r="CR10" s="73"/>
      <c r="CS10" s="73"/>
      <c r="CT10" s="73"/>
      <c r="CU10" s="73"/>
      <c r="CV10" s="73"/>
      <c r="CW10" s="73"/>
      <c r="CX10" s="73"/>
      <c r="CY10" s="73"/>
      <c r="CZ10" s="73"/>
      <c r="DA10" s="73"/>
      <c r="DB10" s="73"/>
      <c r="DC10" s="73"/>
      <c r="DD10" s="73"/>
      <c r="DE10" s="73"/>
      <c r="DF10" s="73"/>
      <c r="DG10" s="73"/>
      <c r="DH10" s="73"/>
      <c r="DI10" s="73"/>
      <c r="DJ10" s="73"/>
      <c r="DK10" s="73"/>
      <c r="DL10" s="73"/>
      <c r="DM10" s="73"/>
      <c r="DN10" s="73"/>
      <c r="DO10" s="73"/>
      <c r="DP10" s="73"/>
      <c r="DQ10" s="73"/>
      <c r="DR10" s="73"/>
      <c r="DS10" s="73"/>
      <c r="DT10" s="73"/>
      <c r="DU10" s="73"/>
      <c r="DV10" s="73"/>
      <c r="DW10" s="73"/>
      <c r="DX10" s="73"/>
      <c r="DY10" s="73"/>
      <c r="DZ10" s="73"/>
      <c r="EA10" s="73"/>
      <c r="EB10" s="73"/>
      <c r="EC10" s="73"/>
      <c r="ED10" s="73"/>
      <c r="EE10" s="73"/>
      <c r="EF10" s="73"/>
      <c r="EG10" s="73"/>
      <c r="EH10" s="73"/>
      <c r="EI10" s="73"/>
      <c r="EJ10" s="73"/>
      <c r="EK10" s="73"/>
      <c r="EL10" s="73"/>
      <c r="EM10" s="73"/>
      <c r="EN10" s="73"/>
      <c r="EO10" s="73"/>
      <c r="EP10" s="73"/>
      <c r="EQ10" s="73"/>
      <c r="ER10" s="73"/>
      <c r="ES10" s="73"/>
      <c r="ET10" s="73"/>
      <c r="EU10" s="73"/>
      <c r="EV10" s="73"/>
      <c r="EW10" s="73"/>
      <c r="EX10" s="73"/>
      <c r="EY10" s="73"/>
      <c r="EZ10" s="73"/>
      <c r="FA10" s="73"/>
      <c r="FB10" s="73"/>
      <c r="FC10" s="73"/>
      <c r="FD10" s="73"/>
      <c r="FE10" s="73"/>
      <c r="FF10" s="73"/>
      <c r="FG10" s="73"/>
      <c r="FH10" s="73"/>
      <c r="FI10" s="73"/>
      <c r="FJ10" s="73"/>
      <c r="FK10" s="73"/>
      <c r="FL10" s="73"/>
      <c r="FM10" s="73"/>
      <c r="FN10" s="73"/>
      <c r="FO10" s="73"/>
      <c r="FP10" s="73"/>
      <c r="FQ10" s="73"/>
      <c r="FR10" s="73"/>
      <c r="FS10" s="73"/>
      <c r="FT10" s="73"/>
      <c r="FU10" s="73"/>
      <c r="FV10" s="73"/>
      <c r="FW10" s="73"/>
      <c r="FX10" s="73"/>
      <c r="FY10" s="73"/>
      <c r="FZ10" s="73"/>
      <c r="GA10" s="73"/>
      <c r="GB10" s="73"/>
      <c r="GC10" s="73"/>
      <c r="GD10" s="73"/>
      <c r="GE10" s="73"/>
      <c r="GF10" s="73"/>
      <c r="GG10" s="73"/>
      <c r="GH10" s="73"/>
      <c r="GI10" s="73"/>
      <c r="GJ10" s="73"/>
      <c r="GK10" s="73"/>
      <c r="GL10" s="73"/>
      <c r="GM10" s="73"/>
      <c r="GN10" s="73"/>
      <c r="GO10" s="73"/>
      <c r="GP10" s="73"/>
      <c r="GQ10" s="73"/>
      <c r="GR10" s="73"/>
      <c r="GS10" s="73"/>
      <c r="GT10" s="73"/>
      <c r="GU10" s="73"/>
      <c r="GV10" s="73"/>
      <c r="GW10" s="73"/>
      <c r="GX10" s="73"/>
      <c r="GY10" s="73"/>
      <c r="GZ10" s="73"/>
      <c r="HA10" s="73"/>
      <c r="HB10" s="73"/>
      <c r="HC10" s="73"/>
      <c r="HD10" s="73"/>
      <c r="HE10" s="73"/>
      <c r="HF10" s="73"/>
      <c r="HG10" s="73"/>
      <c r="HH10" s="73"/>
      <c r="HI10" s="73"/>
      <c r="HJ10" s="73"/>
      <c r="HK10" s="73"/>
      <c r="HL10" s="73"/>
      <c r="HM10" s="73"/>
      <c r="HN10" s="73"/>
      <c r="HO10" s="73"/>
      <c r="HP10" s="73"/>
      <c r="HQ10" s="73"/>
      <c r="HR10" s="73"/>
      <c r="HS10" s="73"/>
      <c r="HT10" s="73"/>
      <c r="HU10" s="73"/>
      <c r="HV10" s="73"/>
      <c r="HW10" s="73"/>
      <c r="HX10" s="73"/>
      <c r="HY10" s="73"/>
      <c r="HZ10" s="73"/>
      <c r="IA10" s="73"/>
      <c r="IB10" s="73"/>
      <c r="IC10" s="73"/>
      <c r="ID10" s="73"/>
      <c r="IE10" s="73"/>
      <c r="IF10" s="73"/>
      <c r="IG10" s="73"/>
      <c r="IH10" s="73"/>
      <c r="II10" s="73"/>
      <c r="IJ10" s="73"/>
      <c r="IK10" s="73"/>
      <c r="IL10" s="73"/>
      <c r="IM10" s="73"/>
      <c r="IN10" s="73"/>
      <c r="IO10" s="73"/>
      <c r="IP10" s="73"/>
      <c r="IQ10" s="73"/>
      <c r="IR10" s="73"/>
      <c r="IS10" s="73"/>
      <c r="IT10" s="73"/>
      <c r="IU10" s="73"/>
      <c r="IV10" s="73"/>
      <c r="IW10" s="73"/>
    </row>
    <row r="11" spans="2:257" ht="29.25" thickBot="1" x14ac:dyDescent="0.25">
      <c r="B11" s="283">
        <v>2</v>
      </c>
      <c r="C11" s="288" t="s">
        <v>611</v>
      </c>
      <c r="D11" s="289">
        <v>1013581545</v>
      </c>
      <c r="E11" s="285" t="s">
        <v>601</v>
      </c>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73"/>
      <c r="BN11" s="73"/>
      <c r="BO11" s="73"/>
      <c r="BP11" s="73"/>
      <c r="BQ11" s="73"/>
      <c r="BR11" s="73"/>
      <c r="BS11" s="73"/>
      <c r="BT11" s="73"/>
      <c r="BU11" s="73"/>
      <c r="BV11" s="73"/>
      <c r="BW11" s="73"/>
      <c r="BX11" s="73"/>
      <c r="BY11" s="73"/>
      <c r="BZ11" s="73"/>
      <c r="CA11" s="73"/>
      <c r="CB11" s="73"/>
      <c r="CC11" s="73"/>
      <c r="CD11" s="73"/>
      <c r="CE11" s="73"/>
      <c r="CF11" s="73"/>
      <c r="CG11" s="73"/>
      <c r="CH11" s="73"/>
      <c r="CI11" s="73"/>
      <c r="CJ11" s="73"/>
      <c r="CK11" s="73"/>
      <c r="CL11" s="73"/>
      <c r="CM11" s="73"/>
      <c r="CN11" s="73"/>
      <c r="CO11" s="73"/>
      <c r="CP11" s="73"/>
      <c r="CQ11" s="73"/>
      <c r="CR11" s="73"/>
      <c r="CS11" s="73"/>
      <c r="CT11" s="73"/>
      <c r="CU11" s="73"/>
      <c r="CV11" s="73"/>
      <c r="CW11" s="73"/>
      <c r="CX11" s="73"/>
      <c r="CY11" s="73"/>
      <c r="CZ11" s="73"/>
      <c r="DA11" s="73"/>
      <c r="DB11" s="73"/>
      <c r="DC11" s="73"/>
      <c r="DD11" s="73"/>
      <c r="DE11" s="73"/>
      <c r="DF11" s="73"/>
      <c r="DG11" s="73"/>
      <c r="DH11" s="73"/>
      <c r="DI11" s="73"/>
      <c r="DJ11" s="73"/>
      <c r="DK11" s="73"/>
      <c r="DL11" s="73"/>
      <c r="DM11" s="73"/>
      <c r="DN11" s="73"/>
      <c r="DO11" s="73"/>
      <c r="DP11" s="73"/>
      <c r="DQ11" s="73"/>
      <c r="DR11" s="73"/>
      <c r="DS11" s="73"/>
      <c r="DT11" s="73"/>
      <c r="DU11" s="73"/>
      <c r="DV11" s="73"/>
      <c r="DW11" s="73"/>
      <c r="DX11" s="73"/>
      <c r="DY11" s="73"/>
      <c r="DZ11" s="73"/>
      <c r="EA11" s="73"/>
      <c r="EB11" s="73"/>
      <c r="EC11" s="73"/>
      <c r="ED11" s="73"/>
      <c r="EE11" s="73"/>
      <c r="EF11" s="73"/>
      <c r="EG11" s="73"/>
      <c r="EH11" s="73"/>
      <c r="EI11" s="73"/>
      <c r="EJ11" s="73"/>
      <c r="EK11" s="73"/>
      <c r="EL11" s="73"/>
      <c r="EM11" s="73"/>
      <c r="EN11" s="73"/>
      <c r="EO11" s="73"/>
      <c r="EP11" s="73"/>
      <c r="EQ11" s="73"/>
      <c r="ER11" s="73"/>
      <c r="ES11" s="73"/>
      <c r="ET11" s="73"/>
      <c r="EU11" s="73"/>
      <c r="EV11" s="73"/>
      <c r="EW11" s="73"/>
      <c r="EX11" s="73"/>
      <c r="EY11" s="73"/>
      <c r="EZ11" s="73"/>
      <c r="FA11" s="73"/>
      <c r="FB11" s="73"/>
      <c r="FC11" s="73"/>
      <c r="FD11" s="73"/>
      <c r="FE11" s="73"/>
      <c r="FF11" s="73"/>
      <c r="FG11" s="73"/>
      <c r="FH11" s="73"/>
      <c r="FI11" s="73"/>
      <c r="FJ11" s="73"/>
      <c r="FK11" s="73"/>
      <c r="FL11" s="73"/>
      <c r="FM11" s="73"/>
      <c r="FN11" s="73"/>
      <c r="FO11" s="73"/>
      <c r="FP11" s="73"/>
      <c r="FQ11" s="73"/>
      <c r="FR11" s="73"/>
      <c r="FS11" s="73"/>
      <c r="FT11" s="73"/>
      <c r="FU11" s="73"/>
      <c r="FV11" s="73"/>
      <c r="FW11" s="73"/>
      <c r="FX11" s="73"/>
      <c r="FY11" s="73"/>
      <c r="FZ11" s="73"/>
      <c r="GA11" s="73"/>
      <c r="GB11" s="73"/>
      <c r="GC11" s="73"/>
      <c r="GD11" s="73"/>
      <c r="GE11" s="73"/>
      <c r="GF11" s="73"/>
      <c r="GG11" s="73"/>
      <c r="GH11" s="73"/>
      <c r="GI11" s="73"/>
      <c r="GJ11" s="73"/>
      <c r="GK11" s="73"/>
      <c r="GL11" s="73"/>
      <c r="GM11" s="73"/>
      <c r="GN11" s="73"/>
      <c r="GO11" s="73"/>
      <c r="GP11" s="73"/>
      <c r="GQ11" s="73"/>
      <c r="GR11" s="73"/>
      <c r="GS11" s="73"/>
      <c r="GT11" s="73"/>
      <c r="GU11" s="73"/>
      <c r="GV11" s="73"/>
      <c r="GW11" s="73"/>
      <c r="GX11" s="73"/>
      <c r="GY11" s="73"/>
      <c r="GZ11" s="73"/>
      <c r="HA11" s="73"/>
      <c r="HB11" s="73"/>
      <c r="HC11" s="73"/>
      <c r="HD11" s="73"/>
      <c r="HE11" s="73"/>
      <c r="HF11" s="73"/>
      <c r="HG11" s="73"/>
      <c r="HH11" s="73"/>
      <c r="HI11" s="73"/>
      <c r="HJ11" s="73"/>
      <c r="HK11" s="73"/>
      <c r="HL11" s="73"/>
      <c r="HM11" s="73"/>
      <c r="HN11" s="73"/>
      <c r="HO11" s="73"/>
      <c r="HP11" s="73"/>
      <c r="HQ11" s="73"/>
      <c r="HR11" s="73"/>
      <c r="HS11" s="73"/>
      <c r="HT11" s="73"/>
      <c r="HU11" s="73"/>
      <c r="HV11" s="73"/>
      <c r="HW11" s="73"/>
      <c r="HX11" s="73"/>
      <c r="HY11" s="73"/>
      <c r="HZ11" s="73"/>
      <c r="IA11" s="73"/>
      <c r="IB11" s="73"/>
      <c r="IC11" s="73"/>
      <c r="ID11" s="73"/>
      <c r="IE11" s="73"/>
      <c r="IF11" s="73"/>
      <c r="IG11" s="73"/>
      <c r="IH11" s="73"/>
      <c r="II11" s="73"/>
      <c r="IJ11" s="73"/>
      <c r="IK11" s="73"/>
      <c r="IL11" s="73"/>
      <c r="IM11" s="73"/>
      <c r="IN11" s="73"/>
      <c r="IO11" s="73"/>
      <c r="IP11" s="73"/>
      <c r="IQ11" s="73"/>
      <c r="IR11" s="73"/>
      <c r="IS11" s="73"/>
      <c r="IT11" s="73"/>
      <c r="IU11" s="73"/>
      <c r="IV11" s="73"/>
      <c r="IW11" s="73"/>
    </row>
    <row r="12" spans="2:257" ht="15" thickBot="1" x14ac:dyDescent="0.25">
      <c r="B12" s="283">
        <v>3</v>
      </c>
      <c r="C12" s="284" t="s">
        <v>612</v>
      </c>
      <c r="D12" s="284" t="s">
        <v>613</v>
      </c>
      <c r="E12" s="284" t="s">
        <v>246</v>
      </c>
      <c r="F12" s="73"/>
      <c r="G12" s="73"/>
      <c r="H12" s="73"/>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c r="AZ12" s="73"/>
      <c r="BA12" s="73"/>
      <c r="BB12" s="73"/>
      <c r="BC12" s="73"/>
      <c r="BD12" s="73"/>
      <c r="BE12" s="73"/>
      <c r="BF12" s="73"/>
      <c r="BG12" s="73"/>
      <c r="BH12" s="73"/>
      <c r="BI12" s="73"/>
      <c r="BJ12" s="73"/>
      <c r="BK12" s="73"/>
      <c r="BL12" s="73"/>
      <c r="BM12" s="73"/>
      <c r="BN12" s="73"/>
      <c r="BO12" s="73"/>
      <c r="BP12" s="73"/>
      <c r="BQ12" s="73"/>
      <c r="BR12" s="73"/>
      <c r="BS12" s="73"/>
      <c r="BT12" s="73"/>
      <c r="BU12" s="73"/>
      <c r="BV12" s="73"/>
      <c r="BW12" s="73"/>
      <c r="BX12" s="73"/>
      <c r="BY12" s="73"/>
      <c r="BZ12" s="73"/>
      <c r="CA12" s="73"/>
      <c r="CB12" s="73"/>
      <c r="CC12" s="73"/>
      <c r="CD12" s="73"/>
      <c r="CE12" s="73"/>
      <c r="CF12" s="73"/>
      <c r="CG12" s="73"/>
      <c r="CH12" s="73"/>
      <c r="CI12" s="73"/>
      <c r="CJ12" s="73"/>
      <c r="CK12" s="73"/>
      <c r="CL12" s="73"/>
      <c r="CM12" s="73"/>
      <c r="CN12" s="73"/>
      <c r="CO12" s="73"/>
      <c r="CP12" s="73"/>
      <c r="CQ12" s="73"/>
      <c r="CR12" s="73"/>
      <c r="CS12" s="73"/>
      <c r="CT12" s="73"/>
      <c r="CU12" s="73"/>
      <c r="CV12" s="73"/>
      <c r="CW12" s="73"/>
      <c r="CX12" s="73"/>
      <c r="CY12" s="73"/>
      <c r="CZ12" s="73"/>
      <c r="DA12" s="73"/>
      <c r="DB12" s="73"/>
      <c r="DC12" s="73"/>
      <c r="DD12" s="73"/>
      <c r="DE12" s="73"/>
      <c r="DF12" s="73"/>
      <c r="DG12" s="73"/>
      <c r="DH12" s="73"/>
      <c r="DI12" s="73"/>
      <c r="DJ12" s="73"/>
      <c r="DK12" s="73"/>
      <c r="DL12" s="73"/>
      <c r="DM12" s="73"/>
      <c r="DN12" s="73"/>
      <c r="DO12" s="73"/>
      <c r="DP12" s="73"/>
      <c r="DQ12" s="73"/>
      <c r="DR12" s="73"/>
      <c r="DS12" s="73"/>
      <c r="DT12" s="73"/>
      <c r="DU12" s="73"/>
      <c r="DV12" s="73"/>
      <c r="DW12" s="73"/>
      <c r="DX12" s="73"/>
      <c r="DY12" s="73"/>
      <c r="DZ12" s="73"/>
      <c r="EA12" s="73"/>
      <c r="EB12" s="73"/>
      <c r="EC12" s="73"/>
      <c r="ED12" s="73"/>
      <c r="EE12" s="73"/>
      <c r="EF12" s="73"/>
      <c r="EG12" s="73"/>
      <c r="EH12" s="73"/>
      <c r="EI12" s="73"/>
      <c r="EJ12" s="73"/>
      <c r="EK12" s="73"/>
      <c r="EL12" s="73"/>
      <c r="EM12" s="73"/>
      <c r="EN12" s="73"/>
      <c r="EO12" s="73"/>
      <c r="EP12" s="73"/>
      <c r="EQ12" s="73"/>
      <c r="ER12" s="73"/>
      <c r="ES12" s="73"/>
      <c r="ET12" s="73"/>
      <c r="EU12" s="73"/>
      <c r="EV12" s="73"/>
      <c r="EW12" s="73"/>
      <c r="EX12" s="73"/>
      <c r="EY12" s="73"/>
      <c r="EZ12" s="73"/>
      <c r="FA12" s="73"/>
      <c r="FB12" s="73"/>
      <c r="FC12" s="73"/>
      <c r="FD12" s="73"/>
      <c r="FE12" s="73"/>
      <c r="FF12" s="73"/>
      <c r="FG12" s="73"/>
      <c r="FH12" s="73"/>
      <c r="FI12" s="73"/>
      <c r="FJ12" s="73"/>
      <c r="FK12" s="73"/>
      <c r="FL12" s="73"/>
      <c r="FM12" s="73"/>
      <c r="FN12" s="73"/>
      <c r="FO12" s="73"/>
      <c r="FP12" s="73"/>
      <c r="FQ12" s="73"/>
      <c r="FR12" s="73"/>
      <c r="FS12" s="73"/>
      <c r="FT12" s="73"/>
      <c r="FU12" s="73"/>
      <c r="FV12" s="73"/>
      <c r="FW12" s="73"/>
      <c r="FX12" s="73"/>
      <c r="FY12" s="73"/>
      <c r="FZ12" s="73"/>
      <c r="GA12" s="73"/>
      <c r="GB12" s="73"/>
      <c r="GC12" s="73"/>
      <c r="GD12" s="73"/>
      <c r="GE12" s="73"/>
      <c r="GF12" s="73"/>
      <c r="GG12" s="73"/>
      <c r="GH12" s="73"/>
      <c r="GI12" s="73"/>
      <c r="GJ12" s="73"/>
      <c r="GK12" s="73"/>
      <c r="GL12" s="73"/>
      <c r="GM12" s="73"/>
      <c r="GN12" s="73"/>
      <c r="GO12" s="73"/>
      <c r="GP12" s="73"/>
      <c r="GQ12" s="73"/>
      <c r="GR12" s="73"/>
      <c r="GS12" s="73"/>
      <c r="GT12" s="73"/>
      <c r="GU12" s="73"/>
      <c r="GV12" s="73"/>
      <c r="GW12" s="73"/>
      <c r="GX12" s="73"/>
      <c r="GY12" s="73"/>
      <c r="GZ12" s="73"/>
      <c r="HA12" s="73"/>
      <c r="HB12" s="73"/>
      <c r="HC12" s="73"/>
      <c r="HD12" s="73"/>
      <c r="HE12" s="73"/>
      <c r="HF12" s="73"/>
      <c r="HG12" s="73"/>
      <c r="HH12" s="73"/>
      <c r="HI12" s="73"/>
      <c r="HJ12" s="73"/>
      <c r="HK12" s="73"/>
      <c r="HL12" s="73"/>
      <c r="HM12" s="73"/>
      <c r="HN12" s="73"/>
      <c r="HO12" s="73"/>
      <c r="HP12" s="73"/>
      <c r="HQ12" s="73"/>
      <c r="HR12" s="73"/>
      <c r="HS12" s="73"/>
      <c r="HT12" s="73"/>
      <c r="HU12" s="73"/>
      <c r="HV12" s="73"/>
      <c r="HW12" s="73"/>
      <c r="HX12" s="73"/>
      <c r="HY12" s="73"/>
      <c r="HZ12" s="73"/>
      <c r="IA12" s="73"/>
      <c r="IB12" s="73"/>
      <c r="IC12" s="73"/>
      <c r="ID12" s="73"/>
      <c r="IE12" s="73"/>
      <c r="IF12" s="73"/>
      <c r="IG12" s="73"/>
      <c r="IH12" s="73"/>
      <c r="II12" s="73"/>
      <c r="IJ12" s="73"/>
      <c r="IK12" s="73"/>
      <c r="IL12" s="73"/>
      <c r="IM12" s="73"/>
      <c r="IN12" s="73"/>
      <c r="IO12" s="73"/>
      <c r="IP12" s="73"/>
      <c r="IQ12" s="73"/>
      <c r="IR12" s="73"/>
      <c r="IS12" s="73"/>
      <c r="IT12" s="73"/>
      <c r="IU12" s="73"/>
      <c r="IV12" s="73"/>
      <c r="IW12" s="73"/>
    </row>
    <row r="13" spans="2:257" ht="15" thickBot="1" x14ac:dyDescent="0.25">
      <c r="B13" s="283">
        <v>4</v>
      </c>
      <c r="C13" s="284" t="s">
        <v>623</v>
      </c>
      <c r="D13" s="286">
        <v>1076667698</v>
      </c>
      <c r="E13" s="285" t="s">
        <v>399</v>
      </c>
      <c r="F13" s="73"/>
      <c r="G13" s="73"/>
      <c r="H13" s="73"/>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AW13" s="73"/>
      <c r="AX13" s="73"/>
      <c r="AY13" s="73"/>
      <c r="AZ13" s="73"/>
      <c r="BA13" s="73"/>
      <c r="BB13" s="73"/>
      <c r="BC13" s="73"/>
      <c r="BD13" s="73"/>
      <c r="BE13" s="73"/>
      <c r="BF13" s="73"/>
      <c r="BG13" s="73"/>
      <c r="BH13" s="73"/>
      <c r="BI13" s="73"/>
      <c r="BJ13" s="73"/>
      <c r="BK13" s="73"/>
      <c r="BL13" s="73"/>
      <c r="BM13" s="73"/>
      <c r="BN13" s="73"/>
      <c r="BO13" s="73"/>
      <c r="BP13" s="73"/>
      <c r="BQ13" s="73"/>
      <c r="BR13" s="73"/>
      <c r="BS13" s="73"/>
      <c r="BT13" s="73"/>
      <c r="BU13" s="73"/>
      <c r="BV13" s="73"/>
      <c r="BW13" s="73"/>
      <c r="BX13" s="73"/>
      <c r="BY13" s="73"/>
      <c r="BZ13" s="73"/>
      <c r="CA13" s="73"/>
      <c r="CB13" s="73"/>
      <c r="CC13" s="73"/>
      <c r="CD13" s="73"/>
      <c r="CE13" s="73"/>
      <c r="CF13" s="73"/>
      <c r="CG13" s="73"/>
      <c r="CH13" s="73"/>
      <c r="CI13" s="73"/>
      <c r="CJ13" s="73"/>
      <c r="CK13" s="73"/>
      <c r="CL13" s="73"/>
      <c r="CM13" s="73"/>
      <c r="CN13" s="73"/>
      <c r="CO13" s="73"/>
      <c r="CP13" s="73"/>
      <c r="CQ13" s="73"/>
      <c r="CR13" s="73"/>
      <c r="CS13" s="73"/>
      <c r="CT13" s="73"/>
      <c r="CU13" s="73"/>
      <c r="CV13" s="73"/>
      <c r="CW13" s="73"/>
      <c r="CX13" s="73"/>
      <c r="CY13" s="73"/>
      <c r="CZ13" s="73"/>
      <c r="DA13" s="73"/>
      <c r="DB13" s="73"/>
      <c r="DC13" s="73"/>
      <c r="DD13" s="73"/>
      <c r="DE13" s="73"/>
      <c r="DF13" s="73"/>
      <c r="DG13" s="73"/>
      <c r="DH13" s="73"/>
      <c r="DI13" s="73"/>
      <c r="DJ13" s="73"/>
      <c r="DK13" s="73"/>
      <c r="DL13" s="73"/>
      <c r="DM13" s="73"/>
      <c r="DN13" s="73"/>
      <c r="DO13" s="73"/>
      <c r="DP13" s="73"/>
      <c r="DQ13" s="73"/>
      <c r="DR13" s="73"/>
      <c r="DS13" s="73"/>
      <c r="DT13" s="73"/>
      <c r="DU13" s="73"/>
      <c r="DV13" s="73"/>
      <c r="DW13" s="73"/>
      <c r="DX13" s="73"/>
      <c r="DY13" s="73"/>
      <c r="DZ13" s="73"/>
      <c r="EA13" s="73"/>
      <c r="EB13" s="73"/>
      <c r="EC13" s="73"/>
      <c r="ED13" s="73"/>
      <c r="EE13" s="73"/>
      <c r="EF13" s="73"/>
      <c r="EG13" s="73"/>
      <c r="EH13" s="73"/>
      <c r="EI13" s="73"/>
      <c r="EJ13" s="73"/>
      <c r="EK13" s="73"/>
      <c r="EL13" s="73"/>
      <c r="EM13" s="73"/>
      <c r="EN13" s="73"/>
      <c r="EO13" s="73"/>
      <c r="EP13" s="73"/>
      <c r="EQ13" s="73"/>
      <c r="ER13" s="73"/>
      <c r="ES13" s="73"/>
      <c r="ET13" s="73"/>
      <c r="EU13" s="73"/>
      <c r="EV13" s="73"/>
      <c r="EW13" s="73"/>
      <c r="EX13" s="73"/>
      <c r="EY13" s="73"/>
      <c r="EZ13" s="73"/>
      <c r="FA13" s="73"/>
      <c r="FB13" s="73"/>
      <c r="FC13" s="73"/>
      <c r="FD13" s="73"/>
      <c r="FE13" s="73"/>
      <c r="FF13" s="73"/>
      <c r="FG13" s="73"/>
      <c r="FH13" s="73"/>
      <c r="FI13" s="73"/>
      <c r="FJ13" s="73"/>
      <c r="FK13" s="73"/>
      <c r="FL13" s="73"/>
      <c r="FM13" s="73"/>
      <c r="FN13" s="73"/>
      <c r="FO13" s="73"/>
      <c r="FP13" s="73"/>
      <c r="FQ13" s="73"/>
      <c r="FR13" s="73"/>
      <c r="FS13" s="73"/>
      <c r="FT13" s="73"/>
      <c r="FU13" s="73"/>
      <c r="FV13" s="73"/>
      <c r="FW13" s="73"/>
      <c r="FX13" s="73"/>
      <c r="FY13" s="73"/>
      <c r="FZ13" s="73"/>
      <c r="GA13" s="73"/>
      <c r="GB13" s="73"/>
      <c r="GC13" s="73"/>
      <c r="GD13" s="73"/>
      <c r="GE13" s="73"/>
      <c r="GF13" s="73"/>
      <c r="GG13" s="73"/>
      <c r="GH13" s="73"/>
      <c r="GI13" s="73"/>
      <c r="GJ13" s="73"/>
      <c r="GK13" s="73"/>
      <c r="GL13" s="73"/>
      <c r="GM13" s="73"/>
      <c r="GN13" s="73"/>
      <c r="GO13" s="73"/>
      <c r="GP13" s="73"/>
      <c r="GQ13" s="73"/>
      <c r="GR13" s="73"/>
      <c r="GS13" s="73"/>
      <c r="GT13" s="73"/>
      <c r="GU13" s="73"/>
      <c r="GV13" s="73"/>
      <c r="GW13" s="73"/>
      <c r="GX13" s="73"/>
      <c r="GY13" s="73"/>
      <c r="GZ13" s="73"/>
      <c r="HA13" s="73"/>
      <c r="HB13" s="73"/>
      <c r="HC13" s="73"/>
      <c r="HD13" s="73"/>
      <c r="HE13" s="73"/>
      <c r="HF13" s="73"/>
      <c r="HG13" s="73"/>
      <c r="HH13" s="73"/>
      <c r="HI13" s="73"/>
      <c r="HJ13" s="73"/>
      <c r="HK13" s="73"/>
      <c r="HL13" s="73"/>
      <c r="HM13" s="73"/>
      <c r="HN13" s="73"/>
      <c r="HO13" s="73"/>
      <c r="HP13" s="73"/>
      <c r="HQ13" s="73"/>
      <c r="HR13" s="73"/>
      <c r="HS13" s="73"/>
      <c r="HT13" s="73"/>
      <c r="HU13" s="73"/>
      <c r="HV13" s="73"/>
      <c r="HW13" s="73"/>
      <c r="HX13" s="73"/>
      <c r="HY13" s="73"/>
      <c r="HZ13" s="73"/>
      <c r="IA13" s="73"/>
      <c r="IB13" s="73"/>
      <c r="IC13" s="73"/>
      <c r="ID13" s="73"/>
      <c r="IE13" s="73"/>
      <c r="IF13" s="73"/>
      <c r="IG13" s="73"/>
      <c r="IH13" s="73"/>
      <c r="II13" s="73"/>
      <c r="IJ13" s="73"/>
      <c r="IK13" s="73"/>
      <c r="IL13" s="73"/>
      <c r="IM13" s="73"/>
      <c r="IN13" s="73"/>
      <c r="IO13" s="73"/>
      <c r="IP13" s="73"/>
      <c r="IQ13" s="73"/>
      <c r="IR13" s="73"/>
      <c r="IS13" s="73"/>
      <c r="IT13" s="73"/>
      <c r="IU13" s="73"/>
      <c r="IV13" s="73"/>
      <c r="IW13" s="73"/>
    </row>
    <row r="14" spans="2:257" ht="29.25" thickBot="1" x14ac:dyDescent="0.25">
      <c r="B14" s="283">
        <v>5</v>
      </c>
      <c r="C14" s="290" t="s">
        <v>602</v>
      </c>
      <c r="D14" s="289">
        <v>1076664045</v>
      </c>
      <c r="E14" s="285" t="s">
        <v>603</v>
      </c>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c r="AZ14" s="73"/>
      <c r="BA14" s="73"/>
      <c r="BB14" s="73"/>
      <c r="BC14" s="73"/>
      <c r="BD14" s="73"/>
      <c r="BE14" s="73"/>
      <c r="BF14" s="73"/>
      <c r="BG14" s="73"/>
      <c r="BH14" s="73"/>
      <c r="BI14" s="73"/>
      <c r="BJ14" s="73"/>
      <c r="BK14" s="73"/>
      <c r="BL14" s="73"/>
      <c r="BM14" s="73"/>
      <c r="BN14" s="73"/>
      <c r="BO14" s="73"/>
      <c r="BP14" s="73"/>
      <c r="BQ14" s="73"/>
      <c r="BR14" s="73"/>
      <c r="BS14" s="73"/>
      <c r="BT14" s="73"/>
      <c r="BU14" s="73"/>
      <c r="BV14" s="73"/>
      <c r="BW14" s="73"/>
      <c r="BX14" s="73"/>
      <c r="BY14" s="73"/>
      <c r="BZ14" s="73"/>
      <c r="CA14" s="73"/>
      <c r="CB14" s="73"/>
      <c r="CC14" s="73"/>
      <c r="CD14" s="73"/>
      <c r="CE14" s="73"/>
      <c r="CF14" s="73"/>
      <c r="CG14" s="73"/>
      <c r="CH14" s="73"/>
      <c r="CI14" s="73"/>
      <c r="CJ14" s="73"/>
      <c r="CK14" s="73"/>
      <c r="CL14" s="73"/>
      <c r="CM14" s="73"/>
      <c r="CN14" s="73"/>
      <c r="CO14" s="73"/>
      <c r="CP14" s="73"/>
      <c r="CQ14" s="73"/>
      <c r="CR14" s="73"/>
      <c r="CS14" s="73"/>
      <c r="CT14" s="73"/>
      <c r="CU14" s="73"/>
      <c r="CV14" s="73"/>
      <c r="CW14" s="73"/>
      <c r="CX14" s="73"/>
      <c r="CY14" s="73"/>
      <c r="CZ14" s="73"/>
      <c r="DA14" s="73"/>
      <c r="DB14" s="73"/>
      <c r="DC14" s="73"/>
      <c r="DD14" s="73"/>
      <c r="DE14" s="73"/>
      <c r="DF14" s="73"/>
      <c r="DG14" s="73"/>
      <c r="DH14" s="73"/>
      <c r="DI14" s="73"/>
      <c r="DJ14" s="73"/>
      <c r="DK14" s="73"/>
      <c r="DL14" s="73"/>
      <c r="DM14" s="73"/>
      <c r="DN14" s="73"/>
      <c r="DO14" s="73"/>
      <c r="DP14" s="73"/>
      <c r="DQ14" s="73"/>
      <c r="DR14" s="73"/>
      <c r="DS14" s="73"/>
      <c r="DT14" s="73"/>
      <c r="DU14" s="73"/>
      <c r="DV14" s="73"/>
      <c r="DW14" s="73"/>
      <c r="DX14" s="73"/>
      <c r="DY14" s="73"/>
      <c r="DZ14" s="73"/>
      <c r="EA14" s="73"/>
      <c r="EB14" s="73"/>
      <c r="EC14" s="73"/>
      <c r="ED14" s="73"/>
      <c r="EE14" s="73"/>
      <c r="EF14" s="73"/>
      <c r="EG14" s="73"/>
      <c r="EH14" s="73"/>
      <c r="EI14" s="73"/>
      <c r="EJ14" s="73"/>
      <c r="EK14" s="73"/>
      <c r="EL14" s="73"/>
      <c r="EM14" s="73"/>
      <c r="EN14" s="73"/>
      <c r="EO14" s="73"/>
      <c r="EP14" s="73"/>
      <c r="EQ14" s="73"/>
      <c r="ER14" s="73"/>
      <c r="ES14" s="73"/>
      <c r="ET14" s="73"/>
      <c r="EU14" s="73"/>
      <c r="EV14" s="73"/>
      <c r="EW14" s="73"/>
      <c r="EX14" s="73"/>
      <c r="EY14" s="73"/>
      <c r="EZ14" s="73"/>
      <c r="FA14" s="73"/>
      <c r="FB14" s="73"/>
      <c r="FC14" s="73"/>
      <c r="FD14" s="73"/>
      <c r="FE14" s="73"/>
      <c r="FF14" s="73"/>
      <c r="FG14" s="73"/>
      <c r="FH14" s="73"/>
      <c r="FI14" s="73"/>
      <c r="FJ14" s="73"/>
      <c r="FK14" s="73"/>
      <c r="FL14" s="73"/>
      <c r="FM14" s="73"/>
      <c r="FN14" s="73"/>
      <c r="FO14" s="73"/>
      <c r="FP14" s="73"/>
      <c r="FQ14" s="73"/>
      <c r="FR14" s="73"/>
      <c r="FS14" s="73"/>
      <c r="FT14" s="73"/>
      <c r="FU14" s="73"/>
      <c r="FV14" s="73"/>
      <c r="FW14" s="73"/>
      <c r="FX14" s="73"/>
      <c r="FY14" s="73"/>
      <c r="FZ14" s="73"/>
      <c r="GA14" s="73"/>
      <c r="GB14" s="73"/>
      <c r="GC14" s="73"/>
      <c r="GD14" s="73"/>
      <c r="GE14" s="73"/>
      <c r="GF14" s="73"/>
      <c r="GG14" s="73"/>
      <c r="GH14" s="73"/>
      <c r="GI14" s="73"/>
      <c r="GJ14" s="73"/>
      <c r="GK14" s="73"/>
      <c r="GL14" s="73"/>
      <c r="GM14" s="73"/>
      <c r="GN14" s="73"/>
      <c r="GO14" s="73"/>
      <c r="GP14" s="73"/>
      <c r="GQ14" s="73"/>
      <c r="GR14" s="73"/>
      <c r="GS14" s="73"/>
      <c r="GT14" s="73"/>
      <c r="GU14" s="73"/>
      <c r="GV14" s="73"/>
      <c r="GW14" s="73"/>
      <c r="GX14" s="73"/>
      <c r="GY14" s="73"/>
      <c r="GZ14" s="73"/>
      <c r="HA14" s="73"/>
      <c r="HB14" s="73"/>
      <c r="HC14" s="73"/>
      <c r="HD14" s="73"/>
      <c r="HE14" s="73"/>
      <c r="HF14" s="73"/>
      <c r="HG14" s="73"/>
      <c r="HH14" s="73"/>
      <c r="HI14" s="73"/>
      <c r="HJ14" s="73"/>
      <c r="HK14" s="73"/>
      <c r="HL14" s="73"/>
      <c r="HM14" s="73"/>
      <c r="HN14" s="73"/>
      <c r="HO14" s="73"/>
      <c r="HP14" s="73"/>
      <c r="HQ14" s="73"/>
      <c r="HR14" s="73"/>
      <c r="HS14" s="73"/>
      <c r="HT14" s="73"/>
      <c r="HU14" s="73"/>
      <c r="HV14" s="73"/>
      <c r="HW14" s="73"/>
      <c r="HX14" s="73"/>
      <c r="HY14" s="73"/>
      <c r="HZ14" s="73"/>
      <c r="IA14" s="73"/>
      <c r="IB14" s="73"/>
      <c r="IC14" s="73"/>
      <c r="ID14" s="73"/>
      <c r="IE14" s="73"/>
      <c r="IF14" s="73"/>
      <c r="IG14" s="73"/>
      <c r="IH14" s="73"/>
      <c r="II14" s="73"/>
      <c r="IJ14" s="73"/>
      <c r="IK14" s="73"/>
      <c r="IL14" s="73"/>
      <c r="IM14" s="73"/>
      <c r="IN14" s="73"/>
      <c r="IO14" s="73"/>
      <c r="IP14" s="73"/>
      <c r="IQ14" s="73"/>
      <c r="IR14" s="73"/>
      <c r="IS14" s="73"/>
      <c r="IT14" s="73"/>
      <c r="IU14" s="73"/>
      <c r="IV14" s="73"/>
      <c r="IW14" s="73"/>
    </row>
    <row r="15" spans="2:257" ht="15.75" thickBot="1" x14ac:dyDescent="0.25">
      <c r="B15" s="283">
        <v>6</v>
      </c>
      <c r="C15" s="288" t="s">
        <v>654</v>
      </c>
      <c r="D15" s="289">
        <v>1003474795</v>
      </c>
      <c r="E15" s="284" t="s">
        <v>400</v>
      </c>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73"/>
      <c r="BN15" s="73"/>
      <c r="BO15" s="73"/>
      <c r="BP15" s="73"/>
      <c r="BQ15" s="73"/>
      <c r="BR15" s="73"/>
      <c r="BS15" s="73"/>
      <c r="BT15" s="73"/>
      <c r="BU15" s="73"/>
      <c r="BV15" s="73"/>
      <c r="BW15" s="73"/>
      <c r="BX15" s="73"/>
      <c r="BY15" s="73"/>
      <c r="BZ15" s="73"/>
      <c r="CA15" s="73"/>
      <c r="CB15" s="73"/>
      <c r="CC15" s="73"/>
      <c r="CD15" s="73"/>
      <c r="CE15" s="73"/>
      <c r="CF15" s="73"/>
      <c r="CG15" s="73"/>
      <c r="CH15" s="73"/>
      <c r="CI15" s="73"/>
      <c r="CJ15" s="73"/>
      <c r="CK15" s="73"/>
      <c r="CL15" s="73"/>
      <c r="CM15" s="73"/>
      <c r="CN15" s="73"/>
      <c r="CO15" s="73"/>
      <c r="CP15" s="73"/>
      <c r="CQ15" s="73"/>
      <c r="CR15" s="73"/>
      <c r="CS15" s="73"/>
      <c r="CT15" s="73"/>
      <c r="CU15" s="73"/>
      <c r="CV15" s="73"/>
      <c r="CW15" s="73"/>
      <c r="CX15" s="73"/>
      <c r="CY15" s="73"/>
      <c r="CZ15" s="73"/>
      <c r="DA15" s="73"/>
      <c r="DB15" s="73"/>
      <c r="DC15" s="73"/>
      <c r="DD15" s="73"/>
      <c r="DE15" s="73"/>
      <c r="DF15" s="73"/>
      <c r="DG15" s="73"/>
      <c r="DH15" s="73"/>
      <c r="DI15" s="73"/>
      <c r="DJ15" s="73"/>
      <c r="DK15" s="73"/>
      <c r="DL15" s="73"/>
      <c r="DM15" s="73"/>
      <c r="DN15" s="73"/>
      <c r="DO15" s="73"/>
      <c r="DP15" s="73"/>
      <c r="DQ15" s="73"/>
      <c r="DR15" s="73"/>
      <c r="DS15" s="73"/>
      <c r="DT15" s="73"/>
      <c r="DU15" s="73"/>
      <c r="DV15" s="73"/>
      <c r="DW15" s="73"/>
      <c r="DX15" s="73"/>
      <c r="DY15" s="73"/>
      <c r="DZ15" s="73"/>
      <c r="EA15" s="73"/>
      <c r="EB15" s="73"/>
      <c r="EC15" s="73"/>
      <c r="ED15" s="73"/>
      <c r="EE15" s="73"/>
      <c r="EF15" s="73"/>
      <c r="EG15" s="73"/>
      <c r="EH15" s="73"/>
      <c r="EI15" s="73"/>
      <c r="EJ15" s="73"/>
      <c r="EK15" s="73"/>
      <c r="EL15" s="73"/>
      <c r="EM15" s="73"/>
      <c r="EN15" s="73"/>
      <c r="EO15" s="73"/>
      <c r="EP15" s="73"/>
      <c r="EQ15" s="73"/>
      <c r="ER15" s="73"/>
      <c r="ES15" s="73"/>
      <c r="ET15" s="73"/>
      <c r="EU15" s="73"/>
      <c r="EV15" s="73"/>
      <c r="EW15" s="73"/>
      <c r="EX15" s="73"/>
      <c r="EY15" s="73"/>
      <c r="EZ15" s="73"/>
      <c r="FA15" s="73"/>
      <c r="FB15" s="73"/>
      <c r="FC15" s="73"/>
      <c r="FD15" s="73"/>
      <c r="FE15" s="73"/>
      <c r="FF15" s="73"/>
      <c r="FG15" s="73"/>
      <c r="FH15" s="73"/>
      <c r="FI15" s="73"/>
      <c r="FJ15" s="73"/>
      <c r="FK15" s="73"/>
      <c r="FL15" s="73"/>
      <c r="FM15" s="73"/>
      <c r="FN15" s="73"/>
      <c r="FO15" s="73"/>
      <c r="FP15" s="73"/>
      <c r="FQ15" s="73"/>
      <c r="FR15" s="73"/>
      <c r="FS15" s="73"/>
      <c r="FT15" s="73"/>
      <c r="FU15" s="73"/>
      <c r="FV15" s="73"/>
      <c r="FW15" s="73"/>
      <c r="FX15" s="73"/>
      <c r="FY15" s="73"/>
      <c r="FZ15" s="73"/>
      <c r="GA15" s="73"/>
      <c r="GB15" s="73"/>
      <c r="GC15" s="73"/>
      <c r="GD15" s="73"/>
      <c r="GE15" s="73"/>
      <c r="GF15" s="73"/>
      <c r="GG15" s="73"/>
      <c r="GH15" s="73"/>
      <c r="GI15" s="73"/>
      <c r="GJ15" s="73"/>
      <c r="GK15" s="73"/>
      <c r="GL15" s="73"/>
      <c r="GM15" s="73"/>
      <c r="GN15" s="73"/>
      <c r="GO15" s="73"/>
      <c r="GP15" s="73"/>
      <c r="GQ15" s="73"/>
      <c r="GR15" s="73"/>
      <c r="GS15" s="73"/>
      <c r="GT15" s="73"/>
      <c r="GU15" s="73"/>
      <c r="GV15" s="73"/>
      <c r="GW15" s="73"/>
      <c r="GX15" s="73"/>
      <c r="GY15" s="73"/>
      <c r="GZ15" s="73"/>
      <c r="HA15" s="73"/>
      <c r="HB15" s="73"/>
      <c r="HC15" s="73"/>
      <c r="HD15" s="73"/>
      <c r="HE15" s="73"/>
      <c r="HF15" s="73"/>
      <c r="HG15" s="73"/>
      <c r="HH15" s="73"/>
      <c r="HI15" s="73"/>
      <c r="HJ15" s="73"/>
      <c r="HK15" s="73"/>
      <c r="HL15" s="73"/>
      <c r="HM15" s="73"/>
      <c r="HN15" s="73"/>
      <c r="HO15" s="73"/>
      <c r="HP15" s="73"/>
      <c r="HQ15" s="73"/>
      <c r="HR15" s="73"/>
      <c r="HS15" s="73"/>
      <c r="HT15" s="73"/>
      <c r="HU15" s="73"/>
      <c r="HV15" s="73"/>
      <c r="HW15" s="73"/>
      <c r="HX15" s="73"/>
      <c r="HY15" s="73"/>
      <c r="HZ15" s="73"/>
      <c r="IA15" s="73"/>
      <c r="IB15" s="73"/>
      <c r="IC15" s="73"/>
      <c r="ID15" s="73"/>
      <c r="IE15" s="73"/>
      <c r="IF15" s="73"/>
      <c r="IG15" s="73"/>
      <c r="IH15" s="73"/>
      <c r="II15" s="73"/>
      <c r="IJ15" s="73"/>
      <c r="IK15" s="73"/>
      <c r="IL15" s="73"/>
      <c r="IM15" s="73"/>
      <c r="IN15" s="73"/>
      <c r="IO15" s="73"/>
      <c r="IP15" s="73"/>
      <c r="IQ15" s="73"/>
      <c r="IR15" s="73"/>
      <c r="IS15" s="73"/>
      <c r="IT15" s="73"/>
      <c r="IU15" s="73"/>
      <c r="IV15" s="73"/>
      <c r="IW15" s="73"/>
    </row>
    <row r="16" spans="2:257" ht="28.5" customHeight="1" thickBot="1" x14ac:dyDescent="0.25">
      <c r="B16" s="283">
        <v>7</v>
      </c>
      <c r="C16" s="288" t="s">
        <v>655</v>
      </c>
      <c r="D16" s="289">
        <v>1068954115</v>
      </c>
      <c r="E16" s="285" t="s">
        <v>614</v>
      </c>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73"/>
      <c r="BN16" s="73"/>
      <c r="BO16" s="73"/>
      <c r="BP16" s="73"/>
      <c r="BQ16" s="73"/>
      <c r="BR16" s="73"/>
      <c r="BS16" s="73"/>
      <c r="BT16" s="73"/>
      <c r="BU16" s="73"/>
      <c r="BV16" s="73"/>
      <c r="BW16" s="73"/>
      <c r="BX16" s="73"/>
      <c r="BY16" s="73"/>
      <c r="BZ16" s="73"/>
      <c r="CA16" s="73"/>
      <c r="CB16" s="73"/>
      <c r="CC16" s="73"/>
      <c r="CD16" s="73"/>
      <c r="CE16" s="73"/>
      <c r="CF16" s="73"/>
      <c r="CG16" s="73"/>
      <c r="CH16" s="73"/>
      <c r="CI16" s="73"/>
      <c r="CJ16" s="73"/>
      <c r="CK16" s="73"/>
      <c r="CL16" s="73"/>
      <c r="CM16" s="73"/>
      <c r="CN16" s="73"/>
      <c r="CO16" s="73"/>
      <c r="CP16" s="73"/>
      <c r="CQ16" s="73"/>
      <c r="CR16" s="73"/>
      <c r="CS16" s="73"/>
      <c r="CT16" s="73"/>
      <c r="CU16" s="73"/>
      <c r="CV16" s="73"/>
      <c r="CW16" s="73"/>
      <c r="CX16" s="73"/>
      <c r="CY16" s="73"/>
      <c r="CZ16" s="73"/>
      <c r="DA16" s="73"/>
      <c r="DB16" s="73"/>
      <c r="DC16" s="73"/>
      <c r="DD16" s="73"/>
      <c r="DE16" s="73"/>
      <c r="DF16" s="73"/>
      <c r="DG16" s="73"/>
      <c r="DH16" s="73"/>
      <c r="DI16" s="73"/>
      <c r="DJ16" s="73"/>
      <c r="DK16" s="73"/>
      <c r="DL16" s="73"/>
      <c r="DM16" s="73"/>
      <c r="DN16" s="73"/>
      <c r="DO16" s="73"/>
      <c r="DP16" s="73"/>
      <c r="DQ16" s="73"/>
      <c r="DR16" s="73"/>
      <c r="DS16" s="73"/>
      <c r="DT16" s="73"/>
      <c r="DU16" s="73"/>
      <c r="DV16" s="73"/>
      <c r="DW16" s="73"/>
      <c r="DX16" s="73"/>
      <c r="DY16" s="73"/>
      <c r="DZ16" s="73"/>
      <c r="EA16" s="73"/>
      <c r="EB16" s="73"/>
      <c r="EC16" s="73"/>
      <c r="ED16" s="73"/>
      <c r="EE16" s="73"/>
      <c r="EF16" s="73"/>
      <c r="EG16" s="73"/>
      <c r="EH16" s="73"/>
      <c r="EI16" s="73"/>
      <c r="EJ16" s="73"/>
      <c r="EK16" s="73"/>
      <c r="EL16" s="73"/>
      <c r="EM16" s="73"/>
      <c r="EN16" s="73"/>
      <c r="EO16" s="73"/>
      <c r="EP16" s="73"/>
      <c r="EQ16" s="73"/>
      <c r="ER16" s="73"/>
      <c r="ES16" s="73"/>
      <c r="ET16" s="73"/>
      <c r="EU16" s="73"/>
      <c r="EV16" s="73"/>
      <c r="EW16" s="73"/>
      <c r="EX16" s="73"/>
      <c r="EY16" s="73"/>
      <c r="EZ16" s="73"/>
      <c r="FA16" s="73"/>
      <c r="FB16" s="73"/>
      <c r="FC16" s="73"/>
      <c r="FD16" s="73"/>
      <c r="FE16" s="73"/>
      <c r="FF16" s="73"/>
      <c r="FG16" s="73"/>
      <c r="FH16" s="73"/>
      <c r="FI16" s="73"/>
      <c r="FJ16" s="73"/>
      <c r="FK16" s="73"/>
      <c r="FL16" s="73"/>
      <c r="FM16" s="73"/>
      <c r="FN16" s="73"/>
      <c r="FO16" s="73"/>
      <c r="FP16" s="73"/>
      <c r="FQ16" s="73"/>
      <c r="FR16" s="73"/>
      <c r="FS16" s="73"/>
      <c r="FT16" s="73"/>
      <c r="FU16" s="73"/>
      <c r="FV16" s="73"/>
      <c r="FW16" s="73"/>
      <c r="FX16" s="73"/>
      <c r="FY16" s="73"/>
      <c r="FZ16" s="73"/>
      <c r="GA16" s="73"/>
      <c r="GB16" s="73"/>
      <c r="GC16" s="73"/>
      <c r="GD16" s="73"/>
      <c r="GE16" s="73"/>
      <c r="GF16" s="73"/>
      <c r="GG16" s="73"/>
      <c r="GH16" s="73"/>
      <c r="GI16" s="73"/>
      <c r="GJ16" s="73"/>
      <c r="GK16" s="73"/>
      <c r="GL16" s="73"/>
      <c r="GM16" s="73"/>
      <c r="GN16" s="73"/>
      <c r="GO16" s="73"/>
      <c r="GP16" s="73"/>
      <c r="GQ16" s="73"/>
      <c r="GR16" s="73"/>
      <c r="GS16" s="73"/>
      <c r="GT16" s="73"/>
      <c r="GU16" s="73"/>
      <c r="GV16" s="73"/>
      <c r="GW16" s="73"/>
      <c r="GX16" s="73"/>
      <c r="GY16" s="73"/>
      <c r="GZ16" s="73"/>
      <c r="HA16" s="73"/>
      <c r="HB16" s="73"/>
      <c r="HC16" s="73"/>
      <c r="HD16" s="73"/>
      <c r="HE16" s="73"/>
      <c r="HF16" s="73"/>
      <c r="HG16" s="73"/>
      <c r="HH16" s="73"/>
      <c r="HI16" s="73"/>
      <c r="HJ16" s="73"/>
      <c r="HK16" s="73"/>
      <c r="HL16" s="73"/>
      <c r="HM16" s="73"/>
      <c r="HN16" s="73"/>
      <c r="HO16" s="73"/>
      <c r="HP16" s="73"/>
      <c r="HQ16" s="73"/>
      <c r="HR16" s="73"/>
      <c r="HS16" s="73"/>
      <c r="HT16" s="73"/>
      <c r="HU16" s="73"/>
      <c r="HV16" s="73"/>
      <c r="HW16" s="73"/>
      <c r="HX16" s="73"/>
      <c r="HY16" s="73"/>
      <c r="HZ16" s="73"/>
      <c r="IA16" s="73"/>
      <c r="IB16" s="73"/>
      <c r="IC16" s="73"/>
      <c r="ID16" s="73"/>
      <c r="IE16" s="73"/>
      <c r="IF16" s="73"/>
      <c r="IG16" s="73"/>
      <c r="IH16" s="73"/>
      <c r="II16" s="73"/>
      <c r="IJ16" s="73"/>
      <c r="IK16" s="73"/>
      <c r="IL16" s="73"/>
      <c r="IM16" s="73"/>
      <c r="IN16" s="73"/>
      <c r="IO16" s="73"/>
      <c r="IP16" s="73"/>
      <c r="IQ16" s="73"/>
      <c r="IR16" s="73"/>
      <c r="IS16" s="73"/>
      <c r="IT16" s="73"/>
      <c r="IU16" s="73"/>
      <c r="IV16" s="73"/>
      <c r="IW16" s="73"/>
    </row>
    <row r="17" spans="2:257" ht="15.75" thickBot="1" x14ac:dyDescent="0.25">
      <c r="B17" s="283">
        <v>8</v>
      </c>
      <c r="C17" s="288" t="s">
        <v>615</v>
      </c>
      <c r="D17" s="289">
        <v>1007344067</v>
      </c>
      <c r="E17" s="284" t="s">
        <v>9</v>
      </c>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73"/>
      <c r="BN17" s="73"/>
      <c r="BO17" s="73"/>
      <c r="BP17" s="73"/>
      <c r="BQ17" s="73"/>
      <c r="BR17" s="73"/>
      <c r="BS17" s="73"/>
      <c r="BT17" s="73"/>
      <c r="BU17" s="73"/>
      <c r="BV17" s="73"/>
      <c r="BW17" s="73"/>
      <c r="BX17" s="73"/>
      <c r="BY17" s="73"/>
      <c r="BZ17" s="73"/>
      <c r="CA17" s="73"/>
      <c r="CB17" s="73"/>
      <c r="CC17" s="73"/>
      <c r="CD17" s="73"/>
      <c r="CE17" s="73"/>
      <c r="CF17" s="73"/>
      <c r="CG17" s="73"/>
      <c r="CH17" s="73"/>
      <c r="CI17" s="73"/>
      <c r="CJ17" s="73"/>
      <c r="CK17" s="73"/>
      <c r="CL17" s="73"/>
      <c r="CM17" s="73"/>
      <c r="CN17" s="73"/>
      <c r="CO17" s="73"/>
      <c r="CP17" s="73"/>
      <c r="CQ17" s="73"/>
      <c r="CR17" s="73"/>
      <c r="CS17" s="73"/>
      <c r="CT17" s="73"/>
      <c r="CU17" s="73"/>
      <c r="CV17" s="73"/>
      <c r="CW17" s="73"/>
      <c r="CX17" s="73"/>
      <c r="CY17" s="73"/>
      <c r="CZ17" s="73"/>
      <c r="DA17" s="73"/>
      <c r="DB17" s="73"/>
      <c r="DC17" s="73"/>
      <c r="DD17" s="73"/>
      <c r="DE17" s="73"/>
      <c r="DF17" s="73"/>
      <c r="DG17" s="73"/>
      <c r="DH17" s="73"/>
      <c r="DI17" s="73"/>
      <c r="DJ17" s="73"/>
      <c r="DK17" s="73"/>
      <c r="DL17" s="73"/>
      <c r="DM17" s="73"/>
      <c r="DN17" s="73"/>
      <c r="DO17" s="73"/>
      <c r="DP17" s="73"/>
      <c r="DQ17" s="73"/>
      <c r="DR17" s="73"/>
      <c r="DS17" s="73"/>
      <c r="DT17" s="73"/>
      <c r="DU17" s="73"/>
      <c r="DV17" s="73"/>
      <c r="DW17" s="73"/>
      <c r="DX17" s="73"/>
      <c r="DY17" s="73"/>
      <c r="DZ17" s="73"/>
      <c r="EA17" s="73"/>
      <c r="EB17" s="73"/>
      <c r="EC17" s="73"/>
      <c r="ED17" s="73"/>
      <c r="EE17" s="73"/>
      <c r="EF17" s="73"/>
      <c r="EG17" s="73"/>
      <c r="EH17" s="73"/>
      <c r="EI17" s="73"/>
      <c r="EJ17" s="73"/>
      <c r="EK17" s="73"/>
      <c r="EL17" s="73"/>
      <c r="EM17" s="73"/>
      <c r="EN17" s="73"/>
      <c r="EO17" s="73"/>
      <c r="EP17" s="73"/>
      <c r="EQ17" s="73"/>
      <c r="ER17" s="73"/>
      <c r="ES17" s="73"/>
      <c r="ET17" s="73"/>
      <c r="EU17" s="73"/>
      <c r="EV17" s="73"/>
      <c r="EW17" s="73"/>
      <c r="EX17" s="73"/>
      <c r="EY17" s="73"/>
      <c r="EZ17" s="73"/>
      <c r="FA17" s="73"/>
      <c r="FB17" s="73"/>
      <c r="FC17" s="73"/>
      <c r="FD17" s="73"/>
      <c r="FE17" s="73"/>
      <c r="FF17" s="73"/>
      <c r="FG17" s="73"/>
      <c r="FH17" s="73"/>
      <c r="FI17" s="73"/>
      <c r="FJ17" s="73"/>
      <c r="FK17" s="73"/>
      <c r="FL17" s="73"/>
      <c r="FM17" s="73"/>
      <c r="FN17" s="73"/>
      <c r="FO17" s="73"/>
      <c r="FP17" s="73"/>
      <c r="FQ17" s="73"/>
      <c r="FR17" s="73"/>
      <c r="FS17" s="73"/>
      <c r="FT17" s="73"/>
      <c r="FU17" s="73"/>
      <c r="FV17" s="73"/>
      <c r="FW17" s="73"/>
      <c r="FX17" s="73"/>
      <c r="FY17" s="73"/>
      <c r="FZ17" s="73"/>
      <c r="GA17" s="73"/>
      <c r="GB17" s="73"/>
      <c r="GC17" s="73"/>
      <c r="GD17" s="73"/>
      <c r="GE17" s="73"/>
      <c r="GF17" s="73"/>
      <c r="GG17" s="73"/>
      <c r="GH17" s="73"/>
      <c r="GI17" s="73"/>
      <c r="GJ17" s="73"/>
      <c r="GK17" s="73"/>
      <c r="GL17" s="73"/>
      <c r="GM17" s="73"/>
      <c r="GN17" s="73"/>
      <c r="GO17" s="73"/>
      <c r="GP17" s="73"/>
      <c r="GQ17" s="73"/>
      <c r="GR17" s="73"/>
      <c r="GS17" s="73"/>
      <c r="GT17" s="73"/>
      <c r="GU17" s="73"/>
      <c r="GV17" s="73"/>
      <c r="GW17" s="73"/>
      <c r="GX17" s="73"/>
      <c r="GY17" s="73"/>
      <c r="GZ17" s="73"/>
      <c r="HA17" s="73"/>
      <c r="HB17" s="73"/>
      <c r="HC17" s="73"/>
      <c r="HD17" s="73"/>
      <c r="HE17" s="73"/>
      <c r="HF17" s="73"/>
      <c r="HG17" s="73"/>
      <c r="HH17" s="73"/>
      <c r="HI17" s="73"/>
      <c r="HJ17" s="73"/>
      <c r="HK17" s="73"/>
      <c r="HL17" s="73"/>
      <c r="HM17" s="73"/>
      <c r="HN17" s="73"/>
      <c r="HO17" s="73"/>
      <c r="HP17" s="73"/>
      <c r="HQ17" s="73"/>
      <c r="HR17" s="73"/>
      <c r="HS17" s="73"/>
      <c r="HT17" s="73"/>
      <c r="HU17" s="73"/>
      <c r="HV17" s="73"/>
      <c r="HW17" s="73"/>
      <c r="HX17" s="73"/>
      <c r="HY17" s="73"/>
      <c r="HZ17" s="73"/>
      <c r="IA17" s="73"/>
      <c r="IB17" s="73"/>
      <c r="IC17" s="73"/>
      <c r="ID17" s="73"/>
      <c r="IE17" s="73"/>
      <c r="IF17" s="73"/>
      <c r="IG17" s="73"/>
      <c r="IH17" s="73"/>
      <c r="II17" s="73"/>
      <c r="IJ17" s="73"/>
      <c r="IK17" s="73"/>
      <c r="IL17" s="73"/>
      <c r="IM17" s="73"/>
      <c r="IN17" s="73"/>
      <c r="IO17" s="73"/>
      <c r="IP17" s="73"/>
      <c r="IQ17" s="73"/>
      <c r="IR17" s="73"/>
      <c r="IS17" s="73"/>
      <c r="IT17" s="73"/>
      <c r="IU17" s="73"/>
      <c r="IV17" s="73"/>
      <c r="IW17" s="73"/>
    </row>
    <row r="18" spans="2:257" ht="15.75" thickBot="1" x14ac:dyDescent="0.25">
      <c r="B18" s="283">
        <v>9</v>
      </c>
      <c r="C18" s="288" t="s">
        <v>587</v>
      </c>
      <c r="D18" s="287">
        <v>1076654999</v>
      </c>
      <c r="E18" s="284" t="s">
        <v>568</v>
      </c>
    </row>
    <row r="19" spans="2:257" ht="15.75" thickBot="1" x14ac:dyDescent="0.25">
      <c r="B19" s="283">
        <v>11</v>
      </c>
      <c r="C19" s="290" t="s">
        <v>574</v>
      </c>
      <c r="D19" s="291">
        <v>2985116</v>
      </c>
      <c r="E19" s="290" t="s">
        <v>572</v>
      </c>
    </row>
    <row r="20" spans="2:257" ht="15.75" thickBot="1" x14ac:dyDescent="0.25">
      <c r="B20" s="283">
        <v>12</v>
      </c>
      <c r="C20" s="290" t="s">
        <v>575</v>
      </c>
      <c r="D20" s="291">
        <v>2983944</v>
      </c>
      <c r="E20" s="284" t="s">
        <v>604</v>
      </c>
    </row>
    <row r="21" spans="2:257" ht="15.75" thickBot="1" x14ac:dyDescent="0.25">
      <c r="B21" s="283">
        <v>13</v>
      </c>
      <c r="C21" s="290" t="s">
        <v>576</v>
      </c>
      <c r="D21" s="289">
        <v>79877280</v>
      </c>
      <c r="E21" s="290" t="s">
        <v>597</v>
      </c>
    </row>
    <row r="22" spans="2:257" ht="15.75" thickBot="1" x14ac:dyDescent="0.25">
      <c r="B22" s="283">
        <v>14</v>
      </c>
      <c r="C22" s="290" t="s">
        <v>577</v>
      </c>
      <c r="D22" s="289">
        <v>1076655547</v>
      </c>
      <c r="E22" s="290" t="s">
        <v>572</v>
      </c>
    </row>
    <row r="23" spans="2:257" ht="15.75" thickBot="1" x14ac:dyDescent="0.25">
      <c r="B23" s="283">
        <v>15</v>
      </c>
      <c r="C23" s="290" t="s">
        <v>578</v>
      </c>
      <c r="D23" s="289">
        <v>79168860</v>
      </c>
      <c r="E23" s="290" t="s">
        <v>572</v>
      </c>
    </row>
    <row r="24" spans="2:257" ht="15.75" thickBot="1" x14ac:dyDescent="0.25">
      <c r="B24" s="283">
        <v>16</v>
      </c>
      <c r="C24" s="290" t="s">
        <v>579</v>
      </c>
      <c r="D24" s="289">
        <v>1076656347</v>
      </c>
      <c r="E24" s="290" t="s">
        <v>572</v>
      </c>
    </row>
    <row r="25" spans="2:257" ht="15.75" thickBot="1" x14ac:dyDescent="0.25">
      <c r="B25" s="283">
        <v>17</v>
      </c>
      <c r="C25" s="290" t="s">
        <v>580</v>
      </c>
      <c r="D25" s="289">
        <v>2983839</v>
      </c>
      <c r="E25" s="290" t="s">
        <v>572</v>
      </c>
    </row>
    <row r="26" spans="2:257" ht="15.75" thickBot="1" x14ac:dyDescent="0.25">
      <c r="B26" s="283">
        <v>18</v>
      </c>
      <c r="C26" s="290" t="s">
        <v>581</v>
      </c>
      <c r="D26" s="289">
        <v>2985263</v>
      </c>
      <c r="E26" s="290" t="s">
        <v>596</v>
      </c>
    </row>
    <row r="27" spans="2:257" ht="15" thickBot="1" x14ac:dyDescent="0.25">
      <c r="B27" s="283">
        <v>19</v>
      </c>
      <c r="C27" s="284" t="s">
        <v>586</v>
      </c>
      <c r="D27" s="292">
        <v>39739774</v>
      </c>
      <c r="E27" s="284" t="s">
        <v>572</v>
      </c>
    </row>
  </sheetData>
  <mergeCells count="69">
    <mergeCell ref="V2:Y2"/>
    <mergeCell ref="B2:E2"/>
    <mergeCell ref="F2:I2"/>
    <mergeCell ref="J2:M2"/>
    <mergeCell ref="N2:Q2"/>
    <mergeCell ref="R2:U2"/>
    <mergeCell ref="BR2:BU2"/>
    <mergeCell ref="Z2:AC2"/>
    <mergeCell ref="AD2:AG2"/>
    <mergeCell ref="AH2:AK2"/>
    <mergeCell ref="AL2:AO2"/>
    <mergeCell ref="AP2:AS2"/>
    <mergeCell ref="AT2:AW2"/>
    <mergeCell ref="AX2:BA2"/>
    <mergeCell ref="BB2:BE2"/>
    <mergeCell ref="BF2:BI2"/>
    <mergeCell ref="BJ2:BM2"/>
    <mergeCell ref="BN2:BQ2"/>
    <mergeCell ref="DN2:DQ2"/>
    <mergeCell ref="BV2:BY2"/>
    <mergeCell ref="BZ2:CC2"/>
    <mergeCell ref="CD2:CG2"/>
    <mergeCell ref="CH2:CK2"/>
    <mergeCell ref="CL2:CO2"/>
    <mergeCell ref="CP2:CS2"/>
    <mergeCell ref="CT2:CW2"/>
    <mergeCell ref="CX2:DA2"/>
    <mergeCell ref="DB2:DE2"/>
    <mergeCell ref="DF2:DI2"/>
    <mergeCell ref="DJ2:DM2"/>
    <mergeCell ref="FJ2:FM2"/>
    <mergeCell ref="DR2:DU2"/>
    <mergeCell ref="DV2:DY2"/>
    <mergeCell ref="DZ2:EC2"/>
    <mergeCell ref="ED2:EG2"/>
    <mergeCell ref="EH2:EK2"/>
    <mergeCell ref="EL2:EO2"/>
    <mergeCell ref="IP2:IS2"/>
    <mergeCell ref="IT2:IW2"/>
    <mergeCell ref="B3:D3"/>
    <mergeCell ref="B4:D4"/>
    <mergeCell ref="HJ2:HM2"/>
    <mergeCell ref="HN2:HQ2"/>
    <mergeCell ref="HR2:HU2"/>
    <mergeCell ref="HV2:HY2"/>
    <mergeCell ref="HZ2:IC2"/>
    <mergeCell ref="ID2:IG2"/>
    <mergeCell ref="GL2:GO2"/>
    <mergeCell ref="GP2:GS2"/>
    <mergeCell ref="GT2:GW2"/>
    <mergeCell ref="GX2:HA2"/>
    <mergeCell ref="HB2:HE2"/>
    <mergeCell ref="HF2:HI2"/>
    <mergeCell ref="B5:D5"/>
    <mergeCell ref="B7:E7"/>
    <mergeCell ref="B8:E8"/>
    <mergeCell ref="IH2:IK2"/>
    <mergeCell ref="IL2:IO2"/>
    <mergeCell ref="FN2:FQ2"/>
    <mergeCell ref="FR2:FU2"/>
    <mergeCell ref="FV2:FY2"/>
    <mergeCell ref="FZ2:GC2"/>
    <mergeCell ref="GD2:GG2"/>
    <mergeCell ref="GH2:GK2"/>
    <mergeCell ref="EP2:ES2"/>
    <mergeCell ref="ET2:EW2"/>
    <mergeCell ref="EX2:FA2"/>
    <mergeCell ref="FB2:FE2"/>
    <mergeCell ref="FF2:FI2"/>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5:O18"/>
  <sheetViews>
    <sheetView topLeftCell="E1" workbookViewId="0">
      <selection activeCell="M17" sqref="M17"/>
    </sheetView>
  </sheetViews>
  <sheetFormatPr baseColWidth="10" defaultColWidth="10" defaultRowHeight="15" x14ac:dyDescent="0.2"/>
  <cols>
    <col min="1" max="1" width="5.75" style="183" customWidth="1"/>
    <col min="2" max="2" width="5" style="183" customWidth="1"/>
    <col min="3" max="3" width="8.75" style="183" bestFit="1" customWidth="1"/>
    <col min="4" max="4" width="26.25" style="183" bestFit="1" customWidth="1"/>
    <col min="5" max="5" width="41.5" style="183" bestFit="1" customWidth="1"/>
    <col min="6" max="6" width="9.75" style="183" bestFit="1" customWidth="1"/>
    <col min="7" max="7" width="8" style="183" bestFit="1" customWidth="1"/>
    <col min="8" max="8" width="10.75" style="183" bestFit="1" customWidth="1"/>
    <col min="9" max="9" width="15.25" style="183" customWidth="1"/>
    <col min="10" max="10" width="22.25" style="183" bestFit="1" customWidth="1"/>
    <col min="11" max="11" width="10.75" style="183" bestFit="1" customWidth="1"/>
    <col min="12" max="14" width="10" style="183"/>
    <col min="15" max="15" width="11.25" style="183" bestFit="1" customWidth="1"/>
    <col min="16" max="16384" width="10" style="183"/>
  </cols>
  <sheetData>
    <row r="5" spans="2:15" x14ac:dyDescent="0.2">
      <c r="O5" s="184"/>
    </row>
    <row r="6" spans="2:15" ht="15.75" x14ac:dyDescent="0.2">
      <c r="B6" s="540" t="s">
        <v>405</v>
      </c>
      <c r="C6" s="540"/>
      <c r="D6" s="540"/>
      <c r="E6" s="540"/>
      <c r="F6" s="540"/>
      <c r="G6" s="540"/>
      <c r="H6" s="540"/>
      <c r="I6" s="540"/>
      <c r="J6" s="540"/>
      <c r="K6" s="540"/>
    </row>
    <row r="8" spans="2:15" ht="15.75" thickBot="1" x14ac:dyDescent="0.25"/>
    <row r="9" spans="2:15" ht="15.75" x14ac:dyDescent="0.2">
      <c r="B9" s="185" t="s">
        <v>393</v>
      </c>
      <c r="C9" s="186" t="s">
        <v>271</v>
      </c>
      <c r="D9" s="186" t="s">
        <v>274</v>
      </c>
      <c r="E9" s="186" t="s">
        <v>406</v>
      </c>
      <c r="F9" s="186" t="s">
        <v>408</v>
      </c>
      <c r="G9" s="186" t="s">
        <v>409</v>
      </c>
      <c r="H9" s="186" t="s">
        <v>410</v>
      </c>
      <c r="I9" s="186" t="s">
        <v>275</v>
      </c>
      <c r="J9" s="186" t="s">
        <v>276</v>
      </c>
      <c r="K9" s="187" t="s">
        <v>411</v>
      </c>
    </row>
    <row r="10" spans="2:15" x14ac:dyDescent="0.2">
      <c r="B10" s="188">
        <v>1</v>
      </c>
      <c r="C10" s="189" t="s">
        <v>7</v>
      </c>
      <c r="D10" s="189" t="s">
        <v>414</v>
      </c>
      <c r="E10" s="189" t="s">
        <v>415</v>
      </c>
      <c r="F10" s="190">
        <v>2015</v>
      </c>
      <c r="G10" s="191" t="s">
        <v>412</v>
      </c>
      <c r="H10" s="189" t="s">
        <v>413</v>
      </c>
      <c r="I10" s="189" t="s">
        <v>334</v>
      </c>
      <c r="J10" s="191" t="s">
        <v>335</v>
      </c>
      <c r="K10" s="192" t="s">
        <v>416</v>
      </c>
    </row>
    <row r="11" spans="2:15" ht="15.75" thickBot="1" x14ac:dyDescent="0.25">
      <c r="B11" s="193"/>
      <c r="C11" s="194"/>
      <c r="D11" s="194"/>
      <c r="E11" s="194"/>
      <c r="F11" s="194"/>
      <c r="G11" s="194"/>
      <c r="H11" s="194"/>
      <c r="I11" s="194"/>
      <c r="J11" s="194"/>
      <c r="K11" s="195"/>
    </row>
    <row r="13" spans="2:15" ht="15.75" x14ac:dyDescent="0.2">
      <c r="D13" s="196" t="s">
        <v>10</v>
      </c>
      <c r="E13" s="196"/>
    </row>
    <row r="14" spans="2:15" ht="15.75" thickBot="1" x14ac:dyDescent="0.25"/>
    <row r="15" spans="2:15" ht="30" x14ac:dyDescent="0.2">
      <c r="D15" s="197" t="s">
        <v>34</v>
      </c>
      <c r="E15" s="198" t="s">
        <v>35</v>
      </c>
    </row>
    <row r="16" spans="2:15" x14ac:dyDescent="0.2">
      <c r="D16" s="199" t="s">
        <v>36</v>
      </c>
      <c r="E16" s="200" t="s">
        <v>35</v>
      </c>
    </row>
    <row r="17" spans="4:5" ht="30" x14ac:dyDescent="0.2">
      <c r="D17" s="199" t="s">
        <v>37</v>
      </c>
      <c r="E17" s="200" t="s">
        <v>35</v>
      </c>
    </row>
    <row r="18" spans="4:5" ht="45.75" thickBot="1" x14ac:dyDescent="0.25">
      <c r="D18" s="201" t="s">
        <v>38</v>
      </c>
      <c r="E18" s="195" t="s">
        <v>35</v>
      </c>
    </row>
  </sheetData>
  <mergeCells count="1">
    <mergeCell ref="B6:K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5:C17"/>
  <sheetViews>
    <sheetView workbookViewId="0">
      <selection activeCell="B8" sqref="B8:C12"/>
    </sheetView>
  </sheetViews>
  <sheetFormatPr baseColWidth="10" defaultColWidth="10" defaultRowHeight="12.75" x14ac:dyDescent="0.2"/>
  <cols>
    <col min="1" max="1" width="10" style="77"/>
    <col min="2" max="2" width="47.25" style="77" bestFit="1" customWidth="1"/>
    <col min="3" max="3" width="22.75" style="77" bestFit="1" customWidth="1"/>
    <col min="4" max="16384" width="10" style="77"/>
  </cols>
  <sheetData>
    <row r="5" spans="2:3" ht="15.75" x14ac:dyDescent="0.25">
      <c r="B5" s="541" t="s">
        <v>0</v>
      </c>
      <c r="C5" s="541"/>
    </row>
    <row r="7" spans="2:3" ht="13.5" thickBot="1" x14ac:dyDescent="0.25"/>
    <row r="8" spans="2:3" ht="16.5" thickBot="1" x14ac:dyDescent="0.3">
      <c r="B8" s="542" t="s">
        <v>401</v>
      </c>
      <c r="C8" s="543"/>
    </row>
    <row r="9" spans="2:3" ht="15.75" x14ac:dyDescent="0.25">
      <c r="B9" s="78"/>
      <c r="C9" s="79"/>
    </row>
    <row r="10" spans="2:3" ht="15" x14ac:dyDescent="0.2">
      <c r="B10" s="80" t="s">
        <v>402</v>
      </c>
      <c r="C10" s="81">
        <v>100000000</v>
      </c>
    </row>
    <row r="11" spans="2:3" ht="15" x14ac:dyDescent="0.2">
      <c r="B11" s="80" t="s">
        <v>403</v>
      </c>
      <c r="C11" s="81">
        <v>100000000</v>
      </c>
    </row>
    <row r="12" spans="2:3" ht="15.75" thickBot="1" x14ac:dyDescent="0.25">
      <c r="B12" s="82" t="s">
        <v>404</v>
      </c>
      <c r="C12" s="83">
        <v>80000000</v>
      </c>
    </row>
    <row r="17" spans="2:2" ht="14.25" x14ac:dyDescent="0.2">
      <c r="B17" s="59"/>
    </row>
  </sheetData>
  <mergeCells count="2">
    <mergeCell ref="B5:C5"/>
    <mergeCell ref="B8:C8"/>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5:I38"/>
  <sheetViews>
    <sheetView topLeftCell="A22" workbookViewId="0">
      <selection activeCell="F33" sqref="F33"/>
    </sheetView>
  </sheetViews>
  <sheetFormatPr baseColWidth="10" defaultColWidth="10" defaultRowHeight="14.25" x14ac:dyDescent="0.2"/>
  <cols>
    <col min="1" max="1" width="10" style="59"/>
    <col min="2" max="2" width="4.25" style="59" customWidth="1"/>
    <col min="3" max="3" width="46.25" style="59" bestFit="1" customWidth="1"/>
    <col min="4" max="4" width="30.25" style="202" bestFit="1" customWidth="1"/>
    <col min="5" max="5" width="15.75" style="59" bestFit="1" customWidth="1"/>
    <col min="6" max="6" width="12.75" style="59" bestFit="1" customWidth="1"/>
    <col min="7" max="7" width="11.25" style="59" customWidth="1"/>
    <col min="8" max="8" width="9.25" style="59" bestFit="1" customWidth="1"/>
    <col min="9" max="9" width="13.5" style="59" customWidth="1"/>
    <col min="10" max="10" width="10.25" style="59" bestFit="1" customWidth="1"/>
    <col min="11" max="16384" width="10" style="59"/>
  </cols>
  <sheetData>
    <row r="5" spans="2:9" ht="15" x14ac:dyDescent="0.25">
      <c r="B5" s="521" t="s">
        <v>429</v>
      </c>
      <c r="C5" s="521"/>
      <c r="D5" s="521"/>
      <c r="E5" s="521"/>
      <c r="F5" s="521"/>
      <c r="G5" s="521"/>
      <c r="H5" s="521"/>
      <c r="I5" s="521"/>
    </row>
    <row r="6" spans="2:9" ht="15" x14ac:dyDescent="0.25">
      <c r="B6" s="521" t="s">
        <v>521</v>
      </c>
      <c r="C6" s="521"/>
      <c r="D6" s="521"/>
      <c r="E6" s="521"/>
      <c r="F6" s="521"/>
      <c r="G6" s="521"/>
      <c r="H6" s="521"/>
      <c r="I6" s="521"/>
    </row>
    <row r="7" spans="2:9" ht="15.75" thickBot="1" x14ac:dyDescent="0.3">
      <c r="B7" s="60"/>
      <c r="C7" s="60"/>
      <c r="D7" s="60"/>
      <c r="E7" s="60"/>
      <c r="F7" s="60"/>
      <c r="G7" s="60"/>
      <c r="H7" s="60"/>
      <c r="I7" s="60"/>
    </row>
    <row r="8" spans="2:9" s="67" customFormat="1" ht="30" x14ac:dyDescent="0.25">
      <c r="B8" s="172" t="s">
        <v>393</v>
      </c>
      <c r="C8" s="209" t="s">
        <v>11</v>
      </c>
      <c r="D8" s="209" t="s">
        <v>12</v>
      </c>
      <c r="E8" s="209" t="s">
        <v>407</v>
      </c>
      <c r="F8" s="210" t="s">
        <v>417</v>
      </c>
      <c r="G8" s="210" t="s">
        <v>418</v>
      </c>
      <c r="H8" s="209" t="s">
        <v>419</v>
      </c>
      <c r="I8" s="211" t="s">
        <v>420</v>
      </c>
    </row>
    <row r="9" spans="2:9" s="67" customFormat="1" ht="15.75" x14ac:dyDescent="0.25">
      <c r="B9" s="29">
        <v>1</v>
      </c>
      <c r="C9" s="261" t="s">
        <v>574</v>
      </c>
      <c r="D9" s="249" t="s">
        <v>572</v>
      </c>
      <c r="E9" s="254">
        <v>2985116</v>
      </c>
      <c r="F9" s="305">
        <v>29529</v>
      </c>
      <c r="G9" s="305">
        <v>46189</v>
      </c>
      <c r="H9" s="204">
        <f>(G9-F9)/365</f>
        <v>45.643835616438359</v>
      </c>
      <c r="I9" s="205">
        <f>6824732*20</f>
        <v>136494640</v>
      </c>
    </row>
    <row r="10" spans="2:9" ht="15" x14ac:dyDescent="0.2">
      <c r="B10" s="29">
        <v>2</v>
      </c>
      <c r="C10" s="261" t="s">
        <v>575</v>
      </c>
      <c r="D10" s="249" t="s">
        <v>604</v>
      </c>
      <c r="E10" s="254">
        <v>2983944</v>
      </c>
      <c r="F10" s="305">
        <v>23595</v>
      </c>
      <c r="G10" s="305">
        <v>46189</v>
      </c>
      <c r="H10" s="204">
        <f>(G10-F10)/365</f>
        <v>61.901369863013699</v>
      </c>
      <c r="I10" s="205">
        <f t="shared" ref="I10:I19" si="0">6824732*20</f>
        <v>136494640</v>
      </c>
    </row>
    <row r="11" spans="2:9" ht="15" x14ac:dyDescent="0.2">
      <c r="B11" s="29">
        <v>3</v>
      </c>
      <c r="C11" s="261" t="s">
        <v>576</v>
      </c>
      <c r="D11" s="249" t="s">
        <v>597</v>
      </c>
      <c r="E11" s="254">
        <v>79877280</v>
      </c>
      <c r="F11" s="305">
        <v>28486</v>
      </c>
      <c r="G11" s="305">
        <v>46189</v>
      </c>
      <c r="H11" s="204">
        <f t="shared" ref="H11" si="1">(G11-F11)/365</f>
        <v>48.5013698630137</v>
      </c>
      <c r="I11" s="205">
        <f t="shared" si="0"/>
        <v>136494640</v>
      </c>
    </row>
    <row r="12" spans="2:9" ht="15.75" customHeight="1" x14ac:dyDescent="0.2">
      <c r="B12" s="29">
        <v>4</v>
      </c>
      <c r="C12" s="261" t="s">
        <v>577</v>
      </c>
      <c r="D12" s="249" t="s">
        <v>572</v>
      </c>
      <c r="E12" s="254">
        <v>1076655547</v>
      </c>
      <c r="F12" s="305">
        <v>33251</v>
      </c>
      <c r="G12" s="305">
        <v>46189</v>
      </c>
      <c r="H12" s="204">
        <f>(G12-F12)/365</f>
        <v>35.446575342465756</v>
      </c>
      <c r="I12" s="205">
        <f t="shared" si="0"/>
        <v>136494640</v>
      </c>
    </row>
    <row r="13" spans="2:9" ht="15" x14ac:dyDescent="0.2">
      <c r="B13" s="29">
        <v>5</v>
      </c>
      <c r="C13" s="261" t="s">
        <v>578</v>
      </c>
      <c r="D13" s="249" t="s">
        <v>572</v>
      </c>
      <c r="E13" s="254">
        <v>79168860</v>
      </c>
      <c r="F13" s="305">
        <v>29158</v>
      </c>
      <c r="G13" s="305">
        <v>46189</v>
      </c>
      <c r="H13" s="204">
        <f t="shared" ref="H13:H19" si="2">(G13-F13)/365</f>
        <v>46.660273972602738</v>
      </c>
      <c r="I13" s="205">
        <f t="shared" si="0"/>
        <v>136494640</v>
      </c>
    </row>
    <row r="14" spans="2:9" ht="15" x14ac:dyDescent="0.2">
      <c r="B14" s="29">
        <v>6</v>
      </c>
      <c r="C14" s="261" t="s">
        <v>579</v>
      </c>
      <c r="D14" s="249" t="s">
        <v>572</v>
      </c>
      <c r="E14" s="254">
        <v>1076656347</v>
      </c>
      <c r="F14" s="305">
        <v>33434</v>
      </c>
      <c r="G14" s="305">
        <v>46189</v>
      </c>
      <c r="H14" s="204">
        <f t="shared" si="2"/>
        <v>34.945205479452056</v>
      </c>
      <c r="I14" s="205">
        <f t="shared" si="0"/>
        <v>136494640</v>
      </c>
    </row>
    <row r="15" spans="2:9" ht="15" x14ac:dyDescent="0.2">
      <c r="B15" s="29">
        <v>7</v>
      </c>
      <c r="C15" s="261" t="s">
        <v>580</v>
      </c>
      <c r="D15" s="249" t="s">
        <v>572</v>
      </c>
      <c r="E15" s="254">
        <v>2983839</v>
      </c>
      <c r="F15" s="305">
        <v>22928</v>
      </c>
      <c r="G15" s="305">
        <v>46189</v>
      </c>
      <c r="H15" s="204">
        <f t="shared" si="2"/>
        <v>63.728767123287675</v>
      </c>
      <c r="I15" s="205">
        <f t="shared" si="0"/>
        <v>136494640</v>
      </c>
    </row>
    <row r="16" spans="2:9" ht="15" x14ac:dyDescent="0.2">
      <c r="B16" s="29">
        <v>8</v>
      </c>
      <c r="C16" s="261" t="s">
        <v>581</v>
      </c>
      <c r="D16" s="249" t="s">
        <v>596</v>
      </c>
      <c r="E16" s="254">
        <v>2985263</v>
      </c>
      <c r="F16" s="305">
        <v>30097</v>
      </c>
      <c r="G16" s="305">
        <v>46189</v>
      </c>
      <c r="H16" s="204">
        <f t="shared" si="2"/>
        <v>44.087671232876716</v>
      </c>
      <c r="I16" s="205">
        <f t="shared" si="0"/>
        <v>136494640</v>
      </c>
    </row>
    <row r="17" spans="2:9" ht="15" x14ac:dyDescent="0.2">
      <c r="B17" s="29">
        <v>9</v>
      </c>
      <c r="C17" s="261" t="s">
        <v>586</v>
      </c>
      <c r="D17" s="249" t="s">
        <v>572</v>
      </c>
      <c r="E17" s="254">
        <v>39739774</v>
      </c>
      <c r="F17" s="305">
        <v>25463</v>
      </c>
      <c r="G17" s="305">
        <v>46189</v>
      </c>
      <c r="H17" s="204">
        <f t="shared" si="2"/>
        <v>56.783561643835618</v>
      </c>
      <c r="I17" s="205">
        <f t="shared" si="0"/>
        <v>136494640</v>
      </c>
    </row>
    <row r="18" spans="2:9" ht="15" x14ac:dyDescent="0.2">
      <c r="B18" s="29">
        <v>10</v>
      </c>
      <c r="C18" s="249" t="s">
        <v>582</v>
      </c>
      <c r="D18" s="249" t="s">
        <v>573</v>
      </c>
      <c r="E18" s="254">
        <v>79167967</v>
      </c>
      <c r="F18" s="305">
        <v>28150</v>
      </c>
      <c r="G18" s="305">
        <v>46189</v>
      </c>
      <c r="H18" s="204">
        <f t="shared" si="2"/>
        <v>49.421917808219177</v>
      </c>
      <c r="I18" s="205">
        <f t="shared" si="0"/>
        <v>136494640</v>
      </c>
    </row>
    <row r="19" spans="2:9" ht="15" x14ac:dyDescent="0.2">
      <c r="B19" s="29">
        <v>11</v>
      </c>
      <c r="C19" s="261" t="s">
        <v>587</v>
      </c>
      <c r="D19" s="249" t="s">
        <v>568</v>
      </c>
      <c r="E19" s="203">
        <v>1076654999</v>
      </c>
      <c r="F19" s="305">
        <v>33181</v>
      </c>
      <c r="G19" s="305">
        <v>46189</v>
      </c>
      <c r="H19" s="204">
        <f t="shared" si="2"/>
        <v>35.638356164383559</v>
      </c>
      <c r="I19" s="205">
        <f t="shared" si="0"/>
        <v>136494640</v>
      </c>
    </row>
    <row r="20" spans="2:9" ht="15.75" thickBot="1" x14ac:dyDescent="0.25">
      <c r="B20" s="272"/>
      <c r="C20" s="39" t="s">
        <v>126</v>
      </c>
      <c r="D20" s="273"/>
      <c r="E20" s="274"/>
      <c r="F20" s="275"/>
      <c r="G20" s="275"/>
      <c r="H20" s="276"/>
      <c r="I20" s="277">
        <f>SUM(I9:I19)</f>
        <v>1501441040</v>
      </c>
    </row>
    <row r="21" spans="2:9" x14ac:dyDescent="0.2">
      <c r="F21" s="84"/>
      <c r="G21" s="84"/>
    </row>
    <row r="22" spans="2:9" ht="15" x14ac:dyDescent="0.25">
      <c r="B22" s="67" t="s">
        <v>367</v>
      </c>
    </row>
    <row r="23" spans="2:9" x14ac:dyDescent="0.2">
      <c r="B23" s="59" t="s">
        <v>697</v>
      </c>
    </row>
    <row r="25" spans="2:9" x14ac:dyDescent="0.2">
      <c r="B25" s="59" t="s">
        <v>421</v>
      </c>
    </row>
    <row r="26" spans="2:9" ht="15" thickBot="1" x14ac:dyDescent="0.25"/>
    <row r="27" spans="2:9" ht="15.75" thickBot="1" x14ac:dyDescent="0.3">
      <c r="C27" s="258" t="s">
        <v>24</v>
      </c>
      <c r="D27" s="257" t="s">
        <v>17</v>
      </c>
    </row>
    <row r="28" spans="2:9" ht="15" x14ac:dyDescent="0.2">
      <c r="C28" s="244" t="s">
        <v>422</v>
      </c>
      <c r="D28" s="245">
        <f>I9</f>
        <v>136494640</v>
      </c>
    </row>
    <row r="29" spans="2:9" ht="15" x14ac:dyDescent="0.2">
      <c r="C29" s="176" t="s">
        <v>423</v>
      </c>
      <c r="D29" s="246">
        <f>D28</f>
        <v>136494640</v>
      </c>
    </row>
    <row r="30" spans="2:9" ht="15" x14ac:dyDescent="0.2">
      <c r="C30" s="176" t="s">
        <v>424</v>
      </c>
      <c r="D30" s="246">
        <f>D28</f>
        <v>136494640</v>
      </c>
    </row>
    <row r="31" spans="2:9" ht="15" x14ac:dyDescent="0.2">
      <c r="C31" s="176" t="s">
        <v>425</v>
      </c>
      <c r="D31" s="246">
        <f>D29/2</f>
        <v>68247320</v>
      </c>
    </row>
    <row r="32" spans="2:9" ht="15" x14ac:dyDescent="0.2">
      <c r="C32" s="176" t="s">
        <v>426</v>
      </c>
      <c r="D32" s="246">
        <v>10000000</v>
      </c>
    </row>
    <row r="33" spans="2:4" ht="15" x14ac:dyDescent="0.2">
      <c r="C33" s="176" t="s">
        <v>427</v>
      </c>
      <c r="D33" s="246">
        <v>6000000</v>
      </c>
    </row>
    <row r="34" spans="2:4" ht="15" x14ac:dyDescent="0.2">
      <c r="C34" s="176" t="s">
        <v>570</v>
      </c>
      <c r="D34" s="246">
        <v>1000000</v>
      </c>
    </row>
    <row r="35" spans="2:4" ht="29.25" thickBot="1" x14ac:dyDescent="0.25">
      <c r="C35" s="247" t="s">
        <v>571</v>
      </c>
      <c r="D35" s="248">
        <v>10000000</v>
      </c>
    </row>
    <row r="38" spans="2:4" x14ac:dyDescent="0.2">
      <c r="B38" s="59" t="s">
        <v>428</v>
      </c>
    </row>
  </sheetData>
  <mergeCells count="2">
    <mergeCell ref="B5:I5"/>
    <mergeCell ref="B6:I6"/>
  </mergeCells>
  <pageMargins left="0.70866141732283472" right="0.70866141732283472" top="0.74803149606299213" bottom="0.74803149606299213" header="0.31496062992125984" footer="0.31496062992125984"/>
  <pageSetup scale="8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2:Q20"/>
  <sheetViews>
    <sheetView workbookViewId="0">
      <selection activeCell="A10" sqref="A10"/>
    </sheetView>
  </sheetViews>
  <sheetFormatPr baseColWidth="10" defaultColWidth="11" defaultRowHeight="14.25" x14ac:dyDescent="0.2"/>
  <cols>
    <col min="1" max="1" width="1.25" style="4" customWidth="1"/>
    <col min="2" max="2" width="17.75" style="4" bestFit="1" customWidth="1"/>
    <col min="3" max="3" width="7.75" style="2" bestFit="1" customWidth="1"/>
    <col min="4" max="4" width="5.25" style="4" bestFit="1" customWidth="1"/>
    <col min="5" max="5" width="6.75" style="4" bestFit="1" customWidth="1"/>
    <col min="6" max="6" width="6.25" style="227" bestFit="1" customWidth="1"/>
    <col min="7" max="7" width="11.75" style="4" customWidth="1"/>
    <col min="8" max="8" width="14" style="4" bestFit="1" customWidth="1"/>
    <col min="9" max="9" width="13.25" style="4" bestFit="1" customWidth="1"/>
    <col min="10" max="10" width="7.75" style="4" bestFit="1" customWidth="1"/>
    <col min="11" max="11" width="20.5" style="4" bestFit="1" customWidth="1"/>
    <col min="12" max="12" width="27.25" style="4" bestFit="1" customWidth="1"/>
    <col min="13" max="13" width="23.5" style="4" customWidth="1"/>
    <col min="14" max="14" width="10.5" style="4" bestFit="1" customWidth="1"/>
    <col min="15" max="16" width="14.25" style="4" bestFit="1" customWidth="1"/>
    <col min="17" max="17" width="31.5" style="4" customWidth="1"/>
    <col min="18" max="16384" width="11" style="4"/>
  </cols>
  <sheetData>
    <row r="2" spans="2:17" ht="15" x14ac:dyDescent="0.2">
      <c r="B2" s="544" t="s">
        <v>18</v>
      </c>
      <c r="C2" s="544"/>
      <c r="D2" s="544"/>
      <c r="E2" s="544"/>
      <c r="F2" s="544"/>
      <c r="G2" s="544"/>
      <c r="H2" s="544"/>
      <c r="I2" s="544"/>
      <c r="J2" s="544"/>
      <c r="K2" s="544"/>
      <c r="L2" s="544"/>
      <c r="M2" s="544"/>
      <c r="N2" s="544"/>
      <c r="O2" s="544"/>
      <c r="P2" s="544"/>
      <c r="Q2" s="544"/>
    </row>
    <row r="3" spans="2:17" ht="15" x14ac:dyDescent="0.2">
      <c r="B3" s="544" t="s">
        <v>33</v>
      </c>
      <c r="C3" s="544"/>
      <c r="D3" s="544"/>
      <c r="E3" s="544"/>
      <c r="F3" s="544"/>
      <c r="G3" s="544"/>
      <c r="H3" s="544"/>
      <c r="I3" s="544"/>
      <c r="J3" s="544"/>
      <c r="K3" s="544"/>
      <c r="L3" s="544"/>
      <c r="M3" s="544"/>
      <c r="N3" s="544"/>
      <c r="O3" s="544"/>
      <c r="P3" s="544"/>
      <c r="Q3" s="544"/>
    </row>
    <row r="4" spans="2:17" ht="15" x14ac:dyDescent="0.2">
      <c r="B4" s="544" t="s">
        <v>608</v>
      </c>
      <c r="C4" s="544"/>
      <c r="D4" s="544"/>
      <c r="E4" s="544"/>
      <c r="F4" s="544"/>
      <c r="G4" s="544"/>
      <c r="H4" s="544"/>
      <c r="I4" s="544"/>
      <c r="J4" s="544"/>
      <c r="K4" s="544"/>
      <c r="L4" s="544"/>
      <c r="M4" s="544"/>
      <c r="N4" s="544"/>
      <c r="O4" s="544"/>
      <c r="P4" s="544"/>
      <c r="Q4" s="544"/>
    </row>
    <row r="5" spans="2:17" ht="15" x14ac:dyDescent="0.2">
      <c r="B5" s="87"/>
    </row>
    <row r="6" spans="2:17" s="16" customFormat="1" ht="22.5" x14ac:dyDescent="0.2">
      <c r="B6" s="212" t="s">
        <v>19</v>
      </c>
      <c r="C6" s="212" t="s">
        <v>524</v>
      </c>
      <c r="D6" s="212" t="s">
        <v>562</v>
      </c>
      <c r="E6" s="212" t="s">
        <v>20</v>
      </c>
      <c r="F6" s="212" t="s">
        <v>525</v>
      </c>
      <c r="G6" s="212" t="s">
        <v>526</v>
      </c>
      <c r="H6" s="212" t="s">
        <v>527</v>
      </c>
      <c r="I6" s="212" t="s">
        <v>21</v>
      </c>
      <c r="J6" s="212" t="s">
        <v>22</v>
      </c>
      <c r="K6" s="212" t="s">
        <v>23</v>
      </c>
      <c r="L6" s="212" t="s">
        <v>528</v>
      </c>
      <c r="M6" s="212" t="s">
        <v>24</v>
      </c>
      <c r="N6" s="212" t="s">
        <v>25</v>
      </c>
      <c r="O6" s="213" t="s">
        <v>529</v>
      </c>
      <c r="P6" s="213" t="s">
        <v>530</v>
      </c>
      <c r="Q6" s="212" t="s">
        <v>531</v>
      </c>
    </row>
    <row r="7" spans="2:17" ht="33.75" x14ac:dyDescent="0.2">
      <c r="B7" s="214" t="s">
        <v>15</v>
      </c>
      <c r="C7" s="215">
        <v>80401</v>
      </c>
      <c r="D7" s="214">
        <v>2020</v>
      </c>
      <c r="E7" s="214">
        <v>1011178</v>
      </c>
      <c r="F7" s="215">
        <v>3</v>
      </c>
      <c r="G7" s="214" t="s">
        <v>538</v>
      </c>
      <c r="H7" s="214" t="s">
        <v>533</v>
      </c>
      <c r="I7" s="214" t="s">
        <v>539</v>
      </c>
      <c r="J7" s="214" t="s">
        <v>540</v>
      </c>
      <c r="K7" s="214" t="s">
        <v>29</v>
      </c>
      <c r="L7" s="216" t="s">
        <v>541</v>
      </c>
      <c r="M7" s="216" t="s">
        <v>542</v>
      </c>
      <c r="N7" s="217" t="s">
        <v>543</v>
      </c>
      <c r="O7" s="218">
        <v>0</v>
      </c>
      <c r="P7" s="218">
        <v>2000000</v>
      </c>
      <c r="Q7" s="217" t="s">
        <v>544</v>
      </c>
    </row>
    <row r="8" spans="2:17" ht="22.5" x14ac:dyDescent="0.2">
      <c r="B8" s="214" t="s">
        <v>30</v>
      </c>
      <c r="C8" s="215">
        <v>535624</v>
      </c>
      <c r="D8" s="214">
        <v>2021</v>
      </c>
      <c r="E8" s="214">
        <v>4105359</v>
      </c>
      <c r="F8" s="215">
        <v>0</v>
      </c>
      <c r="G8" s="214" t="s">
        <v>545</v>
      </c>
      <c r="H8" s="214" t="s">
        <v>546</v>
      </c>
      <c r="I8" s="214" t="s">
        <v>547</v>
      </c>
      <c r="J8" s="214" t="s">
        <v>548</v>
      </c>
      <c r="K8" s="214" t="s">
        <v>549</v>
      </c>
      <c r="L8" s="216" t="s">
        <v>550</v>
      </c>
      <c r="M8" s="216" t="s">
        <v>31</v>
      </c>
      <c r="N8" s="217" t="s">
        <v>28</v>
      </c>
      <c r="O8" s="218">
        <v>189500</v>
      </c>
      <c r="P8" s="218">
        <v>0</v>
      </c>
      <c r="Q8" s="217" t="s">
        <v>551</v>
      </c>
    </row>
    <row r="9" spans="2:17" ht="33.75" x14ac:dyDescent="0.2">
      <c r="B9" s="214" t="s">
        <v>30</v>
      </c>
      <c r="C9" s="215">
        <v>535304</v>
      </c>
      <c r="D9" s="214">
        <v>2021</v>
      </c>
      <c r="E9" s="214">
        <v>4105359</v>
      </c>
      <c r="F9" s="215">
        <v>0</v>
      </c>
      <c r="G9" s="214" t="s">
        <v>558</v>
      </c>
      <c r="H9" s="214" t="s">
        <v>553</v>
      </c>
      <c r="I9" s="214" t="s">
        <v>559</v>
      </c>
      <c r="J9" s="214" t="s">
        <v>560</v>
      </c>
      <c r="K9" s="214" t="s">
        <v>549</v>
      </c>
      <c r="L9" s="216" t="s">
        <v>550</v>
      </c>
      <c r="M9" s="216" t="s">
        <v>31</v>
      </c>
      <c r="N9" s="217" t="s">
        <v>28</v>
      </c>
      <c r="O9" s="218">
        <v>394300</v>
      </c>
      <c r="P9" s="218">
        <v>0</v>
      </c>
      <c r="Q9" s="217" t="s">
        <v>561</v>
      </c>
    </row>
    <row r="10" spans="2:17" ht="33.75" x14ac:dyDescent="0.2">
      <c r="B10" s="214" t="s">
        <v>26</v>
      </c>
      <c r="C10" s="215">
        <v>27936</v>
      </c>
      <c r="D10" s="214">
        <v>2022</v>
      </c>
      <c r="E10" s="214">
        <v>1002533</v>
      </c>
      <c r="F10" s="215">
        <v>1</v>
      </c>
      <c r="G10" s="214" t="s">
        <v>532</v>
      </c>
      <c r="H10" s="214" t="s">
        <v>533</v>
      </c>
      <c r="I10" s="214" t="s">
        <v>534</v>
      </c>
      <c r="J10" s="214" t="s">
        <v>535</v>
      </c>
      <c r="K10" s="214" t="s">
        <v>27</v>
      </c>
      <c r="L10" s="216" t="s">
        <v>536</v>
      </c>
      <c r="M10" s="216" t="s">
        <v>426</v>
      </c>
      <c r="N10" s="217" t="s">
        <v>32</v>
      </c>
      <c r="O10" s="218">
        <v>0</v>
      </c>
      <c r="P10" s="218">
        <v>0</v>
      </c>
      <c r="Q10" s="217" t="s">
        <v>537</v>
      </c>
    </row>
    <row r="11" spans="2:17" ht="33.75" x14ac:dyDescent="0.2">
      <c r="B11" s="214" t="s">
        <v>30</v>
      </c>
      <c r="C11" s="215">
        <v>535918</v>
      </c>
      <c r="D11" s="214">
        <v>2022</v>
      </c>
      <c r="E11" s="214">
        <v>4105359</v>
      </c>
      <c r="F11" s="215">
        <v>0</v>
      </c>
      <c r="G11" s="214" t="s">
        <v>552</v>
      </c>
      <c r="H11" s="214" t="s">
        <v>553</v>
      </c>
      <c r="I11" s="214" t="s">
        <v>554</v>
      </c>
      <c r="J11" s="214" t="s">
        <v>555</v>
      </c>
      <c r="K11" s="214" t="s">
        <v>549</v>
      </c>
      <c r="L11" s="216" t="s">
        <v>550</v>
      </c>
      <c r="M11" s="216" t="s">
        <v>556</v>
      </c>
      <c r="N11" s="217" t="s">
        <v>28</v>
      </c>
      <c r="O11" s="218">
        <v>302840</v>
      </c>
      <c r="P11" s="218">
        <v>0</v>
      </c>
      <c r="Q11" s="217" t="s">
        <v>557</v>
      </c>
    </row>
    <row r="12" spans="2:17" ht="33.75" x14ac:dyDescent="0.2">
      <c r="B12" s="214" t="s">
        <v>30</v>
      </c>
      <c r="C12" s="215">
        <v>535918</v>
      </c>
      <c r="D12" s="214">
        <v>2022</v>
      </c>
      <c r="E12" s="214">
        <v>4105359</v>
      </c>
      <c r="F12" s="215">
        <v>0</v>
      </c>
      <c r="G12" s="214" t="s">
        <v>552</v>
      </c>
      <c r="H12" s="214" t="s">
        <v>553</v>
      </c>
      <c r="I12" s="214" t="s">
        <v>554</v>
      </c>
      <c r="J12" s="214" t="s">
        <v>555</v>
      </c>
      <c r="K12" s="214" t="s">
        <v>549</v>
      </c>
      <c r="L12" s="216" t="s">
        <v>550</v>
      </c>
      <c r="M12" s="216" t="s">
        <v>31</v>
      </c>
      <c r="N12" s="217" t="s">
        <v>28</v>
      </c>
      <c r="O12" s="218">
        <v>251600</v>
      </c>
      <c r="P12" s="218">
        <v>0</v>
      </c>
      <c r="Q12" s="217" t="s">
        <v>557</v>
      </c>
    </row>
    <row r="13" spans="2:17" x14ac:dyDescent="0.2">
      <c r="B13" s="214" t="s">
        <v>30</v>
      </c>
      <c r="C13" s="14"/>
      <c r="D13" s="214">
        <v>2023</v>
      </c>
      <c r="E13" s="6"/>
      <c r="F13" s="238"/>
      <c r="G13" s="6"/>
      <c r="H13" s="6"/>
      <c r="I13" s="6"/>
      <c r="J13" s="6"/>
      <c r="K13" s="214" t="s">
        <v>567</v>
      </c>
      <c r="L13" s="216" t="s">
        <v>550</v>
      </c>
      <c r="M13" s="6"/>
      <c r="N13" s="6"/>
      <c r="O13" s="218">
        <v>449500</v>
      </c>
      <c r="P13" s="6"/>
      <c r="Q13" s="6"/>
    </row>
    <row r="14" spans="2:17" x14ac:dyDescent="0.2">
      <c r="B14" s="214" t="s">
        <v>30</v>
      </c>
      <c r="C14" s="14"/>
      <c r="D14" s="214">
        <v>2023</v>
      </c>
      <c r="E14" s="6"/>
      <c r="F14" s="238"/>
      <c r="G14" s="6"/>
      <c r="H14" s="6"/>
      <c r="I14" s="6"/>
      <c r="J14" s="6"/>
      <c r="K14" s="214" t="s">
        <v>567</v>
      </c>
      <c r="L14" s="216" t="s">
        <v>550</v>
      </c>
      <c r="M14" s="6"/>
      <c r="N14" s="6"/>
      <c r="O14" s="218">
        <v>85231</v>
      </c>
      <c r="P14" s="6"/>
      <c r="Q14" s="6"/>
    </row>
    <row r="15" spans="2:17" x14ac:dyDescent="0.2">
      <c r="N15" s="239" t="s">
        <v>126</v>
      </c>
      <c r="O15" s="240">
        <f>SUM(O7:O14)</f>
        <v>1672971</v>
      </c>
    </row>
    <row r="20" spans="4:4" x14ac:dyDescent="0.2">
      <c r="D20" s="4">
        <v>1</v>
      </c>
    </row>
  </sheetData>
  <sortState xmlns:xlrd2="http://schemas.microsoft.com/office/spreadsheetml/2017/richdata2" ref="B7:Q12">
    <sortCondition ref="D6:D12"/>
  </sortState>
  <mergeCells count="3">
    <mergeCell ref="B2:Q2"/>
    <mergeCell ref="B3:Q3"/>
    <mergeCell ref="B4:Q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OFERTA ECONOMICA</vt:lpstr>
      <vt:lpstr>RESUMEN</vt:lpstr>
      <vt:lpstr>INMUEBLES</vt:lpstr>
      <vt:lpstr>INVENTARIO MUEBLES</vt:lpstr>
      <vt:lpstr>ROTURA MAQUINARIA</vt:lpstr>
      <vt:lpstr>TODO RIESGO  MAQUINARIA</vt:lpstr>
      <vt:lpstr>AUTOS</vt:lpstr>
      <vt:lpstr>BIENES EN REPOSO</vt:lpstr>
      <vt:lpstr>SOAT</vt:lpstr>
      <vt:lpstr>GLOBAL DE MANEJO</vt:lpstr>
      <vt:lpstr>RC SERVIDORES P</vt:lpstr>
      <vt:lpstr>RC PASAJEROS</vt:lpstr>
      <vt:lpstr>RCE</vt:lpstr>
      <vt:lpstr>VIDA GRUPO</vt:lpstr>
      <vt:lpstr>SINIESTRALIDAD </vt:lpstr>
    </vt:vector>
  </TitlesOfParts>
  <Company>LAGERENCIA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2026-10-19T18:57:31Z</cp:lastPrinted>
  <dcterms:created xsi:type="dcterms:W3CDTF">2020-01-20T16:39:20Z</dcterms:created>
  <dcterms:modified xsi:type="dcterms:W3CDTF">2026-10-20T18:03:56Z</dcterms:modified>
</cp:coreProperties>
</file>