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72.24.24.3\Administrativa\Luz Estella\PLANTAS ELECTRICAS Y TRANSFORMADORES - 2026\COTIZACIONES\"/>
    </mc:Choice>
  </mc:AlternateContent>
  <xr:revisionPtr revIDLastSave="0" documentId="13_ncr:1_{AFC5C60F-F2EA-4C9B-8C1A-D8A799904AEB}" xr6:coauthVersionLast="36" xr6:coauthVersionMax="36" xr10:uidLastSave="{00000000-0000-0000-0000-000000000000}"/>
  <bookViews>
    <workbookView xWindow="0" yWindow="0" windowWidth="28800" windowHeight="12225" activeTab="2" xr2:uid="{00000000-000D-0000-FFFF-FFFF00000000}"/>
  </bookViews>
  <sheets>
    <sheet name="LOTE 1" sheetId="4" r:id="rId1"/>
    <sheet name="LOTE2" sheetId="5" r:id="rId2"/>
    <sheet name="LOTE3" sheetId="6" r:id="rId3"/>
  </sheets>
  <definedNames>
    <definedName name="_xlnm._FilterDatabase" localSheetId="0" hidden="1">'LOTE 1'!$A$2:$G$7</definedName>
    <definedName name="_xlnm._FilterDatabase" localSheetId="1" hidden="1">LOTE2!$A$2:$G$8</definedName>
    <definedName name="_xlnm._FilterDatabase" localSheetId="2" hidden="1">LOTE3!$A$2:$G$36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1" i="6" l="1"/>
  <c r="G18" i="6"/>
  <c r="G17" i="6"/>
  <c r="G16" i="6"/>
  <c r="G15" i="6"/>
  <c r="G14" i="6"/>
  <c r="G19" i="5"/>
  <c r="G18" i="5"/>
  <c r="G17" i="5"/>
  <c r="G16" i="5"/>
  <c r="G15" i="5"/>
  <c r="G19" i="6" l="1"/>
  <c r="G20" i="5"/>
  <c r="G36" i="6" l="1"/>
  <c r="G37" i="6" s="1"/>
  <c r="G33" i="6"/>
  <c r="G32" i="6"/>
  <c r="G22" i="6"/>
  <c r="G23" i="6" s="1"/>
  <c r="G5" i="6"/>
  <c r="G6" i="6" s="1"/>
  <c r="G6" i="5"/>
  <c r="G7" i="5" s="1"/>
  <c r="G5" i="4"/>
  <c r="G4" i="4"/>
  <c r="G34" i="6" l="1"/>
  <c r="G39" i="6"/>
  <c r="G40" i="6"/>
  <c r="G41" i="6" s="1"/>
  <c r="G38" i="6"/>
  <c r="G24" i="6"/>
  <c r="G26" i="6"/>
  <c r="G27" i="6" s="1"/>
  <c r="G25" i="6"/>
  <c r="G7" i="6"/>
  <c r="G9" i="6"/>
  <c r="G10" i="6" s="1"/>
  <c r="G8" i="6"/>
  <c r="G9" i="5"/>
  <c r="G8" i="5"/>
  <c r="G10" i="5"/>
  <c r="G11" i="5" s="1"/>
  <c r="G6" i="4"/>
  <c r="G42" i="6" l="1"/>
  <c r="G43" i="6" s="1"/>
  <c r="G9" i="4"/>
  <c r="G10" i="4" s="1"/>
  <c r="G8" i="4"/>
  <c r="G7" i="4"/>
  <c r="G28" i="6"/>
  <c r="G29" i="6" s="1"/>
  <c r="G11" i="6"/>
  <c r="G12" i="6" s="1"/>
  <c r="G12" i="5"/>
  <c r="G13" i="5" s="1"/>
  <c r="G21" i="5" s="1"/>
  <c r="G44" i="6" l="1"/>
  <c r="G11" i="4"/>
  <c r="G12" i="4" s="1"/>
</calcChain>
</file>

<file path=xl/sharedStrings.xml><?xml version="1.0" encoding="utf-8"?>
<sst xmlns="http://schemas.openxmlformats.org/spreadsheetml/2006/main" count="151" uniqueCount="64">
  <si>
    <t>ITEM</t>
  </si>
  <si>
    <t>DESCRIPCION DE LOS BIENES</t>
  </si>
  <si>
    <t>Presentación</t>
  </si>
  <si>
    <t>Cant.</t>
  </si>
  <si>
    <t>Unidad</t>
  </si>
  <si>
    <t>INSTITUTO NACIONAL DE MEDICINA LEGAL Y CIENCIAS FORENSES
MANTENIMIENTO PREVENTIVO Y CORRECTIVO DE PLANTAS ELECTRICAS Y LOS TRANSFORMADORES  2026</t>
  </si>
  <si>
    <t>Servicio de mantenimiento en sitio subestación de un transformador de 300 KVA 13200/220/127 V (incluye mantenimiento celda de protección y seccionador donde aplique)</t>
  </si>
  <si>
    <t>Ubicaciòn</t>
  </si>
  <si>
    <t>Subestación eléctrica sede Regional Nororiente, sede Bucaramanga, Calle 45 No. 1-51</t>
  </si>
  <si>
    <t>Global</t>
  </si>
  <si>
    <t>Servicio de mantenimiento en poste de un transformador de 45 KVA 13200/220120 V (incluye mantenimiento celda de protección y seccionador donde aplique).</t>
  </si>
  <si>
    <t xml:space="preserve">Unidad Básica de Barrancabermeja en poste, calle 52 No. 8ª-30 frente al Cristo Petrolero. </t>
  </si>
  <si>
    <t>LOTE No. 2 MANTENIMIENTO PREVENTIVO Y CORRECTIVO DE PLANTA ELECTRICA BUCARAMANGA</t>
  </si>
  <si>
    <t>PLANTA ELECTRICA SEDE BUCARAMANGA</t>
  </si>
  <si>
    <t xml:space="preserve">MANTENIMIENTO PREVENTIVO, CON INSTALACION DE REPUESTOS E INSUMOS, EL CUAL DEBE INCLUIR:   </t>
  </si>
  <si>
    <t>Calle 45 # 1-51, Barrio Campo Hermoso-   Bucaramanga, Santander</t>
  </si>
  <si>
    <t>Aceite Valvoline Premium Blue Classic 15W 40XCI-4</t>
  </si>
  <si>
    <t>Galon</t>
  </si>
  <si>
    <t>Filtro de Combustible (Qty Pack 12)</t>
  </si>
  <si>
    <t>Filtro de Agua (Qty Pack 12)</t>
  </si>
  <si>
    <t>Filtro de Aceite (Qty Pack 12)</t>
  </si>
  <si>
    <t>Revisión del filtro del aire, limpieza.</t>
  </si>
  <si>
    <t>LOTE No. 3 MANTENIMIENTO PREVENTIVO Y CORRECTIVO DE PLANTAS ELECTRICAS 
ARAUCA - TAME - SARAVENA
 MANTENIMIENTO PREVENTIVO Y CORRECTIVO TRANSFORMADOR DE ARAUCA</t>
  </si>
  <si>
    <t>PLANTA ELECTRICA SEDE ARAUCA</t>
  </si>
  <si>
    <t xml:space="preserve">ESPECIFICACIONES TECNICAS DEL SERVICIO DE MANTENIMIENTO - MANO DE OBRA </t>
  </si>
  <si>
    <t xml:space="preserve">El lavado y limpieza general del equipo, limpieza de arnés, revisión cables/ terminales/ densidad/ limpieza del tablero de transferencia, conexiones eléctricas, conectores, revisión de correas, tanque de combustible y refrigerante/ mangueras/suciedad del radiador (lavado), sistema de enfriamiento, inspección del motor de arranque/alternador/relés del sistema de arranque, cambio de aceite, así como también cambio de los filtros de combustible, agua y aceite.
CARACTERISTICAS DE LA PLANTA: GENERADOR ELECTRICO DIESEL
Marca: HYUNDAI 
Modelo: HY-GCH75-I
No.: PG1603002615
Capacidad: 68 KVA
Combustible: ACPM
Tensión: 208/120 
Fases: 3
Dimensiones (LxAnXAl): 2.6x1.1x1.21 M
•	Realizar una prueba sin carga tomando lecturas de voltaje, presiones y HZ el cual será plasmado en un informe anexado junto con la factura, igualmente verificar y asegurarse que no quede ningún tipo de fuga (aceite, combustible y refrigerante) en las partes intervenidas.
•	El mantenimiento debe garantizar el correcto funcionamiento de la planta.
•	Debe realizarse por una empresa especializada en la instalación y reparación de Plantas Eléctricas y mantenimiento en general de estos equipos.
•	El mantenimiento a realizarse es de carácter preventivo incluyendo los servicios e insumos relacionados al inicio de las especificaciones.  </t>
  </si>
  <si>
    <t>Revisión y limpieza del filtro de aire</t>
  </si>
  <si>
    <t>Aceite EDO SILVER PLUS SAE 15W40</t>
  </si>
  <si>
    <t>Filtro de combustible – Ver imagen</t>
  </si>
  <si>
    <t>Filtro de agua – Ver imagen</t>
  </si>
  <si>
    <t>PLANTA ELECTRICA SEDE TAME Y SARAVENA</t>
  </si>
  <si>
    <t>El lavado y limpieza general del equipo, revisión cables/ terminales/ densidad/ conexiones eléctricas, conectores, revisión de correas, motor de arranque/, cambio de aceite, así como también cambio de los filtros de combustible, agua y aceite.
CARACTERISTICAS DE LA PLANTA: GENERADOR ELECTRICO DIESEL
Marca: HYUNDAI 
Modelo: DHY6000LE-3
Capacidad: 6.6 KVA
Combustible: ACPM
Voltaje:120/208  
Fases:2
Dimensiones (LxAnXAl): 0.83x0.51x0.62 M.
•	Realizar una prueba sin carga tomando lecturas de voltaje el cual será plasmado en un informe anexado junto con la factura, igualmente verificar y asegurarse que no quede ningún tipo de fuga (aceite, combustible) en las partes intervenidas.
•	El mantenimiento debe garantizar el correcto funcionamiento de la planta.
•	Debe realizarse por una empresa especializada en la instalación y reparación de Plantas Eléctricas y mantenimiento en general de estos equipos.
•	El mantenimiento a realizarse es de carácter preventivo incluyendo los servicios e insumos relacionados al inicio de las especificaciones.</t>
  </si>
  <si>
    <r>
      <rPr>
        <b/>
        <sz val="10"/>
        <color theme="1"/>
        <rFont val="Arial"/>
        <family val="2"/>
      </rPr>
      <t>Tame</t>
    </r>
    <r>
      <rPr>
        <sz val="10"/>
        <color theme="1"/>
        <rFont val="Arial"/>
        <family val="2"/>
      </rPr>
      <t xml:space="preserve">
Calle 14 A No. 35 10 Lote 9 Manzana F, Urbanización los Mangos Barrio la Libertad, Teléfono 607-6854966 ext. 46500 
</t>
    </r>
    <r>
      <rPr>
        <b/>
        <sz val="10"/>
        <color theme="1"/>
        <rFont val="Arial"/>
        <family val="2"/>
      </rPr>
      <t>Saravena</t>
    </r>
    <r>
      <rPr>
        <sz val="10"/>
        <color theme="1"/>
        <rFont val="Arial"/>
        <family val="2"/>
      </rPr>
      <t xml:space="preserve">
Calle 14 A No. 35 -10 Lote 9 Manzana F, Urbanización los Mangos Barrio la Libertad, Teléfono 607-6854966 ext. 46500 </t>
    </r>
  </si>
  <si>
    <t>Filtro de Aire</t>
  </si>
  <si>
    <t>Filtro de Aceite</t>
  </si>
  <si>
    <t xml:space="preserve">Filtro de Combustible </t>
  </si>
  <si>
    <t>TRANSFORMADOR DE ARAUCA</t>
  </si>
  <si>
    <t>Seccional Arauca, en Arauca en poste, carrera 20 No. 5-50 Barrio Fundadores</t>
  </si>
  <si>
    <t>LOTE 1: MANTENIMIENTO PREVENTIVO Y CORRECTIVO DE TRANSFORMADORES BUCARAMANGA Y BARRANCABERMEJA</t>
  </si>
  <si>
    <t>ESPECIFICACIONES TECNICAS DEL SERVICIO DE MANTENIMIENTO - MANO DE OBRA</t>
  </si>
  <si>
    <t>ESPECIFICACIONES TECNICAS DE REPUESTOS E INSUMOS</t>
  </si>
  <si>
    <r>
      <t>Seccional Arauca, carrera 20 No. 5-50 Barrio Fundadores</t>
    </r>
    <r>
      <rPr>
        <sz val="10"/>
        <color theme="1"/>
        <rFont val="Calibri"/>
        <family val="2"/>
        <scheme val="minor"/>
      </rPr>
      <t>.</t>
    </r>
  </si>
  <si>
    <r>
      <t xml:space="preserve">Servicio de mantenimiento en poste de un </t>
    </r>
    <r>
      <rPr>
        <sz val="10"/>
        <color rgb="FF000000"/>
        <rFont val="Arial"/>
        <family val="2"/>
      </rPr>
      <t xml:space="preserve">transformador de 30 KVA 220 A 24V AC de 100VA. Refrigerado en aceite 13200/220/127 V., </t>
    </r>
    <r>
      <rPr>
        <sz val="10"/>
        <color theme="1"/>
        <rFont val="Arial"/>
        <family val="2"/>
      </rPr>
      <t>(incluye mantenimiento celda de protección y seccionador donde aplique).</t>
    </r>
  </si>
  <si>
    <t>VALOR TOTAL</t>
  </si>
  <si>
    <t>SUBTOTAL COSTOS DIRECTOS</t>
  </si>
  <si>
    <t>ADMINISTRACIÓN</t>
  </si>
  <si>
    <t>IMPREVISTOS</t>
  </si>
  <si>
    <t>UTILIDAD</t>
  </si>
  <si>
    <t>IVA SOBRE UTILIDAD</t>
  </si>
  <si>
    <t>TOTAL COSTOS INDIRECTOS</t>
  </si>
  <si>
    <r>
      <t>Filtro de aceite – Ver imagen. 
Nota</t>
    </r>
    <r>
      <rPr>
        <b/>
        <sz val="10"/>
        <color theme="1"/>
        <rFont val="Arial"/>
        <family val="2"/>
      </rPr>
      <t>: Los filtros a suministrar, se requieren de la marca indicada en los registros fotográficos o de idénticas características, recomendados por el proveedor del equipo.</t>
    </r>
  </si>
  <si>
    <r>
      <t xml:space="preserve">El lavado y limpieza general del equipo, limpieza de arnés, revisión cables/ terminales/ densidad/ nivel del sistema de carga de baterías, limpieza del tablero de transferencia, conexiones eléctricas, conectores, revisión de correas, tanque/mangueras/suciedad del radiador (lavado), sistema de enfriamiento, inspección del motor de arranque/alternador/reles del sistema de arranque, cambio de aceite, así como también cambio de los filtros de combustible, agua y aceite. 
</t>
    </r>
    <r>
      <rPr>
        <b/>
        <u/>
        <sz val="10"/>
        <color theme="1"/>
        <rFont val="Arial"/>
        <family val="2"/>
      </rPr>
      <t xml:space="preserve">CARACTERISTICAS DE LA PLANTA:  </t>
    </r>
    <r>
      <rPr>
        <sz val="10"/>
        <color theme="1"/>
        <rFont val="Arial"/>
        <family val="2"/>
      </rPr>
      <t xml:space="preserve">
Marca: Cummins Onan L10 
Modelo: 250DFAC
Capacidad: 313 KVA
Combustible: ACPM
Motor: No. 34793570
Modelo: LTA-10G1
•	Realizar una prueba sin carga tomando lecturas de voltaje, presiones y HZ el cual será plasmado en un informe anexado junto con la factura, igualmente verificar y asegurarse que no quede ningún tipo de fuga (aceite, combustible y refrigerante) en las partes intervenidas.
•	El mantenimiento debe garantizar el correcto funcionamiento de la planta.
•	Debe realizarse por una empresa especializada en la instalación y reparación de Plantas Eléctricas y mantenimiento en general de estos equipos.
•	El mantenimiento a realizarse es de carácter preventivo incluyendo los servicios e insumos relacionados al inicio de las especificaciones.  </t>
    </r>
  </si>
  <si>
    <t>SUBTOTAL COSTOS DIRECTOS E INDIRECTOS</t>
  </si>
  <si>
    <t>VALOR TOTAL - LOTE 2</t>
  </si>
  <si>
    <t>Valor unitario</t>
  </si>
  <si>
    <t>Valor total</t>
  </si>
  <si>
    <t>VALOR TOTAL - LOTE 3</t>
  </si>
  <si>
    <r>
      <rPr>
        <b/>
        <sz val="9"/>
        <color rgb="FFFF0000"/>
        <rFont val="Arial"/>
        <family val="2"/>
      </rPr>
      <t>VALOR UNITARIO
 INCLUIDO IVA,</t>
    </r>
    <r>
      <rPr>
        <sz val="9"/>
        <color rgb="FFFF0000"/>
        <rFont val="Arial"/>
        <family val="2"/>
      </rPr>
      <t xml:space="preserve"> 
</t>
    </r>
    <r>
      <rPr>
        <sz val="9"/>
        <rFont val="Arial"/>
        <family val="2"/>
      </rPr>
      <t>y demás impuestos, tasas y contribuciones de ley a los que haya lugar</t>
    </r>
  </si>
  <si>
    <r>
      <rPr>
        <b/>
        <sz val="9"/>
        <color rgb="FFFF0000"/>
        <rFont val="Arial"/>
        <family val="2"/>
      </rPr>
      <t>VALOR TOTAL 
INCLUIDO IVA</t>
    </r>
    <r>
      <rPr>
        <sz val="9"/>
        <color rgb="FFFF0000"/>
        <rFont val="Arial"/>
        <family val="2"/>
      </rPr>
      <t xml:space="preserve">,
</t>
    </r>
    <r>
      <rPr>
        <sz val="9"/>
        <rFont val="Arial"/>
        <family val="2"/>
      </rPr>
      <t xml:space="preserve"> y demás impuestos, tasas y contribuciones de ley a los que haya lugar </t>
    </r>
  </si>
  <si>
    <r>
      <t xml:space="preserve">NOTA 1:  </t>
    </r>
    <r>
      <rPr>
        <sz val="12"/>
        <color theme="1"/>
        <rFont val="Calibri"/>
        <family val="2"/>
        <scheme val="minor"/>
      </rPr>
      <t>MODIFICAR LOS PORCENTAJES DE ADMINISTRACION, IMPREVISTOS Y UTILIDAD, DE ACUERDO A SU EXPERIENCIA CONTRACTUAL.</t>
    </r>
  </si>
  <si>
    <r>
      <t xml:space="preserve">NOTA 2: </t>
    </r>
    <r>
      <rPr>
        <sz val="12"/>
        <color theme="1"/>
        <rFont val="Calibri"/>
        <family val="2"/>
        <scheme val="minor"/>
      </rPr>
      <t>NO MODIFICAR EL PORCENTAJE DE IVA SOBRE LA UTILIDAD, EL CUAL DEBE PERMANECER EN EL 19%</t>
    </r>
  </si>
  <si>
    <r>
      <t xml:space="preserve">NOTA 3: </t>
    </r>
    <r>
      <rPr>
        <sz val="12"/>
        <color theme="1"/>
        <rFont val="Calibri"/>
        <family val="2"/>
        <scheme val="minor"/>
      </rPr>
      <t>EL VALOR UNITARIO DE LOS REPUESTOS E INSUMOS, SE DEBE REGISTRAR CON EL IVA INCLUIDO</t>
    </r>
  </si>
  <si>
    <t>EL CUADRO ESTA FORMULADO PARA QUE REALICE DE MANERA AUTOMATICA LAS OPERACIONES MATEMATICAS.</t>
  </si>
  <si>
    <t>SUBTOTAL REPUESTOS E INSUMOS INCLUIDO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</si>
</sst>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_-* #,##0.00\ _€_-;\-* #,##0.00\ _€_-;_-* &quot;-&quot;??\ _€_-;_-@_-"/>
    <numFmt numFmtId="166" formatCode="_(&quot;$&quot;\ * #,##0.00_);_(&quot;$&quot;\ * \(#,##0.00\);_(&quot;$&quot;\ * &quot;-&quot;??_);_(@_)"/>
  </numFmts>
  <fonts count="3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Verdana"/>
      <family val="2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9"/>
      <color rgb="FF000000"/>
      <name val="Times New Roman"/>
      <family val="1"/>
    </font>
    <font>
      <b/>
      <sz val="9"/>
      <color rgb="FF000000"/>
      <name val="Arial"/>
      <family val="2"/>
    </font>
    <font>
      <sz val="11"/>
      <color indexed="8"/>
      <name val="Calibri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color indexed="8"/>
      <name val="MS Sans Serif"/>
      <family val="2"/>
    </font>
    <font>
      <sz val="11"/>
      <name val="Arial"/>
      <family val="2"/>
    </font>
    <font>
      <sz val="11"/>
      <color rgb="FF000000"/>
      <name val="Times New Roman"/>
      <family val="1"/>
    </font>
    <font>
      <b/>
      <sz val="11"/>
      <color rgb="FF000000"/>
      <name val="Arial"/>
      <family val="2"/>
    </font>
    <font>
      <b/>
      <sz val="12"/>
      <name val="Verdana"/>
      <family val="2"/>
    </font>
    <font>
      <b/>
      <u/>
      <sz val="10"/>
      <color theme="1"/>
      <name val="Arial"/>
      <family val="2"/>
    </font>
    <font>
      <sz val="9"/>
      <name val="Arial"/>
      <family val="2"/>
    </font>
    <font>
      <b/>
      <sz val="14"/>
      <color theme="1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b/>
      <sz val="12"/>
      <color rgb="FFFF0000"/>
      <name val="Arial"/>
      <family val="2"/>
    </font>
    <font>
      <b/>
      <sz val="9"/>
      <color rgb="FFFF0000"/>
      <name val="Arial"/>
      <family val="2"/>
    </font>
    <font>
      <sz val="9"/>
      <color rgb="FFFF0000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FF0000"/>
      <name val="Abadi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CFF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4">
    <xf numFmtId="0" fontId="0" fillId="0" borderId="0"/>
    <xf numFmtId="43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4" fillId="0" borderId="0"/>
    <xf numFmtId="0" fontId="2" fillId="0" borderId="0"/>
    <xf numFmtId="43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8" fillId="0" borderId="0"/>
  </cellStyleXfs>
  <cellXfs count="113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164" fontId="0" fillId="0" borderId="0" xfId="0" applyNumberFormat="1" applyAlignment="1">
      <alignment wrapText="1"/>
    </xf>
    <xf numFmtId="164" fontId="2" fillId="0" borderId="11" xfId="0" applyNumberFormat="1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64" fontId="2" fillId="0" borderId="8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" fontId="0" fillId="0" borderId="0" xfId="0" applyNumberFormat="1" applyAlignment="1">
      <alignment wrapText="1"/>
    </xf>
    <xf numFmtId="0" fontId="2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2" fillId="0" borderId="17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2" fillId="0" borderId="15" xfId="0" applyFont="1" applyBorder="1" applyAlignment="1">
      <alignment horizontal="center" vertical="center" wrapText="1"/>
    </xf>
    <xf numFmtId="0" fontId="3" fillId="0" borderId="18" xfId="0" applyFont="1" applyBorder="1" applyAlignment="1">
      <alignment vertical="center" wrapText="1"/>
    </xf>
    <xf numFmtId="0" fontId="2" fillId="0" borderId="19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4" fillId="0" borderId="0" xfId="0" applyFont="1" applyAlignment="1">
      <alignment horizontal="center" wrapText="1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wrapText="1"/>
    </xf>
    <xf numFmtId="4" fontId="13" fillId="0" borderId="8" xfId="7" applyNumberFormat="1" applyFont="1" applyFill="1" applyBorder="1" applyAlignment="1" applyProtection="1">
      <alignment horizontal="right" vertical="center"/>
    </xf>
    <xf numFmtId="0" fontId="3" fillId="0" borderId="18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164" fontId="2" fillId="0" borderId="10" xfId="0" applyNumberFormat="1" applyFont="1" applyBorder="1" applyAlignment="1">
      <alignment vertical="center" wrapText="1"/>
    </xf>
    <xf numFmtId="0" fontId="2" fillId="0" borderId="14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horizontal="left" wrapText="1"/>
    </xf>
    <xf numFmtId="0" fontId="0" fillId="0" borderId="1" xfId="0" applyBorder="1"/>
    <xf numFmtId="0" fontId="9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/>
    </xf>
    <xf numFmtId="0" fontId="5" fillId="3" borderId="30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164" fontId="15" fillId="0" borderId="10" xfId="0" applyNumberFormat="1" applyFont="1" applyBorder="1" applyAlignment="1">
      <alignment vertical="center" wrapText="1"/>
    </xf>
    <xf numFmtId="164" fontId="15" fillId="0" borderId="11" xfId="0" applyNumberFormat="1" applyFont="1" applyBorder="1" applyAlignment="1">
      <alignment vertical="center" wrapText="1"/>
    </xf>
    <xf numFmtId="0" fontId="15" fillId="0" borderId="5" xfId="0" applyFont="1" applyBorder="1" applyAlignment="1">
      <alignment horizontal="center" vertical="center" wrapText="1"/>
    </xf>
    <xf numFmtId="164" fontId="15" fillId="0" borderId="20" xfId="0" applyNumberFormat="1" applyFont="1" applyBorder="1" applyAlignment="1">
      <alignment vertical="center" wrapText="1"/>
    </xf>
    <xf numFmtId="0" fontId="15" fillId="4" borderId="4" xfId="0" applyFont="1" applyFill="1" applyBorder="1" applyAlignment="1">
      <alignment horizontal="center" vertical="center" wrapText="1"/>
    </xf>
    <xf numFmtId="164" fontId="15" fillId="4" borderId="1" xfId="0" applyNumberFormat="1" applyFont="1" applyFill="1" applyBorder="1" applyAlignment="1">
      <alignment vertical="center" wrapText="1"/>
    </xf>
    <xf numFmtId="164" fontId="13" fillId="4" borderId="8" xfId="0" applyNumberFormat="1" applyFont="1" applyFill="1" applyBorder="1" applyAlignment="1">
      <alignment vertical="center" wrapText="1"/>
    </xf>
    <xf numFmtId="0" fontId="16" fillId="0" borderId="1" xfId="0" applyFont="1" applyBorder="1" applyAlignment="1">
      <alignment horizontal="left" wrapText="1"/>
    </xf>
    <xf numFmtId="4" fontId="17" fillId="0" borderId="1" xfId="0" applyNumberFormat="1" applyFont="1" applyBorder="1" applyAlignment="1">
      <alignment horizontal="right" vertical="top" shrinkToFit="1"/>
    </xf>
    <xf numFmtId="0" fontId="16" fillId="0" borderId="1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164" fontId="22" fillId="5" borderId="10" xfId="0" applyNumberFormat="1" applyFont="1" applyFill="1" applyBorder="1" applyAlignment="1">
      <alignment vertical="center" wrapText="1"/>
    </xf>
    <xf numFmtId="164" fontId="23" fillId="5" borderId="11" xfId="0" applyNumberFormat="1" applyFont="1" applyFill="1" applyBorder="1" applyAlignment="1">
      <alignment vertical="center" wrapText="1"/>
    </xf>
    <xf numFmtId="164" fontId="20" fillId="3" borderId="1" xfId="0" applyNumberFormat="1" applyFont="1" applyFill="1" applyBorder="1" applyAlignment="1">
      <alignment horizontal="center" vertical="center" wrapText="1"/>
    </xf>
    <xf numFmtId="164" fontId="20" fillId="3" borderId="8" xfId="0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left" wrapText="1"/>
    </xf>
    <xf numFmtId="0" fontId="16" fillId="4" borderId="1" xfId="0" applyFont="1" applyFill="1" applyBorder="1" applyAlignment="1">
      <alignment horizontal="left" wrapText="1"/>
    </xf>
    <xf numFmtId="4" fontId="17" fillId="4" borderId="1" xfId="0" applyNumberFormat="1" applyFont="1" applyFill="1" applyBorder="1" applyAlignment="1">
      <alignment horizontal="right" vertical="top" shrinkToFit="1"/>
    </xf>
    <xf numFmtId="4" fontId="13" fillId="4" borderId="8" xfId="7" applyNumberFormat="1" applyFont="1" applyFill="1" applyBorder="1" applyAlignment="1" applyProtection="1">
      <alignment horizontal="right" vertical="center"/>
    </xf>
    <xf numFmtId="0" fontId="12" fillId="4" borderId="27" xfId="0" applyFont="1" applyFill="1" applyBorder="1" applyAlignment="1">
      <alignment horizontal="center" vertical="center" wrapText="1"/>
    </xf>
    <xf numFmtId="0" fontId="9" fillId="4" borderId="27" xfId="0" applyFont="1" applyFill="1" applyBorder="1" applyAlignment="1">
      <alignment horizontal="left" vertical="center" wrapText="1"/>
    </xf>
    <xf numFmtId="0" fontId="16" fillId="4" borderId="27" xfId="0" applyFont="1" applyFill="1" applyBorder="1" applyAlignment="1">
      <alignment horizontal="left" vertical="center" wrapText="1"/>
    </xf>
    <xf numFmtId="4" fontId="17" fillId="4" borderId="27" xfId="0" applyNumberFormat="1" applyFont="1" applyFill="1" applyBorder="1" applyAlignment="1">
      <alignment horizontal="right" vertical="top" shrinkToFit="1"/>
    </xf>
    <xf numFmtId="4" fontId="13" fillId="4" borderId="28" xfId="7" applyNumberFormat="1" applyFont="1" applyFill="1" applyBorder="1" applyAlignment="1" applyProtection="1">
      <alignment horizontal="right" vertical="center"/>
    </xf>
    <xf numFmtId="0" fontId="12" fillId="4" borderId="1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left" vertical="center" wrapText="1"/>
    </xf>
    <xf numFmtId="4" fontId="13" fillId="4" borderId="1" xfId="7" applyNumberFormat="1" applyFont="1" applyFill="1" applyBorder="1" applyAlignment="1" applyProtection="1">
      <alignment horizontal="right" vertical="center"/>
    </xf>
    <xf numFmtId="10" fontId="10" fillId="6" borderId="1" xfId="0" applyNumberFormat="1" applyFont="1" applyFill="1" applyBorder="1" applyAlignment="1">
      <alignment horizontal="center" vertical="center" shrinkToFit="1"/>
    </xf>
    <xf numFmtId="0" fontId="28" fillId="0" borderId="0" xfId="0" applyFont="1"/>
    <xf numFmtId="10" fontId="10" fillId="0" borderId="1" xfId="0" applyNumberFormat="1" applyFont="1" applyBorder="1" applyAlignment="1">
      <alignment horizontal="center" vertical="center" shrinkToFit="1"/>
    </xf>
    <xf numFmtId="0" fontId="29" fillId="0" borderId="0" xfId="0" applyFont="1"/>
    <xf numFmtId="0" fontId="1" fillId="0" borderId="0" xfId="0" applyFont="1" applyAlignment="1">
      <alignment horizontal="center" wrapTex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21" fillId="5" borderId="31" xfId="0" applyFont="1" applyFill="1" applyBorder="1" applyAlignment="1">
      <alignment horizontal="center" vertical="center"/>
    </xf>
    <xf numFmtId="0" fontId="21" fillId="5" borderId="32" xfId="0" applyFont="1" applyFill="1" applyBorder="1" applyAlignment="1">
      <alignment horizontal="center" vertical="center"/>
    </xf>
    <xf numFmtId="0" fontId="21" fillId="5" borderId="17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18" fillId="2" borderId="16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24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</cellXfs>
  <cellStyles count="24">
    <cellStyle name="Millares [0] 2 2" xfId="19" xr:uid="{FA552750-2C0F-4C2E-BC74-6450A1A95253}"/>
    <cellStyle name="Millares 10" xfId="12" xr:uid="{00000000-0005-0000-0000-000002000000}"/>
    <cellStyle name="Millares 2" xfId="6" xr:uid="{00000000-0005-0000-0000-000003000000}"/>
    <cellStyle name="Millares 3" xfId="15" xr:uid="{00000000-0005-0000-0000-000004000000}"/>
    <cellStyle name="Millares 3 3" xfId="8" xr:uid="{00000000-0005-0000-0000-000005000000}"/>
    <cellStyle name="Millares 4" xfId="1" xr:uid="{00000000-0005-0000-0000-000031000000}"/>
    <cellStyle name="Millares 4 2" xfId="20" xr:uid="{F5FC0AB4-A894-47E4-91AC-98FBC5493056}"/>
    <cellStyle name="Millares_PRESUPUESTO DE OBRA 6 PISO TORRE C" xfId="7" xr:uid="{00000000-0005-0000-0000-000007000000}"/>
    <cellStyle name="Moneda 2" xfId="14" xr:uid="{00000000-0005-0000-0000-00000A000000}"/>
    <cellStyle name="Moneda 3" xfId="2" xr:uid="{00000000-0005-0000-0000-00003A000000}"/>
    <cellStyle name="Moneda 7" xfId="13" xr:uid="{00000000-0005-0000-0000-00000B000000}"/>
    <cellStyle name="Normal" xfId="0" builtinId="0"/>
    <cellStyle name="Normal 12 2 2" xfId="11" xr:uid="{00000000-0005-0000-0000-00000D000000}"/>
    <cellStyle name="Normal 2" xfId="9" xr:uid="{00000000-0005-0000-0000-00000E000000}"/>
    <cellStyle name="Normal 2 2" xfId="10" xr:uid="{00000000-0005-0000-0000-00000F000000}"/>
    <cellStyle name="Normal 3" xfId="17" xr:uid="{00000000-0005-0000-0000-000010000000}"/>
    <cellStyle name="Normal 3 11" xfId="23" xr:uid="{FA358371-9D79-4CB7-809D-E1EDF7AFE84C}"/>
    <cellStyle name="Normal 3_MALAGA PRESUPUESTO 01-09-2015" xfId="22" xr:uid="{D2DA2FAA-4519-4AA7-8B2A-67393245FEDE}"/>
    <cellStyle name="Normal 4" xfId="4" xr:uid="{00000000-0005-0000-0000-000011000000}"/>
    <cellStyle name="Normal 4 2" xfId="5" xr:uid="{00000000-0005-0000-0000-000012000000}"/>
    <cellStyle name="Normal 4_PRESUPUESTO CASCO URB FINAL CORR PRECIOS" xfId="21" xr:uid="{BFDB5A77-D08B-416B-8238-BF759D9CF927}"/>
    <cellStyle name="Porcentaje 2" xfId="16" xr:uid="{00000000-0005-0000-0000-000015000000}"/>
    <cellStyle name="Porcentaje 2 2" xfId="18" xr:uid="{00000000-0005-0000-0000-000016000000}"/>
    <cellStyle name="Porcentaje 3" xfId="3" xr:uid="{00000000-0005-0000-0000-000048000000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9"/>
  <sheetViews>
    <sheetView topLeftCell="C1" zoomScale="90" zoomScaleNormal="90" workbookViewId="0">
      <selection activeCell="K7" sqref="K7"/>
    </sheetView>
  </sheetViews>
  <sheetFormatPr baseColWidth="10" defaultRowHeight="15" x14ac:dyDescent="0.25"/>
  <cols>
    <col min="1" max="1" width="6.5703125" customWidth="1"/>
    <col min="2" max="2" width="85.140625" customWidth="1"/>
    <col min="3" max="3" width="30.85546875" customWidth="1"/>
    <col min="4" max="4" width="17.140625" customWidth="1"/>
    <col min="5" max="5" width="11.7109375" customWidth="1"/>
    <col min="6" max="6" width="15.5703125" customWidth="1"/>
    <col min="7" max="7" width="16.7109375" style="2" customWidth="1"/>
    <col min="8" max="8" width="12.7109375" bestFit="1" customWidth="1"/>
  </cols>
  <sheetData>
    <row r="1" spans="1:7" ht="39.75" customHeight="1" thickBot="1" x14ac:dyDescent="0.35">
      <c r="A1" s="87" t="s">
        <v>5</v>
      </c>
      <c r="B1" s="87"/>
      <c r="C1" s="87"/>
      <c r="D1" s="87"/>
      <c r="E1" s="87"/>
      <c r="F1" s="87"/>
      <c r="G1" s="87"/>
    </row>
    <row r="2" spans="1:7" ht="22.5" customHeight="1" thickBot="1" x14ac:dyDescent="0.3">
      <c r="A2" s="88" t="s">
        <v>38</v>
      </c>
      <c r="B2" s="89"/>
      <c r="C2" s="89"/>
      <c r="D2" s="89"/>
      <c r="E2" s="89"/>
      <c r="F2" s="89"/>
      <c r="G2" s="90"/>
    </row>
    <row r="3" spans="1:7" ht="21" customHeight="1" x14ac:dyDescent="0.25">
      <c r="A3" s="39" t="s">
        <v>0</v>
      </c>
      <c r="B3" s="40" t="s">
        <v>1</v>
      </c>
      <c r="C3" s="38" t="s">
        <v>7</v>
      </c>
      <c r="D3" s="41" t="s">
        <v>2</v>
      </c>
      <c r="E3" s="42" t="s">
        <v>3</v>
      </c>
      <c r="F3" s="43" t="s">
        <v>54</v>
      </c>
      <c r="G3" s="44" t="s">
        <v>55</v>
      </c>
    </row>
    <row r="4" spans="1:7" s="1" customFormat="1" ht="69.75" customHeight="1" x14ac:dyDescent="0.25">
      <c r="A4" s="11">
        <v>1</v>
      </c>
      <c r="B4" s="12" t="s">
        <v>6</v>
      </c>
      <c r="C4" s="12" t="s">
        <v>8</v>
      </c>
      <c r="D4" s="13" t="s">
        <v>9</v>
      </c>
      <c r="E4" s="48">
        <v>1</v>
      </c>
      <c r="F4" s="49">
        <v>12500000</v>
      </c>
      <c r="G4" s="50">
        <f>+E4*F4</f>
        <v>12500000</v>
      </c>
    </row>
    <row r="5" spans="1:7" s="1" customFormat="1" ht="70.5" customHeight="1" x14ac:dyDescent="0.25">
      <c r="A5" s="17">
        <v>2</v>
      </c>
      <c r="B5" s="16" t="s">
        <v>10</v>
      </c>
      <c r="C5" s="18" t="s">
        <v>11</v>
      </c>
      <c r="D5" s="19" t="s">
        <v>9</v>
      </c>
      <c r="E5" s="51">
        <v>1</v>
      </c>
      <c r="F5" s="52">
        <v>9500000</v>
      </c>
      <c r="G5" s="50">
        <f>+E5*F5</f>
        <v>9500000</v>
      </c>
    </row>
    <row r="6" spans="1:7" s="1" customFormat="1" ht="21.95" customHeight="1" x14ac:dyDescent="0.25">
      <c r="A6" s="91"/>
      <c r="B6" s="67" t="s">
        <v>44</v>
      </c>
      <c r="C6" s="46"/>
      <c r="D6" s="47"/>
      <c r="E6" s="53"/>
      <c r="F6" s="54"/>
      <c r="G6" s="55">
        <f>SUM(G4:G5)</f>
        <v>22000000</v>
      </c>
    </row>
    <row r="7" spans="1:7" ht="21.95" customHeight="1" x14ac:dyDescent="0.25">
      <c r="A7" s="92"/>
      <c r="B7" s="68" t="s">
        <v>45</v>
      </c>
      <c r="C7" s="33"/>
      <c r="D7" s="83">
        <v>0.1</v>
      </c>
      <c r="E7" s="56"/>
      <c r="F7" s="57"/>
      <c r="G7" s="24">
        <f>+D7*G6</f>
        <v>2200000</v>
      </c>
    </row>
    <row r="8" spans="1:7" ht="21.95" customHeight="1" x14ac:dyDescent="0.25">
      <c r="A8" s="92"/>
      <c r="B8" s="68" t="s">
        <v>46</v>
      </c>
      <c r="C8" s="33"/>
      <c r="D8" s="83">
        <v>0.03</v>
      </c>
      <c r="E8" s="56"/>
      <c r="F8" s="57"/>
      <c r="G8" s="24">
        <f>+D8*G6</f>
        <v>660000</v>
      </c>
    </row>
    <row r="9" spans="1:7" ht="21.95" customHeight="1" x14ac:dyDescent="0.25">
      <c r="A9" s="92"/>
      <c r="B9" s="68" t="s">
        <v>47</v>
      </c>
      <c r="C9" s="33"/>
      <c r="D9" s="83">
        <v>0.05</v>
      </c>
      <c r="E9" s="56"/>
      <c r="F9" s="57"/>
      <c r="G9" s="24">
        <f>+D9*G6</f>
        <v>1100000</v>
      </c>
    </row>
    <row r="10" spans="1:7" ht="21.95" customHeight="1" x14ac:dyDescent="0.25">
      <c r="A10" s="92"/>
      <c r="B10" s="68" t="s">
        <v>48</v>
      </c>
      <c r="C10" s="35"/>
      <c r="D10" s="85">
        <v>0.19</v>
      </c>
      <c r="E10" s="58"/>
      <c r="F10" s="57"/>
      <c r="G10" s="24">
        <f>ROUND(D10*G9,0)</f>
        <v>209000</v>
      </c>
    </row>
    <row r="11" spans="1:7" ht="21.95" customHeight="1" x14ac:dyDescent="0.25">
      <c r="A11" s="92"/>
      <c r="B11" s="69" t="s">
        <v>49</v>
      </c>
      <c r="C11" s="70"/>
      <c r="D11" s="70"/>
      <c r="E11" s="71"/>
      <c r="F11" s="72"/>
      <c r="G11" s="73">
        <f>+SUBTOTAL(9,G7:G10)</f>
        <v>4169000</v>
      </c>
    </row>
    <row r="12" spans="1:7" ht="21.95" customHeight="1" thickBot="1" x14ac:dyDescent="0.3">
      <c r="A12" s="93"/>
      <c r="B12" s="74" t="s">
        <v>43</v>
      </c>
      <c r="C12" s="75"/>
      <c r="D12" s="75"/>
      <c r="E12" s="76"/>
      <c r="F12" s="77"/>
      <c r="G12" s="78">
        <f>G6+G11</f>
        <v>26169000</v>
      </c>
    </row>
    <row r="14" spans="1:7" ht="18" customHeight="1" x14ac:dyDescent="0.25"/>
    <row r="15" spans="1:7" ht="18" customHeight="1" x14ac:dyDescent="0.25"/>
    <row r="16" spans="1:7" ht="18" customHeight="1" x14ac:dyDescent="0.25">
      <c r="B16" s="84" t="s">
        <v>59</v>
      </c>
    </row>
    <row r="17" spans="2:2" ht="15.75" x14ac:dyDescent="0.25">
      <c r="B17" s="84" t="s">
        <v>60</v>
      </c>
    </row>
    <row r="19" spans="2:2" ht="20.25" x14ac:dyDescent="0.35">
      <c r="B19" s="86" t="s">
        <v>62</v>
      </c>
    </row>
  </sheetData>
  <sheetProtection algorithmName="SHA-512" hashValue="HB3N3XKypJck7JkbcCjLz73Hs1/x+uRw4D3FbYygoY2ID336cRq4izi1IVW95Lc84aWSQQj4yDTS+H6bUmvaVg==" saltValue="IyfS+o2BLn2aK7yxveD0MA==" spinCount="100000" sheet="1" objects="1" scenarios="1"/>
  <mergeCells count="3">
    <mergeCell ref="A1:G1"/>
    <mergeCell ref="A2:G2"/>
    <mergeCell ref="A6:A12"/>
  </mergeCells>
  <pageMargins left="0.7" right="0.7" top="0.75" bottom="0.75" header="0.3" footer="0.3"/>
  <pageSetup paperSize="142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D2EF5-00CF-4881-A6E9-76751F1F1EAC}">
  <dimension ref="A1:I28"/>
  <sheetViews>
    <sheetView topLeftCell="C8" zoomScale="90" zoomScaleNormal="90" workbookViewId="0">
      <selection activeCell="F18" sqref="F18"/>
    </sheetView>
  </sheetViews>
  <sheetFormatPr baseColWidth="10" defaultRowHeight="15" x14ac:dyDescent="0.25"/>
  <cols>
    <col min="1" max="1" width="6.5703125" customWidth="1"/>
    <col min="2" max="2" width="99.42578125" customWidth="1"/>
    <col min="3" max="3" width="21.28515625" customWidth="1"/>
    <col min="4" max="4" width="17.140625" customWidth="1"/>
    <col min="5" max="5" width="10.5703125" customWidth="1"/>
    <col min="6" max="6" width="24.140625" customWidth="1"/>
    <col min="7" max="7" width="28.28515625" style="2" customWidth="1"/>
    <col min="8" max="8" width="12.7109375" bestFit="1" customWidth="1"/>
  </cols>
  <sheetData>
    <row r="1" spans="1:9" ht="39.75" customHeight="1" x14ac:dyDescent="0.3">
      <c r="A1" s="87" t="s">
        <v>5</v>
      </c>
      <c r="B1" s="87"/>
      <c r="C1" s="87"/>
      <c r="D1" s="87"/>
      <c r="E1" s="87"/>
      <c r="F1" s="87"/>
      <c r="G1" s="87"/>
    </row>
    <row r="2" spans="1:9" s="1" customFormat="1" ht="22.5" customHeight="1" x14ac:dyDescent="0.25">
      <c r="A2" s="106" t="s">
        <v>12</v>
      </c>
      <c r="B2" s="106"/>
      <c r="C2" s="107"/>
      <c r="D2" s="107"/>
      <c r="E2" s="107"/>
      <c r="F2" s="107"/>
      <c r="G2" s="107"/>
    </row>
    <row r="3" spans="1:9" s="1" customFormat="1" ht="24" customHeight="1" x14ac:dyDescent="0.25">
      <c r="A3" s="108" t="s">
        <v>13</v>
      </c>
      <c r="B3" s="108"/>
      <c r="C3" s="37" t="s">
        <v>7</v>
      </c>
      <c r="D3" s="37" t="s">
        <v>2</v>
      </c>
      <c r="E3" s="59" t="s">
        <v>3</v>
      </c>
      <c r="F3" s="59" t="s">
        <v>54</v>
      </c>
      <c r="G3" s="59" t="s">
        <v>55</v>
      </c>
    </row>
    <row r="4" spans="1:9" s="1" customFormat="1" ht="24" customHeight="1" x14ac:dyDescent="0.25">
      <c r="A4" s="109" t="s">
        <v>39</v>
      </c>
      <c r="B4" s="104"/>
      <c r="C4" s="104"/>
      <c r="D4" s="105"/>
      <c r="E4" s="26"/>
      <c r="F4" s="29"/>
      <c r="G4" s="4"/>
    </row>
    <row r="5" spans="1:9" s="1" customFormat="1" ht="18" customHeight="1" x14ac:dyDescent="0.25">
      <c r="A5" s="103" t="s">
        <v>14</v>
      </c>
      <c r="B5" s="104"/>
      <c r="C5" s="104"/>
      <c r="D5" s="105"/>
      <c r="E5" s="28"/>
      <c r="F5" s="27"/>
      <c r="G5" s="8"/>
      <c r="H5" s="3"/>
      <c r="I5" s="3"/>
    </row>
    <row r="6" spans="1:9" s="1" customFormat="1" ht="297" customHeight="1" x14ac:dyDescent="0.25">
      <c r="A6" s="5">
        <v>1</v>
      </c>
      <c r="B6" s="20" t="s">
        <v>51</v>
      </c>
      <c r="C6" s="7" t="s">
        <v>15</v>
      </c>
      <c r="D6" s="6" t="s">
        <v>9</v>
      </c>
      <c r="E6" s="28">
        <v>1</v>
      </c>
      <c r="F6" s="27">
        <v>5500000</v>
      </c>
      <c r="G6" s="4">
        <f>+E6*F6</f>
        <v>5500000</v>
      </c>
    </row>
    <row r="7" spans="1:9" s="1" customFormat="1" ht="21" customHeight="1" x14ac:dyDescent="0.25">
      <c r="A7" s="94"/>
      <c r="B7" s="45" t="s">
        <v>44</v>
      </c>
      <c r="C7" s="46"/>
      <c r="D7" s="47"/>
      <c r="E7" s="53"/>
      <c r="F7" s="54"/>
      <c r="G7" s="55">
        <f>SUM(G6)</f>
        <v>5500000</v>
      </c>
    </row>
    <row r="8" spans="1:9" ht="18" customHeight="1" x14ac:dyDescent="0.25">
      <c r="A8" s="95"/>
      <c r="B8" s="36" t="s">
        <v>45</v>
      </c>
      <c r="C8" s="33"/>
      <c r="D8" s="83">
        <v>0.1</v>
      </c>
      <c r="E8" s="56"/>
      <c r="F8" s="57"/>
      <c r="G8" s="24">
        <f>+D8*G7</f>
        <v>550000</v>
      </c>
    </row>
    <row r="9" spans="1:9" ht="18" customHeight="1" x14ac:dyDescent="0.25">
      <c r="A9" s="95"/>
      <c r="B9" s="36" t="s">
        <v>46</v>
      </c>
      <c r="C9" s="33"/>
      <c r="D9" s="83">
        <v>0.03</v>
      </c>
      <c r="E9" s="56"/>
      <c r="F9" s="57"/>
      <c r="G9" s="24">
        <f>+D9*G7</f>
        <v>165000</v>
      </c>
    </row>
    <row r="10" spans="1:9" ht="18" customHeight="1" x14ac:dyDescent="0.25">
      <c r="A10" s="95"/>
      <c r="B10" s="36" t="s">
        <v>47</v>
      </c>
      <c r="C10" s="33"/>
      <c r="D10" s="83">
        <v>0.05</v>
      </c>
      <c r="E10" s="56"/>
      <c r="F10" s="57"/>
      <c r="G10" s="24">
        <f>+D10*G7</f>
        <v>275000</v>
      </c>
    </row>
    <row r="11" spans="1:9" ht="18" customHeight="1" x14ac:dyDescent="0.25">
      <c r="A11" s="95"/>
      <c r="B11" s="36" t="s">
        <v>48</v>
      </c>
      <c r="C11" s="35"/>
      <c r="D11" s="85">
        <v>0.19</v>
      </c>
      <c r="E11" s="58"/>
      <c r="F11" s="57"/>
      <c r="G11" s="24">
        <f>ROUND(D11*G10,0)</f>
        <v>52250</v>
      </c>
    </row>
    <row r="12" spans="1:9" ht="18" customHeight="1" x14ac:dyDescent="0.25">
      <c r="A12" s="95"/>
      <c r="B12" s="79" t="s">
        <v>49</v>
      </c>
      <c r="C12" s="70"/>
      <c r="D12" s="70"/>
      <c r="E12" s="71"/>
      <c r="F12" s="72"/>
      <c r="G12" s="73">
        <f>+SUBTOTAL(9,G8:G11)</f>
        <v>1042250</v>
      </c>
    </row>
    <row r="13" spans="1:9" ht="18" customHeight="1" thickBot="1" x14ac:dyDescent="0.3">
      <c r="A13" s="96"/>
      <c r="B13" s="74" t="s">
        <v>52</v>
      </c>
      <c r="C13" s="75"/>
      <c r="D13" s="75"/>
      <c r="E13" s="76"/>
      <c r="F13" s="77"/>
      <c r="G13" s="78">
        <f>G7+G12</f>
        <v>6542250</v>
      </c>
    </row>
    <row r="14" spans="1:9" s="1" customFormat="1" ht="66" customHeight="1" x14ac:dyDescent="0.25">
      <c r="A14" s="97" t="s">
        <v>40</v>
      </c>
      <c r="B14" s="98"/>
      <c r="C14" s="99"/>
      <c r="D14" s="65" t="s">
        <v>2</v>
      </c>
      <c r="E14" s="59" t="s">
        <v>3</v>
      </c>
      <c r="F14" s="63" t="s">
        <v>57</v>
      </c>
      <c r="G14" s="64" t="s">
        <v>58</v>
      </c>
    </row>
    <row r="15" spans="1:9" s="60" customFormat="1" ht="21.95" customHeight="1" x14ac:dyDescent="0.2">
      <c r="A15" s="5">
        <v>2</v>
      </c>
      <c r="B15" s="32" t="s">
        <v>16</v>
      </c>
      <c r="C15" s="14"/>
      <c r="D15" s="6" t="s">
        <v>17</v>
      </c>
      <c r="E15" s="28">
        <v>10</v>
      </c>
      <c r="F15" s="27">
        <v>205000</v>
      </c>
      <c r="G15" s="4">
        <f>+E15*F15</f>
        <v>2050000</v>
      </c>
    </row>
    <row r="16" spans="1:9" s="60" customFormat="1" ht="21.95" customHeight="1" x14ac:dyDescent="0.2">
      <c r="A16" s="5">
        <v>3</v>
      </c>
      <c r="B16" s="32" t="s">
        <v>18</v>
      </c>
      <c r="C16" s="14"/>
      <c r="D16" s="6" t="s">
        <v>4</v>
      </c>
      <c r="E16" s="28">
        <v>1</v>
      </c>
      <c r="F16" s="27">
        <v>600000</v>
      </c>
      <c r="G16" s="4">
        <f>+E16*F16</f>
        <v>600000</v>
      </c>
    </row>
    <row r="17" spans="1:7" s="60" customFormat="1" ht="21.95" customHeight="1" x14ac:dyDescent="0.2">
      <c r="A17" s="5">
        <v>4</v>
      </c>
      <c r="B17" s="32" t="s">
        <v>19</v>
      </c>
      <c r="C17" s="14"/>
      <c r="D17" s="6" t="s">
        <v>4</v>
      </c>
      <c r="E17" s="28">
        <v>1</v>
      </c>
      <c r="F17" s="27">
        <v>600000</v>
      </c>
      <c r="G17" s="4">
        <f>+E17*F17</f>
        <v>600000</v>
      </c>
    </row>
    <row r="18" spans="1:7" s="60" customFormat="1" ht="21.95" customHeight="1" x14ac:dyDescent="0.2">
      <c r="A18" s="5">
        <v>5</v>
      </c>
      <c r="B18" s="32" t="s">
        <v>20</v>
      </c>
      <c r="C18" s="14"/>
      <c r="D18" s="6" t="s">
        <v>4</v>
      </c>
      <c r="E18" s="28">
        <v>1</v>
      </c>
      <c r="F18" s="27">
        <v>600000</v>
      </c>
      <c r="G18" s="4">
        <f>+E18*F18</f>
        <v>600000</v>
      </c>
    </row>
    <row r="19" spans="1:7" s="60" customFormat="1" ht="21.95" customHeight="1" x14ac:dyDescent="0.2">
      <c r="A19" s="5">
        <v>6</v>
      </c>
      <c r="B19" s="32" t="s">
        <v>21</v>
      </c>
      <c r="C19" s="14"/>
      <c r="D19" s="6" t="s">
        <v>4</v>
      </c>
      <c r="E19" s="28">
        <v>1</v>
      </c>
      <c r="F19" s="27">
        <v>200000</v>
      </c>
      <c r="G19" s="4">
        <f>+E19*F19</f>
        <v>200000</v>
      </c>
    </row>
    <row r="20" spans="1:7" ht="18" customHeight="1" x14ac:dyDescent="0.25">
      <c r="A20" s="34"/>
      <c r="B20" s="69" t="s">
        <v>63</v>
      </c>
      <c r="C20" s="80"/>
      <c r="D20" s="80"/>
      <c r="E20" s="81"/>
      <c r="F20" s="72"/>
      <c r="G20" s="82">
        <f>SUM(G15:G19)</f>
        <v>4050000</v>
      </c>
    </row>
    <row r="21" spans="1:7" s="1" customFormat="1" ht="27.75" customHeight="1" x14ac:dyDescent="0.25">
      <c r="A21" s="100" t="s">
        <v>53</v>
      </c>
      <c r="B21" s="101"/>
      <c r="C21" s="101"/>
      <c r="D21" s="101"/>
      <c r="E21" s="102"/>
      <c r="F21" s="61"/>
      <c r="G21" s="62">
        <f>+G13+G20</f>
        <v>10592250</v>
      </c>
    </row>
    <row r="24" spans="1:7" ht="15.75" x14ac:dyDescent="0.25">
      <c r="B24" s="84" t="s">
        <v>59</v>
      </c>
    </row>
    <row r="25" spans="1:7" ht="15.75" x14ac:dyDescent="0.25">
      <c r="B25" s="84" t="s">
        <v>60</v>
      </c>
    </row>
    <row r="26" spans="1:7" ht="15.75" x14ac:dyDescent="0.25">
      <c r="B26" s="84" t="s">
        <v>61</v>
      </c>
    </row>
    <row r="28" spans="1:7" ht="20.25" x14ac:dyDescent="0.35">
      <c r="B28" s="86" t="s">
        <v>62</v>
      </c>
    </row>
  </sheetData>
  <sheetProtection algorithmName="SHA-512" hashValue="akh/KQb5Wh95vDeys27qv7DhdqQFJgW/4qND2cpwbj6IJupbHNBndltt1oYFLwO+XZ/sO0lVqfi3RVZm8Rk8kw==" saltValue="XDWn2SJrNQR29p0eXZgHZQ==" spinCount="100000" sheet="1" objects="1" scenarios="1"/>
  <mergeCells count="8">
    <mergeCell ref="A7:A13"/>
    <mergeCell ref="A14:C14"/>
    <mergeCell ref="A21:E21"/>
    <mergeCell ref="A5:D5"/>
    <mergeCell ref="A1:G1"/>
    <mergeCell ref="A2:G2"/>
    <mergeCell ref="A3:B3"/>
    <mergeCell ref="A4:D4"/>
  </mergeCells>
  <pageMargins left="0.7" right="0.7" top="0.75" bottom="0.75" header="0.3" footer="0.3"/>
  <pageSetup paperSize="142" scale="5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E9EF6-89F1-4782-8AE8-D2E8824BBC72}">
  <dimension ref="A1:H51"/>
  <sheetViews>
    <sheetView tabSelected="1" topLeftCell="A15" zoomScale="90" zoomScaleNormal="90" workbookViewId="0">
      <selection activeCell="G44" sqref="G44"/>
    </sheetView>
  </sheetViews>
  <sheetFormatPr baseColWidth="10" defaultRowHeight="15" x14ac:dyDescent="0.25"/>
  <cols>
    <col min="1" max="1" width="6.5703125" customWidth="1"/>
    <col min="2" max="2" width="87.5703125" customWidth="1"/>
    <col min="3" max="3" width="21.28515625" customWidth="1"/>
    <col min="4" max="4" width="17.140625" customWidth="1"/>
    <col min="5" max="5" width="10.5703125" customWidth="1"/>
    <col min="6" max="6" width="24.140625" customWidth="1"/>
    <col min="7" max="7" width="20.85546875" style="2" customWidth="1"/>
    <col min="8" max="8" width="12.7109375" bestFit="1" customWidth="1"/>
  </cols>
  <sheetData>
    <row r="1" spans="1:7" ht="39.75" customHeight="1" x14ac:dyDescent="0.3">
      <c r="A1" s="87" t="s">
        <v>5</v>
      </c>
      <c r="B1" s="87"/>
      <c r="C1" s="87"/>
      <c r="D1" s="87"/>
      <c r="E1" s="87"/>
      <c r="F1" s="87"/>
      <c r="G1" s="87"/>
    </row>
    <row r="2" spans="1:7" s="1" customFormat="1" ht="46.5" customHeight="1" x14ac:dyDescent="0.25">
      <c r="A2" s="111" t="s">
        <v>22</v>
      </c>
      <c r="B2" s="112"/>
      <c r="C2" s="112"/>
      <c r="D2" s="112"/>
      <c r="E2" s="112"/>
      <c r="F2" s="112"/>
      <c r="G2" s="112"/>
    </row>
    <row r="3" spans="1:7" s="1" customFormat="1" ht="24" customHeight="1" x14ac:dyDescent="0.25">
      <c r="A3" s="110" t="s">
        <v>23</v>
      </c>
      <c r="B3" s="110"/>
      <c r="C3" s="66" t="s">
        <v>7</v>
      </c>
      <c r="D3" s="37" t="s">
        <v>2</v>
      </c>
      <c r="E3" s="59" t="s">
        <v>3</v>
      </c>
      <c r="F3" s="59" t="s">
        <v>54</v>
      </c>
      <c r="G3" s="59" t="s">
        <v>55</v>
      </c>
    </row>
    <row r="4" spans="1:7" s="1" customFormat="1" ht="29.25" customHeight="1" x14ac:dyDescent="0.25">
      <c r="A4" s="11"/>
      <c r="B4" s="21" t="s">
        <v>24</v>
      </c>
      <c r="C4" s="7"/>
      <c r="D4" s="6"/>
      <c r="E4" s="28"/>
      <c r="F4" s="27"/>
      <c r="G4" s="8"/>
    </row>
    <row r="5" spans="1:7" s="1" customFormat="1" ht="357.75" customHeight="1" x14ac:dyDescent="0.25">
      <c r="A5" s="5">
        <v>1</v>
      </c>
      <c r="B5" s="31" t="s">
        <v>25</v>
      </c>
      <c r="C5" s="16" t="s">
        <v>41</v>
      </c>
      <c r="D5" s="6" t="s">
        <v>9</v>
      </c>
      <c r="E5" s="28">
        <v>1</v>
      </c>
      <c r="F5" s="27">
        <v>4500000</v>
      </c>
      <c r="G5" s="4">
        <f t="shared" ref="G5" si="0">+E5*F5</f>
        <v>4500000</v>
      </c>
    </row>
    <row r="6" spans="1:7" s="1" customFormat="1" ht="21" customHeight="1" x14ac:dyDescent="0.25">
      <c r="A6" s="94"/>
      <c r="B6" s="45" t="s">
        <v>44</v>
      </c>
      <c r="C6" s="46"/>
      <c r="D6" s="47"/>
      <c r="E6" s="53"/>
      <c r="F6" s="54"/>
      <c r="G6" s="55">
        <f>SUM(G5)</f>
        <v>4500000</v>
      </c>
    </row>
    <row r="7" spans="1:7" ht="18" customHeight="1" x14ac:dyDescent="0.25">
      <c r="A7" s="95"/>
      <c r="B7" s="36" t="s">
        <v>45</v>
      </c>
      <c r="C7" s="33"/>
      <c r="D7" s="83">
        <v>0.1</v>
      </c>
      <c r="E7" s="56"/>
      <c r="F7" s="57"/>
      <c r="G7" s="24">
        <f>+D7*G6</f>
        <v>450000</v>
      </c>
    </row>
    <row r="8" spans="1:7" ht="18" customHeight="1" x14ac:dyDescent="0.25">
      <c r="A8" s="95"/>
      <c r="B8" s="36" t="s">
        <v>46</v>
      </c>
      <c r="C8" s="33"/>
      <c r="D8" s="83">
        <v>0.03</v>
      </c>
      <c r="E8" s="56"/>
      <c r="F8" s="57"/>
      <c r="G8" s="24">
        <f>+D8*G6</f>
        <v>135000</v>
      </c>
    </row>
    <row r="9" spans="1:7" ht="18" customHeight="1" x14ac:dyDescent="0.25">
      <c r="A9" s="95"/>
      <c r="B9" s="36" t="s">
        <v>47</v>
      </c>
      <c r="C9" s="33"/>
      <c r="D9" s="83">
        <v>0.05</v>
      </c>
      <c r="E9" s="56"/>
      <c r="F9" s="57"/>
      <c r="G9" s="24">
        <f>+D9*G6</f>
        <v>225000</v>
      </c>
    </row>
    <row r="10" spans="1:7" ht="18" customHeight="1" x14ac:dyDescent="0.25">
      <c r="A10" s="95"/>
      <c r="B10" s="36" t="s">
        <v>48</v>
      </c>
      <c r="C10" s="35"/>
      <c r="D10" s="85">
        <v>0.19</v>
      </c>
      <c r="E10" s="58"/>
      <c r="F10" s="57"/>
      <c r="G10" s="24">
        <f>ROUND(D10*G9,0)</f>
        <v>42750</v>
      </c>
    </row>
    <row r="11" spans="1:7" ht="18" customHeight="1" x14ac:dyDescent="0.25">
      <c r="A11" s="95"/>
      <c r="B11" s="79" t="s">
        <v>49</v>
      </c>
      <c r="C11" s="70"/>
      <c r="D11" s="70"/>
      <c r="E11" s="71"/>
      <c r="F11" s="72"/>
      <c r="G11" s="73">
        <f>+SUBTOTAL(9,G7:G10)</f>
        <v>852750</v>
      </c>
    </row>
    <row r="12" spans="1:7" ht="18" customHeight="1" thickBot="1" x14ac:dyDescent="0.3">
      <c r="A12" s="96"/>
      <c r="B12" s="74" t="s">
        <v>52</v>
      </c>
      <c r="C12" s="75"/>
      <c r="D12" s="75"/>
      <c r="E12" s="76"/>
      <c r="F12" s="77"/>
      <c r="G12" s="78">
        <f>G6+G11</f>
        <v>5352750</v>
      </c>
    </row>
    <row r="13" spans="1:7" s="1" customFormat="1" ht="66" customHeight="1" x14ac:dyDescent="0.25">
      <c r="A13" s="97" t="s">
        <v>40</v>
      </c>
      <c r="B13" s="98"/>
      <c r="C13" s="99"/>
      <c r="D13" s="65" t="s">
        <v>2</v>
      </c>
      <c r="E13" s="59" t="s">
        <v>3</v>
      </c>
      <c r="F13" s="63" t="s">
        <v>57</v>
      </c>
      <c r="G13" s="64" t="s">
        <v>58</v>
      </c>
    </row>
    <row r="14" spans="1:7" s="1" customFormat="1" ht="21.95" customHeight="1" x14ac:dyDescent="0.25">
      <c r="A14" s="30">
        <v>2</v>
      </c>
      <c r="B14" s="32" t="s">
        <v>26</v>
      </c>
      <c r="C14" s="7"/>
      <c r="D14" s="6" t="s">
        <v>9</v>
      </c>
      <c r="E14" s="28">
        <v>1</v>
      </c>
      <c r="F14" s="27">
        <v>150000</v>
      </c>
      <c r="G14" s="4">
        <f>+E14*F14</f>
        <v>150000</v>
      </c>
    </row>
    <row r="15" spans="1:7" s="1" customFormat="1" ht="21.95" customHeight="1" x14ac:dyDescent="0.25">
      <c r="A15" s="30">
        <v>3</v>
      </c>
      <c r="B15" s="32" t="s">
        <v>27</v>
      </c>
      <c r="C15" s="7"/>
      <c r="D15" s="6" t="s">
        <v>17</v>
      </c>
      <c r="E15" s="28">
        <v>5</v>
      </c>
      <c r="F15" s="27">
        <v>195000</v>
      </c>
      <c r="G15" s="4">
        <f>+E15*F15</f>
        <v>975000</v>
      </c>
    </row>
    <row r="16" spans="1:7" s="1" customFormat="1" ht="21.95" customHeight="1" x14ac:dyDescent="0.25">
      <c r="A16" s="30">
        <v>4</v>
      </c>
      <c r="B16" s="32" t="s">
        <v>28</v>
      </c>
      <c r="C16" s="7"/>
      <c r="D16" s="6" t="s">
        <v>4</v>
      </c>
      <c r="E16" s="28">
        <v>1</v>
      </c>
      <c r="F16" s="27">
        <v>400000</v>
      </c>
      <c r="G16" s="4">
        <f>+E16*F16</f>
        <v>400000</v>
      </c>
    </row>
    <row r="17" spans="1:8" s="1" customFormat="1" ht="21.95" customHeight="1" x14ac:dyDescent="0.25">
      <c r="A17" s="30">
        <v>5</v>
      </c>
      <c r="B17" s="32" t="s">
        <v>29</v>
      </c>
      <c r="C17" s="7"/>
      <c r="D17" s="6" t="s">
        <v>4</v>
      </c>
      <c r="E17" s="28">
        <v>1</v>
      </c>
      <c r="F17" s="27">
        <v>400000</v>
      </c>
      <c r="G17" s="4">
        <f>+E17*F17</f>
        <v>400000</v>
      </c>
    </row>
    <row r="18" spans="1:8" s="1" customFormat="1" ht="42" customHeight="1" x14ac:dyDescent="0.25">
      <c r="A18" s="30">
        <v>6</v>
      </c>
      <c r="B18" s="32" t="s">
        <v>50</v>
      </c>
      <c r="C18" s="7"/>
      <c r="D18" s="6" t="s">
        <v>4</v>
      </c>
      <c r="E18" s="28">
        <v>1</v>
      </c>
      <c r="F18" s="27">
        <v>490000</v>
      </c>
      <c r="G18" s="4">
        <f>+E18*F18</f>
        <v>490000</v>
      </c>
    </row>
    <row r="19" spans="1:8" ht="18" customHeight="1" x14ac:dyDescent="0.25">
      <c r="A19" s="34"/>
      <c r="B19" s="69" t="s">
        <v>63</v>
      </c>
      <c r="C19" s="80"/>
      <c r="D19" s="80"/>
      <c r="E19" s="81"/>
      <c r="F19" s="72"/>
      <c r="G19" s="82">
        <f>SUM(G14:G18)</f>
        <v>2415000</v>
      </c>
    </row>
    <row r="20" spans="1:8" s="1" customFormat="1" ht="20.25" customHeight="1" x14ac:dyDescent="0.25">
      <c r="A20" s="110" t="s">
        <v>30</v>
      </c>
      <c r="B20" s="110"/>
      <c r="C20" s="66" t="s">
        <v>7</v>
      </c>
      <c r="D20" s="37" t="s">
        <v>2</v>
      </c>
      <c r="E20" s="59" t="s">
        <v>3</v>
      </c>
      <c r="F20" s="59" t="s">
        <v>54</v>
      </c>
      <c r="G20" s="59" t="s">
        <v>55</v>
      </c>
    </row>
    <row r="21" spans="1:8" s="1" customFormat="1" ht="37.5" customHeight="1" x14ac:dyDescent="0.25">
      <c r="A21" s="5"/>
      <c r="B21" s="15" t="s">
        <v>14</v>
      </c>
      <c r="C21" s="14"/>
      <c r="D21" s="6"/>
      <c r="E21" s="28"/>
      <c r="F21" s="27"/>
      <c r="G21" s="8"/>
    </row>
    <row r="22" spans="1:8" s="1" customFormat="1" ht="332.25" customHeight="1" x14ac:dyDescent="0.25">
      <c r="A22" s="5">
        <v>1</v>
      </c>
      <c r="B22" s="16" t="s">
        <v>31</v>
      </c>
      <c r="C22" s="25" t="s">
        <v>32</v>
      </c>
      <c r="D22" s="6" t="s">
        <v>9</v>
      </c>
      <c r="E22" s="28">
        <v>2</v>
      </c>
      <c r="F22" s="27">
        <v>3300000</v>
      </c>
      <c r="G22" s="4">
        <f>+E22*F22</f>
        <v>6600000</v>
      </c>
      <c r="H22" s="10"/>
    </row>
    <row r="23" spans="1:8" s="1" customFormat="1" ht="21" customHeight="1" x14ac:dyDescent="0.25">
      <c r="A23" s="94"/>
      <c r="B23" s="45" t="s">
        <v>44</v>
      </c>
      <c r="C23" s="46"/>
      <c r="D23" s="47"/>
      <c r="E23" s="53"/>
      <c r="F23" s="54"/>
      <c r="G23" s="55">
        <f>SUM(G22)</f>
        <v>6600000</v>
      </c>
    </row>
    <row r="24" spans="1:8" ht="18" customHeight="1" x14ac:dyDescent="0.25">
      <c r="A24" s="95"/>
      <c r="B24" s="36" t="s">
        <v>45</v>
      </c>
      <c r="C24" s="33"/>
      <c r="D24" s="83">
        <v>0.1</v>
      </c>
      <c r="E24" s="56"/>
      <c r="F24" s="57"/>
      <c r="G24" s="24">
        <f>+D24*G23</f>
        <v>660000</v>
      </c>
    </row>
    <row r="25" spans="1:8" ht="18" customHeight="1" x14ac:dyDescent="0.25">
      <c r="A25" s="95"/>
      <c r="B25" s="36" t="s">
        <v>46</v>
      </c>
      <c r="C25" s="33"/>
      <c r="D25" s="83">
        <v>0.03</v>
      </c>
      <c r="E25" s="56"/>
      <c r="F25" s="57"/>
      <c r="G25" s="24">
        <f>+D25*G23</f>
        <v>198000</v>
      </c>
    </row>
    <row r="26" spans="1:8" ht="18" customHeight="1" x14ac:dyDescent="0.25">
      <c r="A26" s="95"/>
      <c r="B26" s="36" t="s">
        <v>47</v>
      </c>
      <c r="C26" s="33"/>
      <c r="D26" s="83">
        <v>0.05</v>
      </c>
      <c r="E26" s="56"/>
      <c r="F26" s="57"/>
      <c r="G26" s="24">
        <f>+D26*G23</f>
        <v>330000</v>
      </c>
    </row>
    <row r="27" spans="1:8" ht="18" customHeight="1" x14ac:dyDescent="0.25">
      <c r="A27" s="95"/>
      <c r="B27" s="36" t="s">
        <v>48</v>
      </c>
      <c r="C27" s="35"/>
      <c r="D27" s="85">
        <v>0.19</v>
      </c>
      <c r="E27" s="58"/>
      <c r="F27" s="57"/>
      <c r="G27" s="24">
        <f>ROUND(D27*G26,0)</f>
        <v>62700</v>
      </c>
    </row>
    <row r="28" spans="1:8" ht="18" customHeight="1" x14ac:dyDescent="0.25">
      <c r="A28" s="95"/>
      <c r="B28" s="79" t="s">
        <v>49</v>
      </c>
      <c r="C28" s="70"/>
      <c r="D28" s="70"/>
      <c r="E28" s="71"/>
      <c r="F28" s="72"/>
      <c r="G28" s="73">
        <f>+SUBTOTAL(9,G24:G27)</f>
        <v>1250700</v>
      </c>
    </row>
    <row r="29" spans="1:8" ht="18" customHeight="1" thickBot="1" x14ac:dyDescent="0.3">
      <c r="A29" s="96"/>
      <c r="B29" s="74" t="s">
        <v>52</v>
      </c>
      <c r="C29" s="75"/>
      <c r="D29" s="75"/>
      <c r="E29" s="76"/>
      <c r="F29" s="77"/>
      <c r="G29" s="78">
        <f>G23+G28</f>
        <v>7850700</v>
      </c>
    </row>
    <row r="30" spans="1:8" s="1" customFormat="1" ht="66" customHeight="1" x14ac:dyDescent="0.25">
      <c r="A30" s="97" t="s">
        <v>40</v>
      </c>
      <c r="B30" s="98"/>
      <c r="C30" s="99"/>
      <c r="D30" s="65" t="s">
        <v>2</v>
      </c>
      <c r="E30" s="59" t="s">
        <v>3</v>
      </c>
      <c r="F30" s="63" t="s">
        <v>57</v>
      </c>
      <c r="G30" s="64" t="s">
        <v>58</v>
      </c>
    </row>
    <row r="31" spans="1:8" s="1" customFormat="1" ht="21.95" customHeight="1" x14ac:dyDescent="0.25">
      <c r="A31" s="30">
        <v>2</v>
      </c>
      <c r="B31" s="32" t="s">
        <v>33</v>
      </c>
      <c r="C31" s="7"/>
      <c r="D31" s="6" t="s">
        <v>4</v>
      </c>
      <c r="E31" s="28">
        <v>2</v>
      </c>
      <c r="F31" s="27">
        <v>450000</v>
      </c>
      <c r="G31" s="4">
        <f>+E31*F31</f>
        <v>900000</v>
      </c>
    </row>
    <row r="32" spans="1:8" s="1" customFormat="1" ht="21.95" customHeight="1" x14ac:dyDescent="0.25">
      <c r="A32" s="30">
        <v>3</v>
      </c>
      <c r="B32" s="32" t="s">
        <v>34</v>
      </c>
      <c r="C32" s="7"/>
      <c r="D32" s="6" t="s">
        <v>4</v>
      </c>
      <c r="E32" s="28">
        <v>2</v>
      </c>
      <c r="F32" s="27">
        <v>300000</v>
      </c>
      <c r="G32" s="4">
        <f>+E32*F32</f>
        <v>600000</v>
      </c>
      <c r="H32" s="10"/>
    </row>
    <row r="33" spans="1:7" s="1" customFormat="1" ht="21.95" customHeight="1" x14ac:dyDescent="0.25">
      <c r="A33" s="30">
        <v>4</v>
      </c>
      <c r="B33" s="32" t="s">
        <v>35</v>
      </c>
      <c r="C33" s="7"/>
      <c r="D33" s="6" t="s">
        <v>4</v>
      </c>
      <c r="E33" s="28">
        <v>2</v>
      </c>
      <c r="F33" s="27">
        <v>300000</v>
      </c>
      <c r="G33" s="4">
        <f>+E33*F33</f>
        <v>600000</v>
      </c>
    </row>
    <row r="34" spans="1:7" ht="18" customHeight="1" x14ac:dyDescent="0.25">
      <c r="A34" s="34"/>
      <c r="B34" s="69" t="s">
        <v>63</v>
      </c>
      <c r="C34" s="80"/>
      <c r="D34" s="80"/>
      <c r="E34" s="81"/>
      <c r="F34" s="72"/>
      <c r="G34" s="82">
        <f>SUM(G31:G33)</f>
        <v>2100000</v>
      </c>
    </row>
    <row r="35" spans="1:7" s="1" customFormat="1" ht="36" customHeight="1" x14ac:dyDescent="0.25">
      <c r="A35" s="110" t="s">
        <v>36</v>
      </c>
      <c r="B35" s="110"/>
      <c r="C35" s="66" t="s">
        <v>7</v>
      </c>
      <c r="D35" s="37" t="s">
        <v>2</v>
      </c>
      <c r="E35" s="59" t="s">
        <v>3</v>
      </c>
      <c r="F35" s="59" t="s">
        <v>54</v>
      </c>
      <c r="G35" s="59" t="s">
        <v>55</v>
      </c>
    </row>
    <row r="36" spans="1:7" s="1" customFormat="1" ht="54.75" customHeight="1" x14ac:dyDescent="0.25">
      <c r="A36" s="5">
        <v>1</v>
      </c>
      <c r="B36" s="22" t="s">
        <v>42</v>
      </c>
      <c r="C36" s="23" t="s">
        <v>37</v>
      </c>
      <c r="D36" s="9" t="s">
        <v>9</v>
      </c>
      <c r="E36" s="28">
        <v>1</v>
      </c>
      <c r="F36" s="27">
        <v>8000000</v>
      </c>
      <c r="G36" s="4">
        <f>+E36*F36</f>
        <v>8000000</v>
      </c>
    </row>
    <row r="37" spans="1:7" s="1" customFormat="1" ht="21" customHeight="1" x14ac:dyDescent="0.25">
      <c r="A37" s="94"/>
      <c r="B37" s="45" t="s">
        <v>44</v>
      </c>
      <c r="C37" s="46"/>
      <c r="D37" s="47"/>
      <c r="E37" s="53"/>
      <c r="F37" s="54"/>
      <c r="G37" s="55">
        <f>SUM(G36)</f>
        <v>8000000</v>
      </c>
    </row>
    <row r="38" spans="1:7" ht="18" customHeight="1" x14ac:dyDescent="0.25">
      <c r="A38" s="95"/>
      <c r="B38" s="36" t="s">
        <v>45</v>
      </c>
      <c r="C38" s="33"/>
      <c r="D38" s="83">
        <v>0.1</v>
      </c>
      <c r="E38" s="56"/>
      <c r="F38" s="57"/>
      <c r="G38" s="24">
        <f>+D38*G37</f>
        <v>800000</v>
      </c>
    </row>
    <row r="39" spans="1:7" ht="18" customHeight="1" x14ac:dyDescent="0.25">
      <c r="A39" s="95"/>
      <c r="B39" s="36" t="s">
        <v>46</v>
      </c>
      <c r="C39" s="33"/>
      <c r="D39" s="83">
        <v>0.03</v>
      </c>
      <c r="E39" s="56"/>
      <c r="F39" s="57"/>
      <c r="G39" s="24">
        <f>+D39*G37</f>
        <v>240000</v>
      </c>
    </row>
    <row r="40" spans="1:7" ht="18" customHeight="1" x14ac:dyDescent="0.25">
      <c r="A40" s="95"/>
      <c r="B40" s="36" t="s">
        <v>47</v>
      </c>
      <c r="C40" s="33"/>
      <c r="D40" s="83">
        <v>0.05</v>
      </c>
      <c r="E40" s="56"/>
      <c r="F40" s="57"/>
      <c r="G40" s="24">
        <f>+D40*G37</f>
        <v>400000</v>
      </c>
    </row>
    <row r="41" spans="1:7" ht="18" customHeight="1" x14ac:dyDescent="0.25">
      <c r="A41" s="95"/>
      <c r="B41" s="36" t="s">
        <v>48</v>
      </c>
      <c r="C41" s="35"/>
      <c r="D41" s="85">
        <v>0.19</v>
      </c>
      <c r="E41" s="58"/>
      <c r="F41" s="57"/>
      <c r="G41" s="24">
        <f>ROUND(D41*G40,0)</f>
        <v>76000</v>
      </c>
    </row>
    <row r="42" spans="1:7" ht="18" customHeight="1" x14ac:dyDescent="0.25">
      <c r="A42" s="95"/>
      <c r="B42" s="79" t="s">
        <v>49</v>
      </c>
      <c r="C42" s="70"/>
      <c r="D42" s="70"/>
      <c r="E42" s="71"/>
      <c r="F42" s="72"/>
      <c r="G42" s="73">
        <f>+SUBTOTAL(9,G38:G41)</f>
        <v>1516000</v>
      </c>
    </row>
    <row r="43" spans="1:7" ht="18" customHeight="1" thickBot="1" x14ac:dyDescent="0.3">
      <c r="A43" s="96"/>
      <c r="B43" s="74" t="s">
        <v>52</v>
      </c>
      <c r="C43" s="75"/>
      <c r="D43" s="75"/>
      <c r="E43" s="76"/>
      <c r="F43" s="77"/>
      <c r="G43" s="78">
        <f>G37+G42</f>
        <v>9516000</v>
      </c>
    </row>
    <row r="44" spans="1:7" s="1" customFormat="1" ht="27.75" customHeight="1" x14ac:dyDescent="0.25">
      <c r="A44" s="100" t="s">
        <v>56</v>
      </c>
      <c r="B44" s="101"/>
      <c r="C44" s="101"/>
      <c r="D44" s="101"/>
      <c r="E44" s="102"/>
      <c r="F44" s="61"/>
      <c r="G44" s="62">
        <f>+G12+G19+G29+G34+G43</f>
        <v>27234450</v>
      </c>
    </row>
    <row r="47" spans="1:7" ht="15.75" x14ac:dyDescent="0.25">
      <c r="B47" s="84" t="s">
        <v>59</v>
      </c>
    </row>
    <row r="48" spans="1:7" ht="15.75" x14ac:dyDescent="0.25">
      <c r="B48" s="84" t="s">
        <v>60</v>
      </c>
    </row>
    <row r="49" spans="2:2" ht="15.75" x14ac:dyDescent="0.25">
      <c r="B49" s="84" t="s">
        <v>61</v>
      </c>
    </row>
    <row r="51" spans="2:2" ht="18.75" x14ac:dyDescent="0.3">
      <c r="B51" s="86" t="s">
        <v>62</v>
      </c>
    </row>
  </sheetData>
  <sheetProtection algorithmName="SHA-512" hashValue="DkTmvLrttr2ZVhVSF/IL0hTR0f4xVvoH3xfu+yEQUpFrc6zxTcB6Copk1qRvPc5gJNYmJiZ0mYc6KOm7CroJCQ==" saltValue="a1to9Bvkw6QMnitVlioC7g==" spinCount="100000" sheet="1" objects="1" scenarios="1"/>
  <mergeCells count="11">
    <mergeCell ref="A1:G1"/>
    <mergeCell ref="A30:C30"/>
    <mergeCell ref="A35:B35"/>
    <mergeCell ref="A37:A43"/>
    <mergeCell ref="A44:E44"/>
    <mergeCell ref="A2:G2"/>
    <mergeCell ref="A3:B3"/>
    <mergeCell ref="A6:A12"/>
    <mergeCell ref="A13:C13"/>
    <mergeCell ref="A20:B20"/>
    <mergeCell ref="A23:A29"/>
  </mergeCells>
  <pageMargins left="0.7" right="0.7" top="0.75" bottom="0.75" header="0.3" footer="0.3"/>
  <pageSetup paperSize="142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LOTE 1</vt:lpstr>
      <vt:lpstr>LOTE2</vt:lpstr>
      <vt:lpstr>LOTE3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Alexander Castrillon Murcia</dc:creator>
  <cp:lastModifiedBy>Luz Stella Toloza Vera</cp:lastModifiedBy>
  <cp:lastPrinted>2026-06-10T17:17:07Z</cp:lastPrinted>
  <dcterms:created xsi:type="dcterms:W3CDTF">2025-01-17T17:47:08Z</dcterms:created>
  <dcterms:modified xsi:type="dcterms:W3CDTF">2026-09-17T21:52:58Z</dcterms:modified>
</cp:coreProperties>
</file>