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tmp" ContentType="image/gif"/>
  <Default Extension="xml" ContentType="application/xml"/>
  <Override PartName="/xl/workbook.xml" ContentType="application/vnd.openxmlformats-officedocument.spreadsheetml.sheet.main+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pivotCache/pivotCacheDefinition1.xml" ContentType="application/vnd.openxmlformats-officedocument.spreadsheetml.pivotCacheDefinition+xml"/>
  <Override PartName="/xl/pivotCache/pivotCacheRecords1.xml" ContentType="application/vnd.openxmlformats-officedocument.spreadsheetml.pivotCacheRecords+xml"/>
  <Override PartName="/xl/pivotCache/pivotCacheDefinition2.xml" ContentType="application/vnd.openxmlformats-officedocument.spreadsheetml.pivotCacheDefinition+xml"/>
  <Override PartName="/xl/pivotCache/pivotCacheRecords2.xml" ContentType="application/vnd.openxmlformats-officedocument.spreadsheetml.pivotCacheRecords+xml"/>
  <Override PartName="/xl/pivotCache/pivotCacheDefinition3.xml" ContentType="application/vnd.openxmlformats-officedocument.spreadsheetml.pivotCacheDefinition+xml"/>
  <Override PartName="/xl/pivotCache/pivotCacheRecords3.xml" ContentType="application/vnd.openxmlformats-officedocument.spreadsheetml.pivotCacheRecords+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pivotTables/pivotTable1.xml" ContentType="application/vnd.openxmlformats-officedocument.spreadsheetml.pivotTable+xml"/>
  <Override PartName="/xl/pivotTables/pivotTable2.xml" ContentType="application/vnd.openxmlformats-officedocument.spreadsheetml.pivotTable+xml"/>
  <Override PartName="/xl/drawings/drawing2.xml" ContentType="application/vnd.openxmlformats-officedocument.drawing+xml"/>
  <Override PartName="/xl/pivotTables/pivotTable3.xml" ContentType="application/vnd.openxmlformats-officedocument.spreadsheetml.pivotTable+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613"/>
  <workbookPr updateLinks="never" codeName="ThisWorkbook"/>
  <mc:AlternateContent xmlns:mc="http://schemas.openxmlformats.org/markup-compatibility/2006">
    <mc:Choice Requires="x15">
      <x15ac:absPath xmlns:x15ac="http://schemas.microsoft.com/office/spreadsheetml/2010/11/ac" url="D:\working\waccache\CP1PEPF0000402A\EXCELCNV\742d3d10-f91b-4756-ac33-4667555fda90\"/>
    </mc:Choice>
  </mc:AlternateContent>
  <xr:revisionPtr revIDLastSave="0" documentId="8_{577AE737-DCBE-4DB9-BDBE-1982915C077F}" xr6:coauthVersionLast="47" xr6:coauthVersionMax="47" xr10:uidLastSave="{00000000-0000-0000-0000-000000000000}"/>
  <bookViews>
    <workbookView xWindow="-60" yWindow="-60" windowWidth="15480" windowHeight="11640" firstSheet="7" activeTab="7" xr2:uid="{6AE49A48-5C1E-49FE-96E4-86AAF7CA509A}"/>
  </bookViews>
  <sheets>
    <sheet name="Estudio_Mercado_rev" sheetId="4" state="hidden" r:id="rId1"/>
    <sheet name="TablaD_3Provedores" sheetId="9" state="hidden" r:id="rId2"/>
    <sheet name="Tres_Entidad" sheetId="7" state="hidden" r:id="rId3"/>
    <sheet name="TablaDinamicaTres_Entidad" sheetId="8" state="hidden" r:id="rId4"/>
    <sheet name="Lista" sheetId="2" state="hidden" r:id="rId5"/>
    <sheet name="Estudio_MercadoVF" sheetId="14" state="hidden" r:id="rId6"/>
    <sheet name="listaBolsa" sheetId="12" state="hidden" r:id="rId7"/>
    <sheet name="FORMATO OFERTA ECONÓMICA" sheetId="16" r:id="rId8"/>
  </sheets>
  <externalReferences>
    <externalReference r:id="rId9"/>
    <externalReference r:id="rId10"/>
  </externalReferences>
  <definedNames>
    <definedName name="_xlnm._FilterDatabase" localSheetId="0" hidden="1">Estudio_Mercado_rev!$A$10:$DR$72</definedName>
    <definedName name="_xlnm._FilterDatabase" localSheetId="5" hidden="1">Estudio_MercadoVF!$A$10:$DR$72</definedName>
    <definedName name="_xlnm._FilterDatabase" localSheetId="6" hidden="1">listaBolsa!$A$2:$BK$330</definedName>
    <definedName name="_xlnm.Print_Area" localSheetId="0">Estudio_Mercado_rev!$A$1:$AE$93</definedName>
    <definedName name="_xlnm.Print_Area" localSheetId="5">Estudio_MercadoVF!$A$1:$AE$93</definedName>
  </definedNames>
  <calcPr calcId="191028" iterateDelta="1E-4"/>
  <pivotCaches>
    <pivotCache cacheId="316" r:id="rId11"/>
    <pivotCache cacheId="317" r:id="rId12"/>
    <pivotCache cacheId="318" r:id="rId13"/>
  </pivotCaches>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8" i="16" l="1"/>
  <c r="G12" i="16"/>
  <c r="G13" i="16"/>
  <c r="G14" i="16"/>
  <c r="G15" i="16"/>
  <c r="G16" i="16"/>
  <c r="G17" i="16"/>
  <c r="G18" i="16"/>
  <c r="G19" i="16"/>
  <c r="N19" i="16" s="1"/>
  <c r="G20" i="16"/>
  <c r="G21" i="16"/>
  <c r="G22" i="16"/>
  <c r="G23" i="16"/>
  <c r="G24" i="16"/>
  <c r="G25" i="16"/>
  <c r="G26" i="16"/>
  <c r="G27" i="16"/>
  <c r="M27" i="16" s="1"/>
  <c r="G28" i="16"/>
  <c r="G29" i="16"/>
  <c r="G30" i="16"/>
  <c r="G31" i="16"/>
  <c r="G32" i="16"/>
  <c r="G33" i="16"/>
  <c r="G34" i="16"/>
  <c r="G35" i="16"/>
  <c r="M35" i="16" s="1"/>
  <c r="G36" i="16"/>
  <c r="G37" i="16"/>
  <c r="G38" i="16"/>
  <c r="G39" i="16"/>
  <c r="G40" i="16"/>
  <c r="G41" i="16"/>
  <c r="G42" i="16"/>
  <c r="G43" i="16"/>
  <c r="N43" i="16" s="1"/>
  <c r="G44" i="16"/>
  <c r="G45" i="16"/>
  <c r="G46" i="16"/>
  <c r="G47" i="16"/>
  <c r="G48" i="16"/>
  <c r="G49" i="16"/>
  <c r="G50" i="16"/>
  <c r="G51" i="16"/>
  <c r="M51" i="16" s="1"/>
  <c r="G52" i="16"/>
  <c r="G53" i="16"/>
  <c r="G54" i="16"/>
  <c r="G55" i="16"/>
  <c r="G56" i="16"/>
  <c r="G57" i="16"/>
  <c r="G58" i="16"/>
  <c r="G59" i="16"/>
  <c r="N59" i="16" s="1"/>
  <c r="G60" i="16"/>
  <c r="M60" i="16" s="1"/>
  <c r="G61" i="16"/>
  <c r="G62" i="16"/>
  <c r="M62" i="16" s="1"/>
  <c r="G63" i="16"/>
  <c r="G64" i="16"/>
  <c r="G65" i="16"/>
  <c r="G66" i="16"/>
  <c r="G67" i="16"/>
  <c r="N67" i="16" s="1"/>
  <c r="G68" i="16"/>
  <c r="M68" i="16" s="1"/>
  <c r="G69" i="16"/>
  <c r="G70" i="16"/>
  <c r="N70" i="16" s="1"/>
  <c r="G71" i="16"/>
  <c r="G11" i="16"/>
  <c r="H76" i="16"/>
  <c r="F75" i="16"/>
  <c r="E75" i="16"/>
  <c r="D75" i="16"/>
  <c r="C75" i="16"/>
  <c r="B75" i="16"/>
  <c r="F74" i="16"/>
  <c r="E74" i="16"/>
  <c r="D74" i="16"/>
  <c r="C74" i="16"/>
  <c r="B74" i="16"/>
  <c r="F73" i="16"/>
  <c r="E73" i="16"/>
  <c r="D73" i="16"/>
  <c r="C73" i="16"/>
  <c r="B73" i="16"/>
  <c r="F72" i="16"/>
  <c r="E72" i="16"/>
  <c r="D72" i="16"/>
  <c r="C72" i="16"/>
  <c r="B72" i="16"/>
  <c r="N71" i="16"/>
  <c r="L71" i="16"/>
  <c r="K71" i="16"/>
  <c r="M71" i="16"/>
  <c r="E71" i="16"/>
  <c r="D71" i="16"/>
  <c r="C71" i="16"/>
  <c r="B71" i="16"/>
  <c r="M70" i="16"/>
  <c r="K70" i="16"/>
  <c r="L70" i="16"/>
  <c r="E70" i="16"/>
  <c r="D70" i="16"/>
  <c r="C70" i="16"/>
  <c r="B70" i="16"/>
  <c r="K69" i="16"/>
  <c r="N69" i="16"/>
  <c r="L69" i="16"/>
  <c r="E69" i="16"/>
  <c r="D69" i="16"/>
  <c r="C69" i="16"/>
  <c r="B69" i="16"/>
  <c r="K68" i="16"/>
  <c r="L68" i="16"/>
  <c r="E68" i="16"/>
  <c r="D68" i="16"/>
  <c r="C68" i="16"/>
  <c r="B68" i="16"/>
  <c r="L67" i="16"/>
  <c r="K67" i="16"/>
  <c r="E67" i="16"/>
  <c r="D67" i="16"/>
  <c r="C67" i="16"/>
  <c r="B67" i="16"/>
  <c r="N66" i="16"/>
  <c r="M66" i="16"/>
  <c r="K66" i="16"/>
  <c r="L66" i="16"/>
  <c r="E66" i="16"/>
  <c r="D66" i="16"/>
  <c r="C66" i="16"/>
  <c r="B66" i="16"/>
  <c r="K65" i="16"/>
  <c r="N65" i="16"/>
  <c r="L65" i="16"/>
  <c r="E65" i="16"/>
  <c r="D65" i="16"/>
  <c r="C65" i="16"/>
  <c r="B65" i="16"/>
  <c r="K64" i="16"/>
  <c r="M64" i="16"/>
  <c r="L64" i="16"/>
  <c r="E64" i="16"/>
  <c r="D64" i="16"/>
  <c r="C64" i="16"/>
  <c r="B64" i="16"/>
  <c r="N63" i="16"/>
  <c r="M63" i="16"/>
  <c r="L63" i="16"/>
  <c r="K63" i="16"/>
  <c r="E63" i="16"/>
  <c r="D63" i="16"/>
  <c r="C63" i="16"/>
  <c r="B63" i="16"/>
  <c r="N62" i="16"/>
  <c r="K62" i="16"/>
  <c r="L62" i="16"/>
  <c r="E62" i="16"/>
  <c r="D62" i="16"/>
  <c r="C62" i="16"/>
  <c r="B62" i="16"/>
  <c r="M61" i="16"/>
  <c r="K61" i="16"/>
  <c r="N61" i="16"/>
  <c r="L61" i="16"/>
  <c r="E61" i="16"/>
  <c r="D61" i="16"/>
  <c r="C61" i="16"/>
  <c r="B61" i="16"/>
  <c r="K60" i="16"/>
  <c r="L60" i="16"/>
  <c r="E60" i="16"/>
  <c r="D60" i="16"/>
  <c r="C60" i="16"/>
  <c r="B60" i="16"/>
  <c r="L59" i="16"/>
  <c r="K59" i="16"/>
  <c r="E59" i="16"/>
  <c r="D59" i="16"/>
  <c r="C59" i="16"/>
  <c r="B59" i="16"/>
  <c r="N58" i="16"/>
  <c r="M58" i="16"/>
  <c r="K58" i="16"/>
  <c r="L58" i="16"/>
  <c r="E58" i="16"/>
  <c r="D58" i="16"/>
  <c r="C58" i="16"/>
  <c r="B58" i="16"/>
  <c r="M57" i="16"/>
  <c r="K57" i="16"/>
  <c r="N57" i="16"/>
  <c r="L57" i="16"/>
  <c r="E57" i="16"/>
  <c r="D57" i="16"/>
  <c r="C57" i="16"/>
  <c r="B57" i="16"/>
  <c r="K56" i="16"/>
  <c r="M56" i="16"/>
  <c r="L56" i="16"/>
  <c r="E56" i="16"/>
  <c r="D56" i="16"/>
  <c r="C56" i="16"/>
  <c r="B56" i="16"/>
  <c r="N55" i="16"/>
  <c r="M55" i="16"/>
  <c r="L55" i="16"/>
  <c r="K55" i="16"/>
  <c r="E55" i="16"/>
  <c r="D55" i="16"/>
  <c r="C55" i="16"/>
  <c r="B55" i="16"/>
  <c r="N54" i="16"/>
  <c r="M54" i="16"/>
  <c r="K54" i="16"/>
  <c r="L54" i="16"/>
  <c r="E54" i="16"/>
  <c r="D54" i="16"/>
  <c r="C54" i="16"/>
  <c r="B54" i="16"/>
  <c r="M53" i="16"/>
  <c r="K53" i="16"/>
  <c r="N53" i="16"/>
  <c r="L53" i="16"/>
  <c r="E53" i="16"/>
  <c r="D53" i="16"/>
  <c r="C53" i="16"/>
  <c r="B53" i="16"/>
  <c r="K52" i="16"/>
  <c r="M52" i="16"/>
  <c r="L52" i="16"/>
  <c r="E52" i="16"/>
  <c r="D52" i="16"/>
  <c r="C52" i="16"/>
  <c r="B52" i="16"/>
  <c r="L51" i="16"/>
  <c r="K51" i="16"/>
  <c r="E51" i="16"/>
  <c r="D51" i="16"/>
  <c r="C51" i="16"/>
  <c r="B51" i="16"/>
  <c r="N50" i="16"/>
  <c r="M50" i="16"/>
  <c r="K50" i="16"/>
  <c r="L50" i="16"/>
  <c r="E50" i="16"/>
  <c r="D50" i="16"/>
  <c r="C50" i="16"/>
  <c r="B50" i="16"/>
  <c r="M49" i="16"/>
  <c r="K49" i="16"/>
  <c r="N49" i="16"/>
  <c r="L49" i="16"/>
  <c r="E49" i="16"/>
  <c r="D49" i="16"/>
  <c r="C49" i="16"/>
  <c r="B49" i="16"/>
  <c r="K48" i="16"/>
  <c r="M48" i="16"/>
  <c r="L48" i="16"/>
  <c r="E48" i="16"/>
  <c r="D48" i="16"/>
  <c r="C48" i="16"/>
  <c r="B48" i="16"/>
  <c r="M47" i="16"/>
  <c r="L47" i="16"/>
  <c r="K47" i="16"/>
  <c r="N47" i="16"/>
  <c r="E47" i="16"/>
  <c r="D47" i="16"/>
  <c r="C47" i="16"/>
  <c r="B47" i="16"/>
  <c r="N46" i="16"/>
  <c r="M46" i="16"/>
  <c r="K46" i="16"/>
  <c r="L46" i="16"/>
  <c r="E46" i="16"/>
  <c r="D46" i="16"/>
  <c r="C46" i="16"/>
  <c r="B46" i="16"/>
  <c r="M45" i="16"/>
  <c r="K45" i="16"/>
  <c r="N45" i="16"/>
  <c r="L45" i="16"/>
  <c r="E45" i="16"/>
  <c r="D45" i="16"/>
  <c r="C45" i="16"/>
  <c r="B45" i="16"/>
  <c r="K44" i="16"/>
  <c r="M44" i="16"/>
  <c r="L44" i="16"/>
  <c r="E44" i="16"/>
  <c r="D44" i="16"/>
  <c r="C44" i="16"/>
  <c r="B44" i="16"/>
  <c r="L43" i="16"/>
  <c r="K43" i="16"/>
  <c r="E43" i="16"/>
  <c r="D43" i="16"/>
  <c r="C43" i="16"/>
  <c r="B43" i="16"/>
  <c r="N42" i="16"/>
  <c r="M42" i="16"/>
  <c r="K42" i="16"/>
  <c r="L42" i="16"/>
  <c r="E42" i="16"/>
  <c r="D42" i="16"/>
  <c r="C42" i="16"/>
  <c r="B42" i="16"/>
  <c r="M41" i="16"/>
  <c r="K41" i="16"/>
  <c r="N41" i="16"/>
  <c r="L41" i="16"/>
  <c r="E41" i="16"/>
  <c r="D41" i="16"/>
  <c r="C41" i="16"/>
  <c r="B41" i="16"/>
  <c r="K40" i="16"/>
  <c r="M40" i="16"/>
  <c r="L40" i="16"/>
  <c r="E40" i="16"/>
  <c r="D40" i="16"/>
  <c r="C40" i="16"/>
  <c r="B40" i="16"/>
  <c r="M39" i="16"/>
  <c r="L39" i="16"/>
  <c r="K39" i="16"/>
  <c r="N39" i="16"/>
  <c r="E39" i="16"/>
  <c r="D39" i="16"/>
  <c r="C39" i="16"/>
  <c r="B39" i="16"/>
  <c r="N38" i="16"/>
  <c r="M38" i="16"/>
  <c r="K38" i="16"/>
  <c r="L38" i="16"/>
  <c r="E38" i="16"/>
  <c r="D38" i="16"/>
  <c r="C38" i="16"/>
  <c r="B38" i="16"/>
  <c r="M37" i="16"/>
  <c r="K37" i="16"/>
  <c r="N37" i="16"/>
  <c r="L37" i="16"/>
  <c r="E37" i="16"/>
  <c r="D37" i="16"/>
  <c r="C37" i="16"/>
  <c r="B37" i="16"/>
  <c r="K36" i="16"/>
  <c r="M36" i="16"/>
  <c r="L36" i="16"/>
  <c r="E36" i="16"/>
  <c r="D36" i="16"/>
  <c r="C36" i="16"/>
  <c r="B36" i="16"/>
  <c r="L35" i="16"/>
  <c r="K35" i="16"/>
  <c r="E35" i="16"/>
  <c r="D35" i="16"/>
  <c r="C35" i="16"/>
  <c r="B35" i="16"/>
  <c r="N34" i="16"/>
  <c r="M34" i="16"/>
  <c r="K34" i="16"/>
  <c r="L34" i="16"/>
  <c r="E34" i="16"/>
  <c r="D34" i="16"/>
  <c r="C34" i="16"/>
  <c r="B34" i="16"/>
  <c r="K33" i="16"/>
  <c r="N33" i="16"/>
  <c r="L33" i="16"/>
  <c r="E33" i="16"/>
  <c r="I33" i="16" s="1"/>
  <c r="D33" i="16"/>
  <c r="C33" i="16"/>
  <c r="B33" i="16"/>
  <c r="L32" i="16"/>
  <c r="K32" i="16"/>
  <c r="N32" i="16"/>
  <c r="E32" i="16"/>
  <c r="D32" i="16"/>
  <c r="C32" i="16"/>
  <c r="B32" i="16"/>
  <c r="M31" i="16"/>
  <c r="L31" i="16"/>
  <c r="K31" i="16"/>
  <c r="N31" i="16"/>
  <c r="E31" i="16"/>
  <c r="D31" i="16"/>
  <c r="C31" i="16"/>
  <c r="B31" i="16"/>
  <c r="N30" i="16"/>
  <c r="L30" i="16"/>
  <c r="K30" i="16"/>
  <c r="M30" i="16"/>
  <c r="E30" i="16"/>
  <c r="D30" i="16"/>
  <c r="C30" i="16"/>
  <c r="B30" i="16"/>
  <c r="N29" i="16"/>
  <c r="K29" i="16"/>
  <c r="M29" i="16"/>
  <c r="L29" i="16"/>
  <c r="E29" i="16"/>
  <c r="D29" i="16"/>
  <c r="C29" i="16"/>
  <c r="B29" i="16"/>
  <c r="L28" i="16"/>
  <c r="K28" i="16"/>
  <c r="N28" i="16"/>
  <c r="E28" i="16"/>
  <c r="D28" i="16"/>
  <c r="C28" i="16"/>
  <c r="B28" i="16"/>
  <c r="L27" i="16"/>
  <c r="K27" i="16"/>
  <c r="E27" i="16"/>
  <c r="D27" i="16"/>
  <c r="C27" i="16"/>
  <c r="B27" i="16"/>
  <c r="N26" i="16"/>
  <c r="L26" i="16"/>
  <c r="K26" i="16"/>
  <c r="M26" i="16"/>
  <c r="E26" i="16"/>
  <c r="D26" i="16"/>
  <c r="C26" i="16"/>
  <c r="B26" i="16"/>
  <c r="N25" i="16"/>
  <c r="K25" i="16"/>
  <c r="M25" i="16"/>
  <c r="L25" i="16"/>
  <c r="E25" i="16"/>
  <c r="D25" i="16"/>
  <c r="C25" i="16"/>
  <c r="B25" i="16"/>
  <c r="L24" i="16"/>
  <c r="K24" i="16"/>
  <c r="N24" i="16"/>
  <c r="E24" i="16"/>
  <c r="D24" i="16"/>
  <c r="C24" i="16"/>
  <c r="B24" i="16"/>
  <c r="M23" i="16"/>
  <c r="L23" i="16"/>
  <c r="K23" i="16"/>
  <c r="N23" i="16"/>
  <c r="E23" i="16"/>
  <c r="D23" i="16"/>
  <c r="C23" i="16"/>
  <c r="B23" i="16"/>
  <c r="N22" i="16"/>
  <c r="L22" i="16"/>
  <c r="K22" i="16"/>
  <c r="M22" i="16"/>
  <c r="E22" i="16"/>
  <c r="D22" i="16"/>
  <c r="C22" i="16"/>
  <c r="B22" i="16"/>
  <c r="N21" i="16"/>
  <c r="K21" i="16"/>
  <c r="M21" i="16"/>
  <c r="L21" i="16"/>
  <c r="E21" i="16"/>
  <c r="D21" i="16"/>
  <c r="C21" i="16"/>
  <c r="B21" i="16"/>
  <c r="L20" i="16"/>
  <c r="K20" i="16"/>
  <c r="N20" i="16"/>
  <c r="E20" i="16"/>
  <c r="D20" i="16"/>
  <c r="C20" i="16"/>
  <c r="B20" i="16"/>
  <c r="L19" i="16"/>
  <c r="K19" i="16"/>
  <c r="E19" i="16"/>
  <c r="D19" i="16"/>
  <c r="C19" i="16"/>
  <c r="B19" i="16"/>
  <c r="N18" i="16"/>
  <c r="L18" i="16"/>
  <c r="K18" i="16"/>
  <c r="M18" i="16"/>
  <c r="E18" i="16"/>
  <c r="D18" i="16"/>
  <c r="C18" i="16"/>
  <c r="B18" i="16"/>
  <c r="N17" i="16"/>
  <c r="K17" i="16"/>
  <c r="M17" i="16"/>
  <c r="L17" i="16"/>
  <c r="E17" i="16"/>
  <c r="D17" i="16"/>
  <c r="C17" i="16"/>
  <c r="B17" i="16"/>
  <c r="L16" i="16"/>
  <c r="K16" i="16"/>
  <c r="M16" i="16"/>
  <c r="E16" i="16"/>
  <c r="D16" i="16"/>
  <c r="C16" i="16"/>
  <c r="B16" i="16"/>
  <c r="M15" i="16"/>
  <c r="L15" i="16"/>
  <c r="K15" i="16"/>
  <c r="N15" i="16"/>
  <c r="E15" i="16"/>
  <c r="D15" i="16"/>
  <c r="C15" i="16"/>
  <c r="B15" i="16"/>
  <c r="N14" i="16"/>
  <c r="L14" i="16"/>
  <c r="K14" i="16"/>
  <c r="M14" i="16"/>
  <c r="E14" i="16"/>
  <c r="D14" i="16"/>
  <c r="C14" i="16"/>
  <c r="B14" i="16"/>
  <c r="N13" i="16"/>
  <c r="K13" i="16"/>
  <c r="M13" i="16"/>
  <c r="L13" i="16"/>
  <c r="E13" i="16"/>
  <c r="D13" i="16"/>
  <c r="C13" i="16"/>
  <c r="B13" i="16"/>
  <c r="L12" i="16"/>
  <c r="K12" i="16"/>
  <c r="N12" i="16"/>
  <c r="E12" i="16"/>
  <c r="D12" i="16"/>
  <c r="C12" i="16"/>
  <c r="B12" i="16"/>
  <c r="M11" i="16"/>
  <c r="L11" i="16"/>
  <c r="K11" i="16"/>
  <c r="N11" i="16"/>
  <c r="E11" i="16"/>
  <c r="D11" i="16"/>
  <c r="C11" i="16"/>
  <c r="B11" i="16"/>
  <c r="E7" i="16"/>
  <c r="M19" i="16" l="1"/>
  <c r="N35" i="16"/>
  <c r="N51" i="16"/>
  <c r="M43" i="16"/>
  <c r="M67" i="16"/>
  <c r="N27" i="16"/>
  <c r="M59" i="16"/>
  <c r="M33" i="16"/>
  <c r="N16" i="16"/>
  <c r="N36" i="16"/>
  <c r="N40" i="16"/>
  <c r="N44" i="16"/>
  <c r="N48" i="16"/>
  <c r="N52" i="16"/>
  <c r="N56" i="16"/>
  <c r="N60" i="16"/>
  <c r="N64" i="16"/>
  <c r="N68" i="16"/>
  <c r="M65" i="16"/>
  <c r="M69" i="16"/>
  <c r="G8" i="16"/>
  <c r="M12" i="16"/>
  <c r="M20" i="16"/>
  <c r="M24" i="16"/>
  <c r="M28" i="16"/>
  <c r="M32" i="16"/>
  <c r="X30" i="14" l="1"/>
  <c r="V30" i="14"/>
  <c r="W30" i="14" s="1"/>
  <c r="R30" i="14"/>
  <c r="P30" i="14"/>
  <c r="Q30" i="14" s="1"/>
  <c r="S30" i="14" s="1"/>
  <c r="L30" i="14"/>
  <c r="J30" i="14"/>
  <c r="K30" i="14" s="1"/>
  <c r="M30" i="14" s="1"/>
  <c r="Z30" i="14" l="1"/>
  <c r="Y30" i="14"/>
  <c r="AB30" i="14" s="1"/>
  <c r="AA30" i="14" l="1"/>
  <c r="AC30" i="14" s="1"/>
  <c r="DI71" i="14" l="1"/>
  <c r="DH71" i="14"/>
  <c r="DG71" i="14"/>
  <c r="DF71" i="14"/>
  <c r="DE71" i="14"/>
  <c r="DD71" i="14"/>
  <c r="DC71" i="14"/>
  <c r="DL71" i="14" s="1"/>
  <c r="DB71" i="14"/>
  <c r="DK71" i="14" s="1"/>
  <c r="DA71" i="14"/>
  <c r="DJ71" i="14" s="1"/>
  <c r="P71" i="14"/>
  <c r="Q71" i="14" s="1"/>
  <c r="S71" i="14" s="1"/>
  <c r="DI70" i="14"/>
  <c r="DH70" i="14"/>
  <c r="DG70" i="14"/>
  <c r="DF70" i="14"/>
  <c r="DE70" i="14"/>
  <c r="DD70" i="14"/>
  <c r="DC70" i="14"/>
  <c r="DB70" i="14"/>
  <c r="DK70" i="14" s="1"/>
  <c r="DA70" i="14"/>
  <c r="DJ70" i="14" s="1"/>
  <c r="X70" i="14"/>
  <c r="J70" i="14"/>
  <c r="DI69" i="14"/>
  <c r="DH69" i="14"/>
  <c r="DQ69" i="14" s="1"/>
  <c r="DG69" i="14"/>
  <c r="DP69" i="14" s="1"/>
  <c r="DF69" i="14"/>
  <c r="DE69" i="14"/>
  <c r="DN69" i="14" s="1"/>
  <c r="DD69" i="14"/>
  <c r="DM69" i="14" s="1"/>
  <c r="DC69" i="14"/>
  <c r="DB69" i="14"/>
  <c r="DK69" i="14" s="1"/>
  <c r="DA69" i="14"/>
  <c r="DJ69" i="14" s="1"/>
  <c r="P69" i="14"/>
  <c r="L69" i="14"/>
  <c r="DI68" i="14"/>
  <c r="DH68" i="14"/>
  <c r="DG68" i="14"/>
  <c r="DF68" i="14"/>
  <c r="DO68" i="14" s="1"/>
  <c r="DE68" i="14"/>
  <c r="DD68" i="14"/>
  <c r="DC68" i="14"/>
  <c r="DB68" i="14"/>
  <c r="DK68" i="14" s="1"/>
  <c r="DA68" i="14"/>
  <c r="DJ68" i="14" s="1"/>
  <c r="X68" i="14"/>
  <c r="R68" i="14"/>
  <c r="DI67" i="14"/>
  <c r="DH67" i="14"/>
  <c r="DG67" i="14"/>
  <c r="DP67" i="14" s="1"/>
  <c r="DF67" i="14"/>
  <c r="DO67" i="14" s="1"/>
  <c r="DE67" i="14"/>
  <c r="DD67" i="14"/>
  <c r="DC67" i="14"/>
  <c r="DB67" i="14"/>
  <c r="DK67" i="14" s="1"/>
  <c r="DA67" i="14"/>
  <c r="DJ67" i="14" s="1"/>
  <c r="P67" i="14"/>
  <c r="Q67" i="14" s="1"/>
  <c r="S67" i="14" s="1"/>
  <c r="J67" i="14"/>
  <c r="K67" i="14" s="1"/>
  <c r="M67" i="14" s="1"/>
  <c r="DI66" i="14"/>
  <c r="DH66" i="14"/>
  <c r="DG66" i="14"/>
  <c r="DF66" i="14"/>
  <c r="DO66" i="14" s="1"/>
  <c r="DE66" i="14"/>
  <c r="DD66" i="14"/>
  <c r="DC66" i="14"/>
  <c r="DB66" i="14"/>
  <c r="DK66" i="14" s="1"/>
  <c r="DA66" i="14"/>
  <c r="DJ66" i="14" s="1"/>
  <c r="L66" i="14"/>
  <c r="DI65" i="14"/>
  <c r="DH65" i="14"/>
  <c r="DQ65" i="14" s="1"/>
  <c r="DG65" i="14"/>
  <c r="DP65" i="14" s="1"/>
  <c r="DF65" i="14"/>
  <c r="DO65" i="14" s="1"/>
  <c r="DE65" i="14"/>
  <c r="DN65" i="14" s="1"/>
  <c r="DD65" i="14"/>
  <c r="DM65" i="14" s="1"/>
  <c r="DC65" i="14"/>
  <c r="DL65" i="14" s="1"/>
  <c r="DB65" i="14"/>
  <c r="DK65" i="14" s="1"/>
  <c r="DA65" i="14"/>
  <c r="DJ65" i="14" s="1"/>
  <c r="X65" i="14"/>
  <c r="V65" i="14"/>
  <c r="W65" i="14" s="1"/>
  <c r="Y65" i="14" s="1"/>
  <c r="R65" i="14"/>
  <c r="P65" i="14"/>
  <c r="Q65" i="14" s="1"/>
  <c r="S65" i="14" s="1"/>
  <c r="L65" i="14"/>
  <c r="J65" i="14"/>
  <c r="K65" i="14" s="1"/>
  <c r="M65" i="14" s="1"/>
  <c r="DI64" i="14"/>
  <c r="DH64" i="14"/>
  <c r="DG64" i="14"/>
  <c r="DF64" i="14"/>
  <c r="DE64" i="14"/>
  <c r="DD64" i="14"/>
  <c r="DC64" i="14"/>
  <c r="DB64" i="14"/>
  <c r="DK64" i="14" s="1"/>
  <c r="DA64" i="14"/>
  <c r="DJ64" i="14" s="1"/>
  <c r="X64" i="14"/>
  <c r="R64" i="14"/>
  <c r="L64" i="14"/>
  <c r="DI63" i="14"/>
  <c r="DH63" i="14"/>
  <c r="DQ63" i="14" s="1"/>
  <c r="DG63" i="14"/>
  <c r="DP63" i="14" s="1"/>
  <c r="DF63" i="14"/>
  <c r="DO63" i="14" s="1"/>
  <c r="DE63" i="14"/>
  <c r="DN63" i="14" s="1"/>
  <c r="DD63" i="14"/>
  <c r="DM63" i="14" s="1"/>
  <c r="DC63" i="14"/>
  <c r="DL63" i="14" s="1"/>
  <c r="DB63" i="14"/>
  <c r="DK63" i="14" s="1"/>
  <c r="DA63" i="14"/>
  <c r="DJ63" i="14" s="1"/>
  <c r="X63" i="14"/>
  <c r="V63" i="14"/>
  <c r="W63" i="14" s="1"/>
  <c r="Y63" i="14" s="1"/>
  <c r="R63" i="14"/>
  <c r="P63" i="14"/>
  <c r="Q63" i="14" s="1"/>
  <c r="S63" i="14" s="1"/>
  <c r="L63" i="14"/>
  <c r="J63" i="14"/>
  <c r="K63" i="14" s="1"/>
  <c r="M63" i="14" s="1"/>
  <c r="DI62" i="14"/>
  <c r="DH62" i="14"/>
  <c r="DQ62" i="14" s="1"/>
  <c r="DG62" i="14"/>
  <c r="DP62" i="14" s="1"/>
  <c r="DF62" i="14"/>
  <c r="DO62" i="14" s="1"/>
  <c r="DE62" i="14"/>
  <c r="DN62" i="14" s="1"/>
  <c r="DD62" i="14"/>
  <c r="DM62" i="14" s="1"/>
  <c r="DC62" i="14"/>
  <c r="DL62" i="14" s="1"/>
  <c r="DB62" i="14"/>
  <c r="DK62" i="14" s="1"/>
  <c r="DA62" i="14"/>
  <c r="DJ62" i="14" s="1"/>
  <c r="X62" i="14"/>
  <c r="V62" i="14"/>
  <c r="W62" i="14" s="1"/>
  <c r="R62" i="14"/>
  <c r="P62" i="14"/>
  <c r="Q62" i="14" s="1"/>
  <c r="S62" i="14" s="1"/>
  <c r="L62" i="14"/>
  <c r="J62" i="14"/>
  <c r="K62" i="14" s="1"/>
  <c r="M62" i="14" s="1"/>
  <c r="DI61" i="14"/>
  <c r="DH61" i="14"/>
  <c r="DQ61" i="14" s="1"/>
  <c r="DG61" i="14"/>
  <c r="DP61" i="14" s="1"/>
  <c r="DF61" i="14"/>
  <c r="DO61" i="14" s="1"/>
  <c r="DE61" i="14"/>
  <c r="DN61" i="14" s="1"/>
  <c r="DD61" i="14"/>
  <c r="DM61" i="14" s="1"/>
  <c r="DC61" i="14"/>
  <c r="DL61" i="14" s="1"/>
  <c r="DB61" i="14"/>
  <c r="DK61" i="14" s="1"/>
  <c r="DA61" i="14"/>
  <c r="DJ61" i="14" s="1"/>
  <c r="X61" i="14"/>
  <c r="V61" i="14"/>
  <c r="W61" i="14" s="1"/>
  <c r="Y61" i="14" s="1"/>
  <c r="R61" i="14"/>
  <c r="P61" i="14"/>
  <c r="Q61" i="14" s="1"/>
  <c r="S61" i="14" s="1"/>
  <c r="L61" i="14"/>
  <c r="J61" i="14"/>
  <c r="K61" i="14" s="1"/>
  <c r="M61" i="14" s="1"/>
  <c r="DI60" i="14"/>
  <c r="DH60" i="14"/>
  <c r="DG60" i="14"/>
  <c r="DF60" i="14"/>
  <c r="DE60" i="14"/>
  <c r="DN60" i="14" s="1"/>
  <c r="DD60" i="14"/>
  <c r="DC60" i="14"/>
  <c r="DL60" i="14" s="1"/>
  <c r="DB60" i="14"/>
  <c r="DK60" i="14" s="1"/>
  <c r="DA60" i="14"/>
  <c r="DJ60" i="14" s="1"/>
  <c r="P60" i="14"/>
  <c r="DI59" i="14"/>
  <c r="DH59" i="14"/>
  <c r="DG59" i="14"/>
  <c r="DF59" i="14"/>
  <c r="DE59" i="14"/>
  <c r="DD59" i="14"/>
  <c r="DC59" i="14"/>
  <c r="DB59" i="14"/>
  <c r="DK59" i="14" s="1"/>
  <c r="DA59" i="14"/>
  <c r="DJ59" i="14" s="1"/>
  <c r="V59" i="14"/>
  <c r="R59" i="14"/>
  <c r="L59" i="14"/>
  <c r="DI58" i="14"/>
  <c r="DH58" i="14"/>
  <c r="DQ58" i="14" s="1"/>
  <c r="DG58" i="14"/>
  <c r="DP58" i="14" s="1"/>
  <c r="DF58" i="14"/>
  <c r="DO58" i="14" s="1"/>
  <c r="DE58" i="14"/>
  <c r="DN58" i="14" s="1"/>
  <c r="DD58" i="14"/>
  <c r="DM58" i="14" s="1"/>
  <c r="DC58" i="14"/>
  <c r="DL58" i="14" s="1"/>
  <c r="DB58" i="14"/>
  <c r="DK58" i="14" s="1"/>
  <c r="DA58" i="14"/>
  <c r="DJ58" i="14" s="1"/>
  <c r="X58" i="14"/>
  <c r="V58" i="14"/>
  <c r="W58" i="14" s="1"/>
  <c r="Y58" i="14" s="1"/>
  <c r="R58" i="14"/>
  <c r="P58" i="14"/>
  <c r="Q58" i="14" s="1"/>
  <c r="S58" i="14" s="1"/>
  <c r="L58" i="14"/>
  <c r="J58" i="14"/>
  <c r="K58" i="14" s="1"/>
  <c r="M58" i="14" s="1"/>
  <c r="DG57" i="14"/>
  <c r="DE57" i="14"/>
  <c r="DC57" i="14"/>
  <c r="DL57" i="14" s="1"/>
  <c r="DB57" i="14"/>
  <c r="DA57" i="14"/>
  <c r="DJ57" i="14" s="1"/>
  <c r="V57" i="14"/>
  <c r="R57" i="14"/>
  <c r="D57" i="14"/>
  <c r="DG56" i="14"/>
  <c r="DP56" i="14" s="1"/>
  <c r="DE56" i="14"/>
  <c r="DC56" i="14"/>
  <c r="DB56" i="14"/>
  <c r="DA56" i="14"/>
  <c r="DJ56" i="14" s="1"/>
  <c r="X56" i="14"/>
  <c r="R56" i="14"/>
  <c r="D56" i="14"/>
  <c r="DG55" i="14"/>
  <c r="DP55" i="14" s="1"/>
  <c r="DE55" i="14"/>
  <c r="DC55" i="14"/>
  <c r="DB55" i="14"/>
  <c r="DA55" i="14"/>
  <c r="DJ55" i="14" s="1"/>
  <c r="D55" i="14"/>
  <c r="DG54" i="14"/>
  <c r="DE54" i="14"/>
  <c r="DC54" i="14"/>
  <c r="DB54" i="14"/>
  <c r="DK54" i="14" s="1"/>
  <c r="DA54" i="14"/>
  <c r="DJ54" i="14" s="1"/>
  <c r="P54" i="14"/>
  <c r="Q54" i="14" s="1"/>
  <c r="S54" i="14" s="1"/>
  <c r="DG53" i="14"/>
  <c r="DE53" i="14"/>
  <c r="DC53" i="14"/>
  <c r="DB53" i="14"/>
  <c r="DA53" i="14"/>
  <c r="DJ53" i="14" s="1"/>
  <c r="V53" i="14"/>
  <c r="W53" i="14" s="1"/>
  <c r="Y53" i="14" s="1"/>
  <c r="P53" i="14"/>
  <c r="D53" i="14"/>
  <c r="DG52" i="14"/>
  <c r="DE52" i="14"/>
  <c r="DC52" i="14"/>
  <c r="DL52" i="14" s="1"/>
  <c r="DB52" i="14"/>
  <c r="DA52" i="14"/>
  <c r="DJ52" i="14" s="1"/>
  <c r="X52" i="14"/>
  <c r="J52" i="14"/>
  <c r="D52" i="14"/>
  <c r="DG51" i="14"/>
  <c r="DE51" i="14"/>
  <c r="DC51" i="14"/>
  <c r="DB51" i="14"/>
  <c r="DA51" i="14"/>
  <c r="DJ51" i="14" s="1"/>
  <c r="R51" i="14"/>
  <c r="J51" i="14"/>
  <c r="D51" i="14"/>
  <c r="DG50" i="14"/>
  <c r="DE50" i="14"/>
  <c r="DC50" i="14"/>
  <c r="DL50" i="14" s="1"/>
  <c r="DB50" i="14"/>
  <c r="DA50" i="14"/>
  <c r="DJ50" i="14" s="1"/>
  <c r="R50" i="14"/>
  <c r="L50" i="14"/>
  <c r="D50" i="14"/>
  <c r="DG49" i="14"/>
  <c r="DP49" i="14" s="1"/>
  <c r="DE49" i="14"/>
  <c r="DC49" i="14"/>
  <c r="DB49" i="14"/>
  <c r="DA49" i="14"/>
  <c r="DJ49" i="14" s="1"/>
  <c r="V49" i="14"/>
  <c r="P49" i="14"/>
  <c r="Q49" i="14" s="1"/>
  <c r="S49" i="14" s="1"/>
  <c r="D49" i="14"/>
  <c r="DG48" i="14"/>
  <c r="DE48" i="14"/>
  <c r="DC48" i="14"/>
  <c r="DB48" i="14"/>
  <c r="DA48" i="14"/>
  <c r="DJ48" i="14" s="1"/>
  <c r="L48" i="14"/>
  <c r="D48" i="14"/>
  <c r="DG47" i="14"/>
  <c r="DE47" i="14"/>
  <c r="DC47" i="14"/>
  <c r="DB47" i="14"/>
  <c r="DA47" i="14"/>
  <c r="DJ47" i="14" s="1"/>
  <c r="V47" i="14"/>
  <c r="W47" i="14" s="1"/>
  <c r="Y47" i="14" s="1"/>
  <c r="J47" i="14"/>
  <c r="K47" i="14" s="1"/>
  <c r="M47" i="14" s="1"/>
  <c r="D47" i="14"/>
  <c r="DG46" i="14"/>
  <c r="DP46" i="14" s="1"/>
  <c r="DE46" i="14"/>
  <c r="DC46" i="14"/>
  <c r="DB46" i="14"/>
  <c r="DA46" i="14"/>
  <c r="DJ46" i="14" s="1"/>
  <c r="L46" i="14"/>
  <c r="D46" i="14"/>
  <c r="DG45" i="14"/>
  <c r="DE45" i="14"/>
  <c r="DC45" i="14"/>
  <c r="DL45" i="14" s="1"/>
  <c r="DB45" i="14"/>
  <c r="DA45" i="14"/>
  <c r="DJ45" i="14" s="1"/>
  <c r="X45" i="14"/>
  <c r="R45" i="14"/>
  <c r="J45" i="14"/>
  <c r="D45" i="14"/>
  <c r="DI44" i="14"/>
  <c r="DH44" i="14"/>
  <c r="DQ44" i="14" s="1"/>
  <c r="DG44" i="14"/>
  <c r="DP44" i="14" s="1"/>
  <c r="DF44" i="14"/>
  <c r="DO44" i="14" s="1"/>
  <c r="DE44" i="14"/>
  <c r="DN44" i="14" s="1"/>
  <c r="DD44" i="14"/>
  <c r="DM44" i="14" s="1"/>
  <c r="DC44" i="14"/>
  <c r="DL44" i="14" s="1"/>
  <c r="DB44" i="14"/>
  <c r="DK44" i="14" s="1"/>
  <c r="DA44" i="14"/>
  <c r="DJ44" i="14" s="1"/>
  <c r="X44" i="14"/>
  <c r="V44" i="14"/>
  <c r="W44" i="14" s="1"/>
  <c r="Y44" i="14" s="1"/>
  <c r="R44" i="14"/>
  <c r="P44" i="14"/>
  <c r="Q44" i="14" s="1"/>
  <c r="S44" i="14" s="1"/>
  <c r="L44" i="14"/>
  <c r="J44" i="14"/>
  <c r="K44" i="14" s="1"/>
  <c r="DI43" i="14"/>
  <c r="DH43" i="14"/>
  <c r="DQ43" i="14" s="1"/>
  <c r="DG43" i="14"/>
  <c r="DP43" i="14" s="1"/>
  <c r="DF43" i="14"/>
  <c r="DO43" i="14" s="1"/>
  <c r="DE43" i="14"/>
  <c r="DN43" i="14" s="1"/>
  <c r="DD43" i="14"/>
  <c r="DM43" i="14" s="1"/>
  <c r="DC43" i="14"/>
  <c r="DL43" i="14" s="1"/>
  <c r="DB43" i="14"/>
  <c r="DK43" i="14" s="1"/>
  <c r="DA43" i="14"/>
  <c r="DJ43" i="14" s="1"/>
  <c r="X43" i="14"/>
  <c r="V43" i="14"/>
  <c r="W43" i="14" s="1"/>
  <c r="Y43" i="14" s="1"/>
  <c r="R43" i="14"/>
  <c r="P43" i="14"/>
  <c r="Q43" i="14" s="1"/>
  <c r="S43" i="14" s="1"/>
  <c r="L43" i="14"/>
  <c r="J43" i="14"/>
  <c r="K43" i="14" s="1"/>
  <c r="M43" i="14" s="1"/>
  <c r="DI42" i="14"/>
  <c r="DH42" i="14"/>
  <c r="DQ42" i="14" s="1"/>
  <c r="DG42" i="14"/>
  <c r="DP42" i="14" s="1"/>
  <c r="DF42" i="14"/>
  <c r="DO42" i="14" s="1"/>
  <c r="DE42" i="14"/>
  <c r="DN42" i="14" s="1"/>
  <c r="DD42" i="14"/>
  <c r="DM42" i="14" s="1"/>
  <c r="DC42" i="14"/>
  <c r="DL42" i="14" s="1"/>
  <c r="DB42" i="14"/>
  <c r="DK42" i="14" s="1"/>
  <c r="DA42" i="14"/>
  <c r="DJ42" i="14" s="1"/>
  <c r="X42" i="14"/>
  <c r="V42" i="14"/>
  <c r="W42" i="14" s="1"/>
  <c r="Y42" i="14" s="1"/>
  <c r="R42" i="14"/>
  <c r="P42" i="14"/>
  <c r="Q42" i="14" s="1"/>
  <c r="L42" i="14"/>
  <c r="J42" i="14"/>
  <c r="K42" i="14" s="1"/>
  <c r="M42" i="14" s="1"/>
  <c r="DI41" i="14"/>
  <c r="DH41" i="14"/>
  <c r="DQ41" i="14" s="1"/>
  <c r="DG41" i="14"/>
  <c r="DP41" i="14" s="1"/>
  <c r="DF41" i="14"/>
  <c r="DO41" i="14" s="1"/>
  <c r="DE41" i="14"/>
  <c r="DN41" i="14" s="1"/>
  <c r="DD41" i="14"/>
  <c r="DM41" i="14" s="1"/>
  <c r="DC41" i="14"/>
  <c r="DL41" i="14" s="1"/>
  <c r="DB41" i="14"/>
  <c r="DK41" i="14" s="1"/>
  <c r="DA41" i="14"/>
  <c r="DJ41" i="14" s="1"/>
  <c r="X41" i="14"/>
  <c r="V41" i="14"/>
  <c r="W41" i="14" s="1"/>
  <c r="Y41" i="14" s="1"/>
  <c r="R41" i="14"/>
  <c r="P41" i="14"/>
  <c r="Q41" i="14" s="1"/>
  <c r="S41" i="14" s="1"/>
  <c r="L41" i="14"/>
  <c r="J41" i="14"/>
  <c r="K41" i="14" s="1"/>
  <c r="M41" i="14" s="1"/>
  <c r="DI40" i="14"/>
  <c r="DH40" i="14"/>
  <c r="DG40" i="14"/>
  <c r="DF40" i="14"/>
  <c r="DE40" i="14"/>
  <c r="DD40" i="14"/>
  <c r="DC40" i="14"/>
  <c r="DL40" i="14" s="1"/>
  <c r="DB40" i="14"/>
  <c r="DK40" i="14" s="1"/>
  <c r="DA40" i="14"/>
  <c r="DJ40" i="14" s="1"/>
  <c r="X40" i="14"/>
  <c r="R40" i="14"/>
  <c r="DI39" i="14"/>
  <c r="DH39" i="14"/>
  <c r="DQ39" i="14" s="1"/>
  <c r="DG39" i="14"/>
  <c r="DP39" i="14" s="1"/>
  <c r="DF39" i="14"/>
  <c r="DE39" i="14"/>
  <c r="DD39" i="14"/>
  <c r="DC39" i="14"/>
  <c r="DB39" i="14"/>
  <c r="DK39" i="14" s="1"/>
  <c r="DA39" i="14"/>
  <c r="DJ39" i="14" s="1"/>
  <c r="L39" i="14"/>
  <c r="DI38" i="14"/>
  <c r="DH38" i="14"/>
  <c r="DQ38" i="14" s="1"/>
  <c r="DG38" i="14"/>
  <c r="DP38" i="14" s="1"/>
  <c r="DF38" i="14"/>
  <c r="DE38" i="14"/>
  <c r="DD38" i="14"/>
  <c r="DC38" i="14"/>
  <c r="DL38" i="14" s="1"/>
  <c r="DB38" i="14"/>
  <c r="DK38" i="14" s="1"/>
  <c r="DA38" i="14"/>
  <c r="DJ38" i="14" s="1"/>
  <c r="R38" i="14"/>
  <c r="DI37" i="14"/>
  <c r="DH37" i="14"/>
  <c r="DQ37" i="14" s="1"/>
  <c r="DG37" i="14"/>
  <c r="DP37" i="14" s="1"/>
  <c r="DF37" i="14"/>
  <c r="DO37" i="14" s="1"/>
  <c r="DE37" i="14"/>
  <c r="DN37" i="14" s="1"/>
  <c r="DD37" i="14"/>
  <c r="DM37" i="14" s="1"/>
  <c r="DC37" i="14"/>
  <c r="DL37" i="14" s="1"/>
  <c r="DB37" i="14"/>
  <c r="DK37" i="14" s="1"/>
  <c r="DA37" i="14"/>
  <c r="DJ37" i="14" s="1"/>
  <c r="X37" i="14"/>
  <c r="V37" i="14"/>
  <c r="W37" i="14" s="1"/>
  <c r="Y37" i="14" s="1"/>
  <c r="R37" i="14"/>
  <c r="P37" i="14"/>
  <c r="Q37" i="14" s="1"/>
  <c r="S37" i="14" s="1"/>
  <c r="L37" i="14"/>
  <c r="J37" i="14"/>
  <c r="K37" i="14" s="1"/>
  <c r="M37" i="14" s="1"/>
  <c r="DI36" i="14"/>
  <c r="DH36" i="14"/>
  <c r="DQ36" i="14" s="1"/>
  <c r="DG36" i="14"/>
  <c r="DP36" i="14" s="1"/>
  <c r="DF36" i="14"/>
  <c r="DO36" i="14" s="1"/>
  <c r="DE36" i="14"/>
  <c r="DN36" i="14" s="1"/>
  <c r="DD36" i="14"/>
  <c r="DM36" i="14" s="1"/>
  <c r="DC36" i="14"/>
  <c r="DL36" i="14" s="1"/>
  <c r="DB36" i="14"/>
  <c r="DK36" i="14" s="1"/>
  <c r="DA36" i="14"/>
  <c r="DJ36" i="14" s="1"/>
  <c r="X36" i="14"/>
  <c r="V36" i="14"/>
  <c r="W36" i="14" s="1"/>
  <c r="Y36" i="14" s="1"/>
  <c r="R36" i="14"/>
  <c r="Q36" i="14"/>
  <c r="S36" i="14" s="1"/>
  <c r="L36" i="14"/>
  <c r="K36" i="14"/>
  <c r="M36" i="14" s="1"/>
  <c r="DI35" i="14"/>
  <c r="DH35" i="14"/>
  <c r="DQ35" i="14" s="1"/>
  <c r="DG35" i="14"/>
  <c r="DF35" i="14"/>
  <c r="DO35" i="14" s="1"/>
  <c r="DE35" i="14"/>
  <c r="DN35" i="14" s="1"/>
  <c r="DD35" i="14"/>
  <c r="DM35" i="14" s="1"/>
  <c r="DC35" i="14"/>
  <c r="DL35" i="14" s="1"/>
  <c r="DB35" i="14"/>
  <c r="DK35" i="14" s="1"/>
  <c r="DA35" i="14"/>
  <c r="DJ35" i="14" s="1"/>
  <c r="R35" i="14"/>
  <c r="Q35" i="14"/>
  <c r="S35" i="14" s="1"/>
  <c r="L35" i="14"/>
  <c r="K35" i="14"/>
  <c r="M35" i="14" s="1"/>
  <c r="DI34" i="14"/>
  <c r="DH34" i="14"/>
  <c r="DQ34" i="14" s="1"/>
  <c r="DG34" i="14"/>
  <c r="DP34" i="14" s="1"/>
  <c r="DF34" i="14"/>
  <c r="DO34" i="14" s="1"/>
  <c r="DE34" i="14"/>
  <c r="DN34" i="14" s="1"/>
  <c r="DD34" i="14"/>
  <c r="DM34" i="14" s="1"/>
  <c r="DC34" i="14"/>
  <c r="DL34" i="14" s="1"/>
  <c r="DB34" i="14"/>
  <c r="DK34" i="14" s="1"/>
  <c r="DA34" i="14"/>
  <c r="DJ34" i="14" s="1"/>
  <c r="X34" i="14"/>
  <c r="V34" i="14"/>
  <c r="W34" i="14" s="1"/>
  <c r="Y34" i="14" s="1"/>
  <c r="R34" i="14"/>
  <c r="Q34" i="14"/>
  <c r="S34" i="14" s="1"/>
  <c r="L34" i="14"/>
  <c r="K34" i="14"/>
  <c r="M34" i="14" s="1"/>
  <c r="DI33" i="14"/>
  <c r="DH33" i="14"/>
  <c r="DQ33" i="14" s="1"/>
  <c r="DG33" i="14"/>
  <c r="DP33" i="14" s="1"/>
  <c r="DF33" i="14"/>
  <c r="DE33" i="14"/>
  <c r="DD33" i="14"/>
  <c r="DC33" i="14"/>
  <c r="DB33" i="14"/>
  <c r="DK33" i="14" s="1"/>
  <c r="DA33" i="14"/>
  <c r="DJ33" i="14" s="1"/>
  <c r="X33" i="14"/>
  <c r="V33" i="14"/>
  <c r="W33" i="14" s="1"/>
  <c r="Y33" i="14" s="1"/>
  <c r="DI32" i="14"/>
  <c r="DH32" i="14"/>
  <c r="DQ32" i="14" s="1"/>
  <c r="DG32" i="14"/>
  <c r="DP32" i="14" s="1"/>
  <c r="DF32" i="14"/>
  <c r="DO32" i="14" s="1"/>
  <c r="DE32" i="14"/>
  <c r="DN32" i="14" s="1"/>
  <c r="DD32" i="14"/>
  <c r="DM32" i="14" s="1"/>
  <c r="DC32" i="14"/>
  <c r="DL32" i="14" s="1"/>
  <c r="DB32" i="14"/>
  <c r="DK32" i="14" s="1"/>
  <c r="DA32" i="14"/>
  <c r="DJ32" i="14" s="1"/>
  <c r="X32" i="14"/>
  <c r="V32" i="14"/>
  <c r="W32" i="14" s="1"/>
  <c r="Y32" i="14" s="1"/>
  <c r="R32" i="14"/>
  <c r="P32" i="14"/>
  <c r="Q32" i="14" s="1"/>
  <c r="L32" i="14"/>
  <c r="J32" i="14"/>
  <c r="K32" i="14" s="1"/>
  <c r="M32" i="14" s="1"/>
  <c r="DI31" i="14"/>
  <c r="DH31" i="14"/>
  <c r="DQ31" i="14" s="1"/>
  <c r="DG31" i="14"/>
  <c r="DP31" i="14" s="1"/>
  <c r="DF31" i="14"/>
  <c r="DO31" i="14" s="1"/>
  <c r="DE31" i="14"/>
  <c r="DN31" i="14" s="1"/>
  <c r="DD31" i="14"/>
  <c r="DM31" i="14" s="1"/>
  <c r="DC31" i="14"/>
  <c r="DL31" i="14" s="1"/>
  <c r="DB31" i="14"/>
  <c r="DK31" i="14" s="1"/>
  <c r="DA31" i="14"/>
  <c r="DJ31" i="14" s="1"/>
  <c r="X31" i="14"/>
  <c r="V31" i="14"/>
  <c r="W31" i="14" s="1"/>
  <c r="Y31" i="14" s="1"/>
  <c r="R31" i="14"/>
  <c r="P31" i="14"/>
  <c r="Q31" i="14" s="1"/>
  <c r="S31" i="14" s="1"/>
  <c r="L31" i="14"/>
  <c r="J31" i="14"/>
  <c r="K31" i="14" s="1"/>
  <c r="M31" i="14" s="1"/>
  <c r="DI29" i="14"/>
  <c r="DH29" i="14"/>
  <c r="DG29" i="14"/>
  <c r="DF29" i="14"/>
  <c r="DE29" i="14"/>
  <c r="DD29" i="14"/>
  <c r="DC29" i="14"/>
  <c r="DL29" i="14" s="1"/>
  <c r="DB29" i="14"/>
  <c r="DK29" i="14" s="1"/>
  <c r="DA29" i="14"/>
  <c r="DJ29" i="14" s="1"/>
  <c r="V29" i="14"/>
  <c r="R29" i="14"/>
  <c r="DI28" i="14"/>
  <c r="DH28" i="14"/>
  <c r="DG28" i="14"/>
  <c r="DP28" i="14" s="1"/>
  <c r="DF28" i="14"/>
  <c r="DO28" i="14" s="1"/>
  <c r="DE28" i="14"/>
  <c r="DN28" i="14" s="1"/>
  <c r="DD28" i="14"/>
  <c r="DM28" i="14" s="1"/>
  <c r="DC28" i="14"/>
  <c r="DB28" i="14"/>
  <c r="DK28" i="14" s="1"/>
  <c r="DA28" i="14"/>
  <c r="DJ28" i="14" s="1"/>
  <c r="R28" i="14"/>
  <c r="L28" i="14"/>
  <c r="DI27" i="14"/>
  <c r="DH27" i="14"/>
  <c r="DG27" i="14"/>
  <c r="DP27" i="14" s="1"/>
  <c r="DF27" i="14"/>
  <c r="DO27" i="14" s="1"/>
  <c r="DE27" i="14"/>
  <c r="DD27" i="14"/>
  <c r="DC27" i="14"/>
  <c r="DB27" i="14"/>
  <c r="DK27" i="14" s="1"/>
  <c r="DA27" i="14"/>
  <c r="DJ27" i="14" s="1"/>
  <c r="R27" i="14"/>
  <c r="DI26" i="14"/>
  <c r="DH26" i="14"/>
  <c r="DQ26" i="14" s="1"/>
  <c r="DG26" i="14"/>
  <c r="DP26" i="14" s="1"/>
  <c r="DF26" i="14"/>
  <c r="DO26" i="14" s="1"/>
  <c r="DE26" i="14"/>
  <c r="DN26" i="14" s="1"/>
  <c r="DD26" i="14"/>
  <c r="DM26" i="14" s="1"/>
  <c r="DC26" i="14"/>
  <c r="DL26" i="14" s="1"/>
  <c r="DB26" i="14"/>
  <c r="DK26" i="14" s="1"/>
  <c r="DA26" i="14"/>
  <c r="DJ26" i="14" s="1"/>
  <c r="X26" i="14"/>
  <c r="V26" i="14"/>
  <c r="W26" i="14" s="1"/>
  <c r="Y26" i="14" s="1"/>
  <c r="R26" i="14"/>
  <c r="P26" i="14"/>
  <c r="Q26" i="14" s="1"/>
  <c r="S26" i="14" s="1"/>
  <c r="L26" i="14"/>
  <c r="J26" i="14"/>
  <c r="K26" i="14" s="1"/>
  <c r="M26" i="14" s="1"/>
  <c r="DI25" i="14"/>
  <c r="DH25" i="14"/>
  <c r="DQ25" i="14" s="1"/>
  <c r="DG25" i="14"/>
  <c r="DP25" i="14" s="1"/>
  <c r="DF25" i="14"/>
  <c r="DO25" i="14" s="1"/>
  <c r="DE25" i="14"/>
  <c r="DN25" i="14" s="1"/>
  <c r="DD25" i="14"/>
  <c r="DM25" i="14" s="1"/>
  <c r="DC25" i="14"/>
  <c r="DL25" i="14" s="1"/>
  <c r="DB25" i="14"/>
  <c r="DK25" i="14" s="1"/>
  <c r="DA25" i="14"/>
  <c r="DJ25" i="14" s="1"/>
  <c r="X25" i="14"/>
  <c r="V25" i="14"/>
  <c r="W25" i="14" s="1"/>
  <c r="Y25" i="14" s="1"/>
  <c r="R25" i="14"/>
  <c r="P25" i="14"/>
  <c r="Q25" i="14" s="1"/>
  <c r="S25" i="14" s="1"/>
  <c r="L25" i="14"/>
  <c r="J25" i="14"/>
  <c r="K25" i="14" s="1"/>
  <c r="M25" i="14" s="1"/>
  <c r="DI24" i="14"/>
  <c r="DH24" i="14"/>
  <c r="DQ24" i="14" s="1"/>
  <c r="DG24" i="14"/>
  <c r="DP24" i="14" s="1"/>
  <c r="DF24" i="14"/>
  <c r="DO24" i="14" s="1"/>
  <c r="DE24" i="14"/>
  <c r="DN24" i="14" s="1"/>
  <c r="DD24" i="14"/>
  <c r="DM24" i="14" s="1"/>
  <c r="DC24" i="14"/>
  <c r="DL24" i="14" s="1"/>
  <c r="DB24" i="14"/>
  <c r="DK24" i="14" s="1"/>
  <c r="DA24" i="14"/>
  <c r="DJ24" i="14" s="1"/>
  <c r="X24" i="14"/>
  <c r="V24" i="14"/>
  <c r="W24" i="14" s="1"/>
  <c r="Y24" i="14" s="1"/>
  <c r="R24" i="14"/>
  <c r="P24" i="14"/>
  <c r="Q24" i="14" s="1"/>
  <c r="S24" i="14" s="1"/>
  <c r="L24" i="14"/>
  <c r="J24" i="14"/>
  <c r="K24" i="14" s="1"/>
  <c r="M24" i="14" s="1"/>
  <c r="DI23" i="14"/>
  <c r="DH23" i="14"/>
  <c r="DQ23" i="14" s="1"/>
  <c r="DG23" i="14"/>
  <c r="DP23" i="14" s="1"/>
  <c r="DF23" i="14"/>
  <c r="DO23" i="14" s="1"/>
  <c r="DE23" i="14"/>
  <c r="DN23" i="14" s="1"/>
  <c r="DD23" i="14"/>
  <c r="DM23" i="14" s="1"/>
  <c r="DC23" i="14"/>
  <c r="DL23" i="14" s="1"/>
  <c r="DB23" i="14"/>
  <c r="DK23" i="14" s="1"/>
  <c r="DA23" i="14"/>
  <c r="DJ23" i="14" s="1"/>
  <c r="X23" i="14"/>
  <c r="V23" i="14"/>
  <c r="W23" i="14" s="1"/>
  <c r="R23" i="14"/>
  <c r="P23" i="14"/>
  <c r="Q23" i="14" s="1"/>
  <c r="S23" i="14" s="1"/>
  <c r="L23" i="14"/>
  <c r="J23" i="14"/>
  <c r="K23" i="14" s="1"/>
  <c r="M23" i="14" s="1"/>
  <c r="DI22" i="14"/>
  <c r="DH22" i="14"/>
  <c r="DQ22" i="14" s="1"/>
  <c r="DG22" i="14"/>
  <c r="DP22" i="14" s="1"/>
  <c r="DF22" i="14"/>
  <c r="DO22" i="14" s="1"/>
  <c r="DE22" i="14"/>
  <c r="DN22" i="14" s="1"/>
  <c r="DD22" i="14"/>
  <c r="DM22" i="14" s="1"/>
  <c r="DC22" i="14"/>
  <c r="DL22" i="14" s="1"/>
  <c r="DB22" i="14"/>
  <c r="DK22" i="14" s="1"/>
  <c r="DA22" i="14"/>
  <c r="DJ22" i="14" s="1"/>
  <c r="X22" i="14"/>
  <c r="V22" i="14"/>
  <c r="W22" i="14" s="1"/>
  <c r="Y22" i="14" s="1"/>
  <c r="R22" i="14"/>
  <c r="P22" i="14"/>
  <c r="Q22" i="14" s="1"/>
  <c r="S22" i="14" s="1"/>
  <c r="L22" i="14"/>
  <c r="J22" i="14"/>
  <c r="K22" i="14" s="1"/>
  <c r="M22" i="14" s="1"/>
  <c r="DI21" i="14"/>
  <c r="DH21" i="14"/>
  <c r="DG21" i="14"/>
  <c r="DF21" i="14"/>
  <c r="DE21" i="14"/>
  <c r="DD21" i="14"/>
  <c r="DC21" i="14"/>
  <c r="DB21" i="14"/>
  <c r="DK21" i="14" s="1"/>
  <c r="DA21" i="14"/>
  <c r="DJ21" i="14" s="1"/>
  <c r="R21" i="14"/>
  <c r="L21" i="14"/>
  <c r="DI20" i="14"/>
  <c r="DH20" i="14"/>
  <c r="DQ20" i="14" s="1"/>
  <c r="DG20" i="14"/>
  <c r="DP20" i="14" s="1"/>
  <c r="DF20" i="14"/>
  <c r="DO20" i="14" s="1"/>
  <c r="DE20" i="14"/>
  <c r="DN20" i="14" s="1"/>
  <c r="DD20" i="14"/>
  <c r="DM20" i="14" s="1"/>
  <c r="DC20" i="14"/>
  <c r="DL20" i="14" s="1"/>
  <c r="DB20" i="14"/>
  <c r="DK20" i="14" s="1"/>
  <c r="DA20" i="14"/>
  <c r="DJ20" i="14" s="1"/>
  <c r="X20" i="14"/>
  <c r="V20" i="14"/>
  <c r="W20" i="14" s="1"/>
  <c r="Y20" i="14" s="1"/>
  <c r="R20" i="14"/>
  <c r="P20" i="14"/>
  <c r="Q20" i="14" s="1"/>
  <c r="S20" i="14" s="1"/>
  <c r="L20" i="14"/>
  <c r="J20" i="14"/>
  <c r="K20" i="14" s="1"/>
  <c r="M20" i="14" s="1"/>
  <c r="DI19" i="14"/>
  <c r="DH19" i="14"/>
  <c r="DQ19" i="14" s="1"/>
  <c r="DG19" i="14"/>
  <c r="DP19" i="14" s="1"/>
  <c r="DF19" i="14"/>
  <c r="DO19" i="14" s="1"/>
  <c r="DE19" i="14"/>
  <c r="DN19" i="14" s="1"/>
  <c r="DD19" i="14"/>
  <c r="DM19" i="14" s="1"/>
  <c r="DC19" i="14"/>
  <c r="DL19" i="14" s="1"/>
  <c r="DB19" i="14"/>
  <c r="DK19" i="14" s="1"/>
  <c r="DA19" i="14"/>
  <c r="DJ19" i="14" s="1"/>
  <c r="X19" i="14"/>
  <c r="V19" i="14"/>
  <c r="W19" i="14" s="1"/>
  <c r="Y19" i="14" s="1"/>
  <c r="R19" i="14"/>
  <c r="P19" i="14"/>
  <c r="Q19" i="14" s="1"/>
  <c r="S19" i="14" s="1"/>
  <c r="L19" i="14"/>
  <c r="J19" i="14"/>
  <c r="K19" i="14" s="1"/>
  <c r="M19" i="14" s="1"/>
  <c r="DI18" i="14"/>
  <c r="DH18" i="14"/>
  <c r="DG18" i="14"/>
  <c r="DF18" i="14"/>
  <c r="DE18" i="14"/>
  <c r="DD18" i="14"/>
  <c r="DM18" i="14" s="1"/>
  <c r="DC18" i="14"/>
  <c r="DB18" i="14"/>
  <c r="DK18" i="14" s="1"/>
  <c r="DA18" i="14"/>
  <c r="DJ18" i="14" s="1"/>
  <c r="X18" i="14"/>
  <c r="R18" i="14"/>
  <c r="L18" i="14"/>
  <c r="DI17" i="14"/>
  <c r="DH17" i="14"/>
  <c r="DG17" i="14"/>
  <c r="DF17" i="14"/>
  <c r="DE17" i="14"/>
  <c r="DD17" i="14"/>
  <c r="DC17" i="14"/>
  <c r="DB17" i="14"/>
  <c r="DK17" i="14" s="1"/>
  <c r="DA17" i="14"/>
  <c r="DJ17" i="14" s="1"/>
  <c r="R17" i="14"/>
  <c r="DG16" i="14"/>
  <c r="DE16" i="14"/>
  <c r="DC16" i="14"/>
  <c r="DB16" i="14"/>
  <c r="DA16" i="14"/>
  <c r="DJ16" i="14" s="1"/>
  <c r="V16" i="14"/>
  <c r="R16" i="14"/>
  <c r="L16" i="14"/>
  <c r="D16" i="14"/>
  <c r="DI15" i="14"/>
  <c r="DH15" i="14"/>
  <c r="DG15" i="14"/>
  <c r="DF15" i="14"/>
  <c r="DE15" i="14"/>
  <c r="DD15" i="14"/>
  <c r="DC15" i="14"/>
  <c r="DL15" i="14" s="1"/>
  <c r="DB15" i="14"/>
  <c r="DK15" i="14" s="1"/>
  <c r="DA15" i="14"/>
  <c r="DJ15" i="14" s="1"/>
  <c r="V15" i="14"/>
  <c r="R15" i="14"/>
  <c r="L15" i="14"/>
  <c r="DI14" i="14"/>
  <c r="DH14" i="14"/>
  <c r="DQ14" i="14" s="1"/>
  <c r="DG14" i="14"/>
  <c r="DP14" i="14" s="1"/>
  <c r="DF14" i="14"/>
  <c r="DO14" i="14" s="1"/>
  <c r="DE14" i="14"/>
  <c r="DN14" i="14" s="1"/>
  <c r="DD14" i="14"/>
  <c r="DM14" i="14" s="1"/>
  <c r="DC14" i="14"/>
  <c r="DL14" i="14" s="1"/>
  <c r="DB14" i="14"/>
  <c r="DK14" i="14" s="1"/>
  <c r="DA14" i="14"/>
  <c r="DJ14" i="14" s="1"/>
  <c r="X14" i="14"/>
  <c r="V14" i="14"/>
  <c r="W14" i="14" s="1"/>
  <c r="Y14" i="14" s="1"/>
  <c r="R14" i="14"/>
  <c r="P14" i="14"/>
  <c r="Q14" i="14" s="1"/>
  <c r="S14" i="14" s="1"/>
  <c r="L14" i="14"/>
  <c r="J14" i="14"/>
  <c r="K14" i="14" s="1"/>
  <c r="DI13" i="14"/>
  <c r="DH13" i="14"/>
  <c r="DQ13" i="14" s="1"/>
  <c r="DG13" i="14"/>
  <c r="DP13" i="14" s="1"/>
  <c r="DF13" i="14"/>
  <c r="DO13" i="14" s="1"/>
  <c r="DE13" i="14"/>
  <c r="DN13" i="14" s="1"/>
  <c r="DD13" i="14"/>
  <c r="DM13" i="14" s="1"/>
  <c r="DC13" i="14"/>
  <c r="DL13" i="14" s="1"/>
  <c r="DB13" i="14"/>
  <c r="DK13" i="14" s="1"/>
  <c r="DA13" i="14"/>
  <c r="DJ13" i="14" s="1"/>
  <c r="X13" i="14"/>
  <c r="V13" i="14"/>
  <c r="W13" i="14" s="1"/>
  <c r="Y13" i="14" s="1"/>
  <c r="R13" i="14"/>
  <c r="P13" i="14"/>
  <c r="Q13" i="14" s="1"/>
  <c r="S13" i="14" s="1"/>
  <c r="L13" i="14"/>
  <c r="J13" i="14"/>
  <c r="K13" i="14" s="1"/>
  <c r="M13" i="14" s="1"/>
  <c r="DI12" i="14"/>
  <c r="DH12" i="14"/>
  <c r="DQ12" i="14" s="1"/>
  <c r="DG12" i="14"/>
  <c r="DF12" i="14"/>
  <c r="DO12" i="14" s="1"/>
  <c r="DE12" i="14"/>
  <c r="DD12" i="14"/>
  <c r="DM12" i="14" s="1"/>
  <c r="DC12" i="14"/>
  <c r="DL12" i="14" s="1"/>
  <c r="DB12" i="14"/>
  <c r="DK12" i="14" s="1"/>
  <c r="DA12" i="14"/>
  <c r="DJ12" i="14" s="1"/>
  <c r="R12" i="14"/>
  <c r="DI11" i="14"/>
  <c r="DH11" i="14"/>
  <c r="DG11" i="14"/>
  <c r="DF11" i="14"/>
  <c r="DE11" i="14"/>
  <c r="DN11" i="14" s="1"/>
  <c r="DD11" i="14"/>
  <c r="DC11" i="14"/>
  <c r="DB11" i="14"/>
  <c r="DK11" i="14" s="1"/>
  <c r="DA11" i="14"/>
  <c r="DJ11" i="14" s="1"/>
  <c r="X11" i="14"/>
  <c r="U29" i="4"/>
  <c r="X29" i="4" s="1"/>
  <c r="T29" i="4"/>
  <c r="O29" i="4"/>
  <c r="N29" i="4"/>
  <c r="I29" i="4"/>
  <c r="L29" i="4" s="1"/>
  <c r="H29" i="4"/>
  <c r="H11" i="4"/>
  <c r="I11" i="4"/>
  <c r="J11" i="4" s="1"/>
  <c r="K11" i="4" s="1"/>
  <c r="M11" i="4" s="1"/>
  <c r="N11" i="4"/>
  <c r="O11" i="4"/>
  <c r="P11" i="4" s="1"/>
  <c r="T11" i="4"/>
  <c r="U11" i="4"/>
  <c r="X11" i="4" s="1"/>
  <c r="AF11" i="4"/>
  <c r="AG11" i="4"/>
  <c r="AH11" i="4" s="1"/>
  <c r="DA11" i="4"/>
  <c r="DJ11" i="4" s="1"/>
  <c r="DB11" i="4"/>
  <c r="DK11" i="4" s="1"/>
  <c r="DC11" i="4"/>
  <c r="DD11" i="4"/>
  <c r="DE11" i="4"/>
  <c r="DF11" i="4"/>
  <c r="DG11" i="4"/>
  <c r="DH11" i="4"/>
  <c r="DI11" i="4"/>
  <c r="U71" i="4"/>
  <c r="T71" i="4"/>
  <c r="O71" i="4"/>
  <c r="N71" i="4"/>
  <c r="I71" i="4"/>
  <c r="H71" i="4"/>
  <c r="U70" i="4"/>
  <c r="T70" i="4"/>
  <c r="O70" i="4"/>
  <c r="N70" i="4"/>
  <c r="I70" i="4"/>
  <c r="H70" i="4"/>
  <c r="U69" i="4"/>
  <c r="T69" i="4"/>
  <c r="O69" i="4"/>
  <c r="N69" i="4"/>
  <c r="I69" i="4"/>
  <c r="H69" i="4"/>
  <c r="U68" i="4"/>
  <c r="T68" i="4"/>
  <c r="O68" i="4"/>
  <c r="N68" i="4"/>
  <c r="I68" i="4"/>
  <c r="H68" i="4"/>
  <c r="U67" i="4"/>
  <c r="T67" i="4"/>
  <c r="O67" i="4"/>
  <c r="N67" i="4"/>
  <c r="I67" i="4"/>
  <c r="H67" i="4"/>
  <c r="U66" i="4"/>
  <c r="T66" i="4"/>
  <c r="O66" i="4"/>
  <c r="N66" i="4"/>
  <c r="I66" i="4"/>
  <c r="H66" i="4"/>
  <c r="U64" i="4"/>
  <c r="T64" i="4"/>
  <c r="O64" i="4"/>
  <c r="N64" i="4"/>
  <c r="I64" i="4"/>
  <c r="H64" i="4"/>
  <c r="U60" i="4"/>
  <c r="T60" i="4"/>
  <c r="O60" i="4"/>
  <c r="N60" i="4"/>
  <c r="I60" i="4"/>
  <c r="H60" i="4"/>
  <c r="U59" i="4"/>
  <c r="T59" i="4"/>
  <c r="O59" i="4"/>
  <c r="N59" i="4"/>
  <c r="I59" i="4"/>
  <c r="H59" i="4"/>
  <c r="T57" i="4"/>
  <c r="N57" i="4"/>
  <c r="H57" i="4"/>
  <c r="T56" i="4"/>
  <c r="N56" i="4"/>
  <c r="H56" i="4"/>
  <c r="T55" i="4"/>
  <c r="N55" i="4"/>
  <c r="H55" i="4"/>
  <c r="T54" i="4"/>
  <c r="N54" i="4"/>
  <c r="H54" i="4"/>
  <c r="T53" i="4"/>
  <c r="N53" i="4"/>
  <c r="H53" i="4"/>
  <c r="T52" i="4"/>
  <c r="N52" i="4"/>
  <c r="H52" i="4"/>
  <c r="T51" i="4"/>
  <c r="N51" i="4"/>
  <c r="H51" i="4"/>
  <c r="T50" i="4"/>
  <c r="N50" i="4"/>
  <c r="H50" i="4"/>
  <c r="T49" i="4"/>
  <c r="N49" i="4"/>
  <c r="H49" i="4"/>
  <c r="T48" i="4"/>
  <c r="N48" i="4"/>
  <c r="H48" i="4"/>
  <c r="T47" i="4"/>
  <c r="N47" i="4"/>
  <c r="H47" i="4"/>
  <c r="T46" i="4"/>
  <c r="N46" i="4"/>
  <c r="H46" i="4"/>
  <c r="T45" i="4"/>
  <c r="N45" i="4"/>
  <c r="H45" i="4"/>
  <c r="U40" i="4"/>
  <c r="T40" i="4"/>
  <c r="O40" i="4"/>
  <c r="N40" i="4"/>
  <c r="I40" i="4"/>
  <c r="H40" i="4"/>
  <c r="U39" i="4"/>
  <c r="T39" i="4"/>
  <c r="O39" i="4"/>
  <c r="N39" i="4"/>
  <c r="I39" i="4"/>
  <c r="H39" i="4"/>
  <c r="O38" i="4"/>
  <c r="N38" i="4"/>
  <c r="I38" i="4"/>
  <c r="H38" i="4"/>
  <c r="T35" i="4"/>
  <c r="O33" i="4"/>
  <c r="N33" i="4"/>
  <c r="I33" i="4"/>
  <c r="H33" i="4"/>
  <c r="U30" i="4"/>
  <c r="T30" i="4"/>
  <c r="O30" i="4"/>
  <c r="N30" i="4"/>
  <c r="I30" i="4"/>
  <c r="H30" i="4"/>
  <c r="U28" i="4"/>
  <c r="T28" i="4"/>
  <c r="O28" i="4"/>
  <c r="N28" i="4"/>
  <c r="I28" i="4"/>
  <c r="H28" i="4"/>
  <c r="U27" i="4"/>
  <c r="T27" i="4"/>
  <c r="O27" i="4"/>
  <c r="N27" i="4"/>
  <c r="I27" i="4"/>
  <c r="H27" i="4"/>
  <c r="U21" i="4"/>
  <c r="T21" i="4"/>
  <c r="O21" i="4"/>
  <c r="N21" i="4"/>
  <c r="I21" i="4"/>
  <c r="H21" i="4"/>
  <c r="U18" i="4"/>
  <c r="T18" i="4"/>
  <c r="O18" i="4"/>
  <c r="N18" i="4"/>
  <c r="I18" i="4"/>
  <c r="H18" i="4"/>
  <c r="U17" i="4"/>
  <c r="T17" i="4"/>
  <c r="O17" i="4"/>
  <c r="N17" i="4"/>
  <c r="I17" i="4"/>
  <c r="H17" i="4"/>
  <c r="T16" i="4"/>
  <c r="N16" i="4"/>
  <c r="H16" i="4"/>
  <c r="U15" i="4"/>
  <c r="T15" i="4"/>
  <c r="O15" i="4"/>
  <c r="N15" i="4"/>
  <c r="I15" i="4"/>
  <c r="H15" i="4"/>
  <c r="U12" i="4"/>
  <c r="T12" i="4"/>
  <c r="O12" i="4"/>
  <c r="N12" i="4"/>
  <c r="I12" i="4"/>
  <c r="H12" i="4"/>
  <c r="A31" i="4"/>
  <c r="A32" i="4"/>
  <c r="A33" i="4"/>
  <c r="A34" i="4"/>
  <c r="DI71" i="4"/>
  <c r="DH71" i="4"/>
  <c r="DG71" i="4"/>
  <c r="DF71" i="4"/>
  <c r="DE71" i="4"/>
  <c r="DD71" i="4"/>
  <c r="DC71" i="4"/>
  <c r="DB71" i="4"/>
  <c r="DA71" i="4"/>
  <c r="DI70" i="4"/>
  <c r="DH70" i="4"/>
  <c r="DG70" i="4"/>
  <c r="DF70" i="4"/>
  <c r="DE70" i="4"/>
  <c r="DD70" i="4"/>
  <c r="DC70" i="4"/>
  <c r="DB70" i="4"/>
  <c r="DA70" i="4"/>
  <c r="DI69" i="4"/>
  <c r="DH69" i="4"/>
  <c r="DG69" i="4"/>
  <c r="DF69" i="4"/>
  <c r="DE69" i="4"/>
  <c r="DD69" i="4"/>
  <c r="DC69" i="4"/>
  <c r="DB69" i="4"/>
  <c r="DA69" i="4"/>
  <c r="DI68" i="4"/>
  <c r="DH68" i="4"/>
  <c r="DG68" i="4"/>
  <c r="DF68" i="4"/>
  <c r="DE68" i="4"/>
  <c r="DD68" i="4"/>
  <c r="DC68" i="4"/>
  <c r="DB68" i="4"/>
  <c r="DA68" i="4"/>
  <c r="DI67" i="4"/>
  <c r="DH67" i="4"/>
  <c r="DG67" i="4"/>
  <c r="DF67" i="4"/>
  <c r="DE67" i="4"/>
  <c r="DD67" i="4"/>
  <c r="DC67" i="4"/>
  <c r="DB67" i="4"/>
  <c r="DA67" i="4"/>
  <c r="DI66" i="4"/>
  <c r="DH66" i="4"/>
  <c r="DG66" i="4"/>
  <c r="DF66" i="4"/>
  <c r="DE66" i="4"/>
  <c r="DD66" i="4"/>
  <c r="DC66" i="4"/>
  <c r="DB66" i="4"/>
  <c r="DA66" i="4"/>
  <c r="DI65" i="4"/>
  <c r="DH65" i="4"/>
  <c r="DG65" i="4"/>
  <c r="DF65" i="4"/>
  <c r="DE65" i="4"/>
  <c r="DD65" i="4"/>
  <c r="DC65" i="4"/>
  <c r="DB65" i="4"/>
  <c r="DA65" i="4"/>
  <c r="DI64" i="4"/>
  <c r="DH64" i="4"/>
  <c r="DG64" i="4"/>
  <c r="DF64" i="4"/>
  <c r="DE64" i="4"/>
  <c r="DD64" i="4"/>
  <c r="DC64" i="4"/>
  <c r="DB64" i="4"/>
  <c r="DA64" i="4"/>
  <c r="DI63" i="4"/>
  <c r="DH63" i="4"/>
  <c r="DG63" i="4"/>
  <c r="DF63" i="4"/>
  <c r="DE63" i="4"/>
  <c r="DD63" i="4"/>
  <c r="DC63" i="4"/>
  <c r="DB63" i="4"/>
  <c r="DA63" i="4"/>
  <c r="DI62" i="4"/>
  <c r="DH62" i="4"/>
  <c r="DG62" i="4"/>
  <c r="DF62" i="4"/>
  <c r="DE62" i="4"/>
  <c r="DD62" i="4"/>
  <c r="DC62" i="4"/>
  <c r="DB62" i="4"/>
  <c r="DA62" i="4"/>
  <c r="DI61" i="4"/>
  <c r="DH61" i="4"/>
  <c r="DG61" i="4"/>
  <c r="DF61" i="4"/>
  <c r="DE61" i="4"/>
  <c r="DD61" i="4"/>
  <c r="DC61" i="4"/>
  <c r="DB61" i="4"/>
  <c r="DA61" i="4"/>
  <c r="DI60" i="4"/>
  <c r="DH60" i="4"/>
  <c r="DG60" i="4"/>
  <c r="DF60" i="4"/>
  <c r="DE60" i="4"/>
  <c r="DD60" i="4"/>
  <c r="DC60" i="4"/>
  <c r="DB60" i="4"/>
  <c r="DA60" i="4"/>
  <c r="DI59" i="4"/>
  <c r="DH59" i="4"/>
  <c r="DG59" i="4"/>
  <c r="DF59" i="4"/>
  <c r="DE59" i="4"/>
  <c r="DD59" i="4"/>
  <c r="DC59" i="4"/>
  <c r="DB59" i="4"/>
  <c r="DA59" i="4"/>
  <c r="DI58" i="4"/>
  <c r="DH58" i="4"/>
  <c r="DG58" i="4"/>
  <c r="DF58" i="4"/>
  <c r="DE58" i="4"/>
  <c r="DD58" i="4"/>
  <c r="DC58" i="4"/>
  <c r="DB58" i="4"/>
  <c r="DA58" i="4"/>
  <c r="DG54" i="4"/>
  <c r="DE54" i="4"/>
  <c r="DC54" i="4"/>
  <c r="DB54" i="4"/>
  <c r="DA54" i="4"/>
  <c r="DI44" i="4"/>
  <c r="DH44" i="4"/>
  <c r="DG44" i="4"/>
  <c r="DF44" i="4"/>
  <c r="DE44" i="4"/>
  <c r="DD44" i="4"/>
  <c r="DC44" i="4"/>
  <c r="DB44" i="4"/>
  <c r="DA44" i="4"/>
  <c r="DI43" i="4"/>
  <c r="DH43" i="4"/>
  <c r="DG43" i="4"/>
  <c r="DF43" i="4"/>
  <c r="DE43" i="4"/>
  <c r="DD43" i="4"/>
  <c r="DC43" i="4"/>
  <c r="DB43" i="4"/>
  <c r="DA43" i="4"/>
  <c r="DI42" i="4"/>
  <c r="DH42" i="4"/>
  <c r="DG42" i="4"/>
  <c r="DF42" i="4"/>
  <c r="DE42" i="4"/>
  <c r="DD42" i="4"/>
  <c r="DC42" i="4"/>
  <c r="DB42" i="4"/>
  <c r="DA42" i="4"/>
  <c r="DI41" i="4"/>
  <c r="DH41" i="4"/>
  <c r="DG41" i="4"/>
  <c r="DF41" i="4"/>
  <c r="DE41" i="4"/>
  <c r="DD41" i="4"/>
  <c r="DC41" i="4"/>
  <c r="DB41" i="4"/>
  <c r="DA41" i="4"/>
  <c r="DI40" i="4"/>
  <c r="DH40" i="4"/>
  <c r="DG40" i="4"/>
  <c r="DF40" i="4"/>
  <c r="DE40" i="4"/>
  <c r="DD40" i="4"/>
  <c r="DC40" i="4"/>
  <c r="DB40" i="4"/>
  <c r="DA40" i="4"/>
  <c r="DI39" i="4"/>
  <c r="DH39" i="4"/>
  <c r="DG39" i="4"/>
  <c r="DF39" i="4"/>
  <c r="DE39" i="4"/>
  <c r="DD39" i="4"/>
  <c r="DC39" i="4"/>
  <c r="DB39" i="4"/>
  <c r="DA39" i="4"/>
  <c r="DI38" i="4"/>
  <c r="DH38" i="4"/>
  <c r="DG38" i="4"/>
  <c r="DF38" i="4"/>
  <c r="DE38" i="4"/>
  <c r="DD38" i="4"/>
  <c r="DC38" i="4"/>
  <c r="DB38" i="4"/>
  <c r="DA38" i="4"/>
  <c r="DI37" i="4"/>
  <c r="DH37" i="4"/>
  <c r="DG37" i="4"/>
  <c r="DF37" i="4"/>
  <c r="DE37" i="4"/>
  <c r="DD37" i="4"/>
  <c r="DC37" i="4"/>
  <c r="DB37" i="4"/>
  <c r="DA37" i="4"/>
  <c r="DI36" i="4"/>
  <c r="DH36" i="4"/>
  <c r="DG36" i="4"/>
  <c r="DF36" i="4"/>
  <c r="DE36" i="4"/>
  <c r="DD36" i="4"/>
  <c r="DC36" i="4"/>
  <c r="DB36" i="4"/>
  <c r="DA36" i="4"/>
  <c r="DI35" i="4"/>
  <c r="DH35" i="4"/>
  <c r="DG35" i="4"/>
  <c r="DF35" i="4"/>
  <c r="DE35" i="4"/>
  <c r="DD35" i="4"/>
  <c r="DC35" i="4"/>
  <c r="DB35" i="4"/>
  <c r="DA35" i="4"/>
  <c r="DI34" i="4"/>
  <c r="DH34" i="4"/>
  <c r="DG34" i="4"/>
  <c r="DF34" i="4"/>
  <c r="DE34" i="4"/>
  <c r="DD34" i="4"/>
  <c r="DC34" i="4"/>
  <c r="DB34" i="4"/>
  <c r="DA34" i="4"/>
  <c r="DI33" i="4"/>
  <c r="DH33" i="4"/>
  <c r="DG33" i="4"/>
  <c r="DF33" i="4"/>
  <c r="DE33" i="4"/>
  <c r="DD33" i="4"/>
  <c r="DC33" i="4"/>
  <c r="DB33" i="4"/>
  <c r="DA33" i="4"/>
  <c r="DI32" i="4"/>
  <c r="DH32" i="4"/>
  <c r="DG32" i="4"/>
  <c r="DF32" i="4"/>
  <c r="DE32" i="4"/>
  <c r="DD32" i="4"/>
  <c r="DC32" i="4"/>
  <c r="DB32" i="4"/>
  <c r="DA32" i="4"/>
  <c r="DI31" i="4"/>
  <c r="DH31" i="4"/>
  <c r="DG31" i="4"/>
  <c r="DF31" i="4"/>
  <c r="DE31" i="4"/>
  <c r="DD31" i="4"/>
  <c r="DC31" i="4"/>
  <c r="DB31" i="4"/>
  <c r="DA31" i="4"/>
  <c r="DI30" i="4"/>
  <c r="DH30" i="4"/>
  <c r="DG30" i="4"/>
  <c r="DF30" i="4"/>
  <c r="DE30" i="4"/>
  <c r="DD30" i="4"/>
  <c r="DC30" i="4"/>
  <c r="DB30" i="4"/>
  <c r="DA30" i="4"/>
  <c r="DI29" i="4"/>
  <c r="DH29" i="4"/>
  <c r="DG29" i="4"/>
  <c r="DF29" i="4"/>
  <c r="DE29" i="4"/>
  <c r="DD29" i="4"/>
  <c r="DC29" i="4"/>
  <c r="DB29" i="4"/>
  <c r="DA29" i="4"/>
  <c r="DI28" i="4"/>
  <c r="DH28" i="4"/>
  <c r="DG28" i="4"/>
  <c r="DF28" i="4"/>
  <c r="DE28" i="4"/>
  <c r="DD28" i="4"/>
  <c r="DC28" i="4"/>
  <c r="DB28" i="4"/>
  <c r="DA28" i="4"/>
  <c r="DI27" i="4"/>
  <c r="DH27" i="4"/>
  <c r="DG27" i="4"/>
  <c r="DF27" i="4"/>
  <c r="DE27" i="4"/>
  <c r="DD27" i="4"/>
  <c r="DC27" i="4"/>
  <c r="DB27" i="4"/>
  <c r="DA27" i="4"/>
  <c r="DI26" i="4"/>
  <c r="DH26" i="4"/>
  <c r="DG26" i="4"/>
  <c r="DF26" i="4"/>
  <c r="DE26" i="4"/>
  <c r="DD26" i="4"/>
  <c r="DC26" i="4"/>
  <c r="DB26" i="4"/>
  <c r="DA26" i="4"/>
  <c r="DI25" i="4"/>
  <c r="DH25" i="4"/>
  <c r="DG25" i="4"/>
  <c r="DF25" i="4"/>
  <c r="DE25" i="4"/>
  <c r="DD25" i="4"/>
  <c r="DC25" i="4"/>
  <c r="DB25" i="4"/>
  <c r="DA25" i="4"/>
  <c r="DI24" i="4"/>
  <c r="DH24" i="4"/>
  <c r="DG24" i="4"/>
  <c r="DF24" i="4"/>
  <c r="DE24" i="4"/>
  <c r="DD24" i="4"/>
  <c r="DC24" i="4"/>
  <c r="DB24" i="4"/>
  <c r="DA24" i="4"/>
  <c r="DI23" i="4"/>
  <c r="DH23" i="4"/>
  <c r="DG23" i="4"/>
  <c r="DF23" i="4"/>
  <c r="DE23" i="4"/>
  <c r="DD23" i="4"/>
  <c r="DC23" i="4"/>
  <c r="DB23" i="4"/>
  <c r="DA23" i="4"/>
  <c r="DI22" i="4"/>
  <c r="DH22" i="4"/>
  <c r="DG22" i="4"/>
  <c r="DF22" i="4"/>
  <c r="DE22" i="4"/>
  <c r="DD22" i="4"/>
  <c r="DC22" i="4"/>
  <c r="DB22" i="4"/>
  <c r="DA22" i="4"/>
  <c r="DI21" i="4"/>
  <c r="DH21" i="4"/>
  <c r="DG21" i="4"/>
  <c r="DF21" i="4"/>
  <c r="DE21" i="4"/>
  <c r="DD21" i="4"/>
  <c r="DC21" i="4"/>
  <c r="DB21" i="4"/>
  <c r="DA21" i="4"/>
  <c r="DI20" i="4"/>
  <c r="DH20" i="4"/>
  <c r="DG20" i="4"/>
  <c r="DF20" i="4"/>
  <c r="DE20" i="4"/>
  <c r="DD20" i="4"/>
  <c r="DC20" i="4"/>
  <c r="DB20" i="4"/>
  <c r="DA20" i="4"/>
  <c r="DI19" i="4"/>
  <c r="DH19" i="4"/>
  <c r="DG19" i="4"/>
  <c r="DF19" i="4"/>
  <c r="DE19" i="4"/>
  <c r="DD19" i="4"/>
  <c r="DC19" i="4"/>
  <c r="DB19" i="4"/>
  <c r="DA19" i="4"/>
  <c r="DI18" i="4"/>
  <c r="DH18" i="4"/>
  <c r="DG18" i="4"/>
  <c r="DF18" i="4"/>
  <c r="DE18" i="4"/>
  <c r="DD18" i="4"/>
  <c r="DC18" i="4"/>
  <c r="DB18" i="4"/>
  <c r="DA18" i="4"/>
  <c r="DI17" i="4"/>
  <c r="DH17" i="4"/>
  <c r="DG17" i="4"/>
  <c r="DF17" i="4"/>
  <c r="DE17" i="4"/>
  <c r="DD17" i="4"/>
  <c r="DC17" i="4"/>
  <c r="DB17" i="4"/>
  <c r="DA17" i="4"/>
  <c r="DI15" i="4"/>
  <c r="DH15" i="4"/>
  <c r="DG15" i="4"/>
  <c r="DF15" i="4"/>
  <c r="DE15" i="4"/>
  <c r="DD15" i="4"/>
  <c r="DC15" i="4"/>
  <c r="DB15" i="4"/>
  <c r="DA15" i="4"/>
  <c r="DI14" i="4"/>
  <c r="DH14" i="4"/>
  <c r="DG14" i="4"/>
  <c r="DF14" i="4"/>
  <c r="DE14" i="4"/>
  <c r="DD14" i="4"/>
  <c r="DC14" i="4"/>
  <c r="DB14" i="4"/>
  <c r="DA14" i="4"/>
  <c r="DI13" i="4"/>
  <c r="DH13" i="4"/>
  <c r="DG13" i="4"/>
  <c r="DF13" i="4"/>
  <c r="DE13" i="4"/>
  <c r="DD13" i="4"/>
  <c r="DC13" i="4"/>
  <c r="DB13" i="4"/>
  <c r="DA13" i="4"/>
  <c r="DI12" i="4"/>
  <c r="DH12" i="4"/>
  <c r="DG12" i="4"/>
  <c r="DF12" i="4"/>
  <c r="DE12" i="4"/>
  <c r="DD12" i="4"/>
  <c r="DC12" i="4"/>
  <c r="DB12" i="4"/>
  <c r="DA12" i="4"/>
  <c r="AG12" i="4"/>
  <c r="AH12" i="4" s="1"/>
  <c r="AG13" i="4"/>
  <c r="AH13" i="4" s="1"/>
  <c r="AG14" i="4"/>
  <c r="AH14" i="4" s="1"/>
  <c r="AG15" i="4"/>
  <c r="AH15" i="4" s="1"/>
  <c r="AG16" i="4"/>
  <c r="AH16" i="4" s="1"/>
  <c r="AG17" i="4"/>
  <c r="AH17" i="4" s="1"/>
  <c r="AG18" i="4"/>
  <c r="AH18" i="4" s="1"/>
  <c r="AG19" i="4"/>
  <c r="AH19" i="4" s="1"/>
  <c r="AG20" i="4"/>
  <c r="AH20" i="4" s="1"/>
  <c r="AG21" i="4"/>
  <c r="AH21" i="4" s="1"/>
  <c r="AG22" i="4"/>
  <c r="AH22" i="4" s="1"/>
  <c r="AG23" i="4"/>
  <c r="AH23" i="4" s="1"/>
  <c r="AG24" i="4"/>
  <c r="AH24" i="4" s="1"/>
  <c r="AG25" i="4"/>
  <c r="AH25" i="4" s="1"/>
  <c r="AG26" i="4"/>
  <c r="AH26" i="4" s="1"/>
  <c r="AG27" i="4"/>
  <c r="AH27" i="4" s="1"/>
  <c r="AG28" i="4"/>
  <c r="AH28" i="4" s="1"/>
  <c r="AG29" i="4"/>
  <c r="AH29" i="4" s="1"/>
  <c r="AG30" i="4"/>
  <c r="AH30" i="4" s="1"/>
  <c r="AG31" i="4"/>
  <c r="AH31" i="4" s="1"/>
  <c r="AG32" i="4"/>
  <c r="AH32" i="4" s="1"/>
  <c r="AG33" i="4"/>
  <c r="AH33" i="4" s="1"/>
  <c r="AG34" i="4"/>
  <c r="AH34" i="4" s="1"/>
  <c r="AG35" i="4"/>
  <c r="AH35" i="4" s="1"/>
  <c r="AG36" i="4"/>
  <c r="AH36" i="4" s="1"/>
  <c r="AG37" i="4"/>
  <c r="AH37" i="4" s="1"/>
  <c r="AG38" i="4"/>
  <c r="AH38" i="4" s="1"/>
  <c r="AG39" i="4"/>
  <c r="AH39" i="4" s="1"/>
  <c r="AG40" i="4"/>
  <c r="AH40" i="4" s="1"/>
  <c r="AG41" i="4"/>
  <c r="AH41" i="4" s="1"/>
  <c r="AG42" i="4"/>
  <c r="AH42" i="4" s="1"/>
  <c r="AG43" i="4"/>
  <c r="AH43" i="4" s="1"/>
  <c r="AG44" i="4"/>
  <c r="AH44" i="4" s="1"/>
  <c r="AG45" i="4"/>
  <c r="AH45" i="4" s="1"/>
  <c r="AG46" i="4"/>
  <c r="AH46" i="4" s="1"/>
  <c r="AG47" i="4"/>
  <c r="AH47" i="4" s="1"/>
  <c r="AG48" i="4"/>
  <c r="AH48" i="4" s="1"/>
  <c r="AG49" i="4"/>
  <c r="AH49" i="4" s="1"/>
  <c r="AG50" i="4"/>
  <c r="AH50" i="4" s="1"/>
  <c r="AG51" i="4"/>
  <c r="AH51" i="4" s="1"/>
  <c r="AG52" i="4"/>
  <c r="AH52" i="4" s="1"/>
  <c r="AG53" i="4"/>
  <c r="AH53" i="4" s="1"/>
  <c r="AG54" i="4"/>
  <c r="AH54" i="4" s="1"/>
  <c r="AG55" i="4"/>
  <c r="AH55" i="4" s="1"/>
  <c r="AG56" i="4"/>
  <c r="AH56" i="4" s="1"/>
  <c r="AG57" i="4"/>
  <c r="AH57" i="4" s="1"/>
  <c r="AG58" i="4"/>
  <c r="AH58" i="4" s="1"/>
  <c r="AG59" i="4"/>
  <c r="AH59" i="4" s="1"/>
  <c r="AG60" i="4"/>
  <c r="AH60" i="4" s="1"/>
  <c r="AG61" i="4"/>
  <c r="AH61" i="4" s="1"/>
  <c r="AG62" i="4"/>
  <c r="AH62" i="4" s="1"/>
  <c r="AG63" i="4"/>
  <c r="AH63" i="4" s="1"/>
  <c r="AG64" i="4"/>
  <c r="AH64" i="4" s="1"/>
  <c r="AG65" i="4"/>
  <c r="AH65" i="4" s="1"/>
  <c r="AG66" i="4"/>
  <c r="AH66" i="4" s="1"/>
  <c r="AG67" i="4"/>
  <c r="AH67" i="4" s="1"/>
  <c r="AG68" i="4"/>
  <c r="AH68" i="4" s="1"/>
  <c r="AG69" i="4"/>
  <c r="AH69" i="4" s="1"/>
  <c r="AG70" i="4"/>
  <c r="AH70" i="4" s="1"/>
  <c r="AG71" i="4"/>
  <c r="AH71" i="4" s="1"/>
  <c r="D16" i="4"/>
  <c r="AF12" i="4"/>
  <c r="AF13" i="4"/>
  <c r="AF14" i="4"/>
  <c r="AF15" i="4"/>
  <c r="AF16" i="4"/>
  <c r="AF17" i="4"/>
  <c r="AF18" i="4"/>
  <c r="AF19" i="4"/>
  <c r="AF20" i="4"/>
  <c r="AF21" i="4"/>
  <c r="AF22" i="4"/>
  <c r="AF23" i="4"/>
  <c r="AF24" i="4"/>
  <c r="AF25" i="4"/>
  <c r="AF26" i="4"/>
  <c r="AF27" i="4"/>
  <c r="AF28" i="4"/>
  <c r="AF29" i="4"/>
  <c r="AF30" i="4"/>
  <c r="AF31" i="4"/>
  <c r="AF32" i="4"/>
  <c r="AF33" i="4"/>
  <c r="AF34" i="4"/>
  <c r="AF35" i="4"/>
  <c r="AF36" i="4"/>
  <c r="AF37" i="4"/>
  <c r="AF38" i="4"/>
  <c r="AF39" i="4"/>
  <c r="AF40" i="4"/>
  <c r="AF41" i="4"/>
  <c r="AF42" i="4"/>
  <c r="AF43" i="4"/>
  <c r="AF44" i="4"/>
  <c r="AF45" i="4"/>
  <c r="AF46" i="4"/>
  <c r="AF47" i="4"/>
  <c r="AF48" i="4"/>
  <c r="AF49" i="4"/>
  <c r="AF50" i="4"/>
  <c r="AF51" i="4"/>
  <c r="AF52" i="4"/>
  <c r="AF53" i="4"/>
  <c r="AF54" i="4"/>
  <c r="AF55" i="4"/>
  <c r="AF56" i="4"/>
  <c r="AF57" i="4"/>
  <c r="AF58" i="4"/>
  <c r="AF59" i="4"/>
  <c r="AF60" i="4"/>
  <c r="AF61" i="4"/>
  <c r="AF62" i="4"/>
  <c r="AF63" i="4"/>
  <c r="AF64" i="4"/>
  <c r="AF65" i="4"/>
  <c r="AF66" i="4"/>
  <c r="AF67" i="4"/>
  <c r="AF68" i="4"/>
  <c r="AF69" i="4"/>
  <c r="AF70" i="4"/>
  <c r="AF71" i="4"/>
  <c r="BA247" i="12"/>
  <c r="AT247" i="12"/>
  <c r="AR247" i="12"/>
  <c r="AQ247" i="12"/>
  <c r="AS247" i="12" s="1"/>
  <c r="AU247" i="12" s="1"/>
  <c r="AG247" i="12"/>
  <c r="AE247" i="12"/>
  <c r="AD247" i="12"/>
  <c r="T247" i="12"/>
  <c r="Q247" i="12"/>
  <c r="BA246" i="12"/>
  <c r="AT246" i="12"/>
  <c r="AR246" i="12"/>
  <c r="AQ246" i="12"/>
  <c r="AG246" i="12"/>
  <c r="AD246" i="12"/>
  <c r="T246" i="12"/>
  <c r="Q246" i="12"/>
  <c r="BA245" i="12"/>
  <c r="AT245" i="12"/>
  <c r="AR245" i="12"/>
  <c r="AQ245" i="12"/>
  <c r="AG245" i="12"/>
  <c r="AD245" i="12"/>
  <c r="T245" i="12"/>
  <c r="Q245" i="12"/>
  <c r="R245" i="12" s="1"/>
  <c r="BA244" i="12"/>
  <c r="AT244" i="12"/>
  <c r="AQ244" i="12"/>
  <c r="AG244" i="12"/>
  <c r="AD244" i="12"/>
  <c r="T244" i="12"/>
  <c r="Q244" i="12"/>
  <c r="BA243" i="12"/>
  <c r="AT243" i="12"/>
  <c r="AQ243" i="12"/>
  <c r="AR243" i="12" s="1"/>
  <c r="AS243" i="12" s="1"/>
  <c r="AU243" i="12" s="1"/>
  <c r="AG243" i="12"/>
  <c r="AD243" i="12"/>
  <c r="AE243" i="12" s="1"/>
  <c r="AF243" i="12" s="1"/>
  <c r="AH243" i="12" s="1"/>
  <c r="T243" i="12"/>
  <c r="Q243" i="12"/>
  <c r="R243" i="12" s="1"/>
  <c r="S243" i="12" s="1"/>
  <c r="BA242" i="12"/>
  <c r="AT242" i="12"/>
  <c r="AQ242" i="12"/>
  <c r="AR242" i="12" s="1"/>
  <c r="AS242" i="12" s="1"/>
  <c r="AU242" i="12" s="1"/>
  <c r="AG242" i="12"/>
  <c r="AD242" i="12"/>
  <c r="DF51" i="4" s="1"/>
  <c r="T242" i="12"/>
  <c r="Q242" i="12"/>
  <c r="I51" i="4" s="1"/>
  <c r="BA241" i="12"/>
  <c r="AT241" i="12"/>
  <c r="AQ241" i="12"/>
  <c r="AS241" i="12" s="1"/>
  <c r="AU241" i="12" s="1"/>
  <c r="AG241" i="12"/>
  <c r="AD241" i="12"/>
  <c r="AF241" i="12" s="1"/>
  <c r="AH241" i="12" s="1"/>
  <c r="T241" i="12"/>
  <c r="Q241" i="12"/>
  <c r="S241" i="12" s="1"/>
  <c r="BA240" i="12"/>
  <c r="AT240" i="12"/>
  <c r="AS240" i="12"/>
  <c r="AU240" i="12" s="1"/>
  <c r="AG240" i="12"/>
  <c r="AD240" i="12"/>
  <c r="T240" i="12"/>
  <c r="Q240" i="12"/>
  <c r="BA239" i="12"/>
  <c r="AT239" i="12"/>
  <c r="AQ239" i="12"/>
  <c r="AG239" i="12"/>
  <c r="AD239" i="12"/>
  <c r="T239" i="12"/>
  <c r="Q239" i="12"/>
  <c r="R239" i="12" s="1"/>
  <c r="S239" i="12" s="1"/>
  <c r="BA238" i="12"/>
  <c r="AT238" i="12"/>
  <c r="AQ238" i="12"/>
  <c r="AR238" i="12" s="1"/>
  <c r="AS238" i="12" s="1"/>
  <c r="AU238" i="12" s="1"/>
  <c r="AG238" i="12"/>
  <c r="AD238" i="12"/>
  <c r="T238" i="12"/>
  <c r="Q238" i="12"/>
  <c r="BA237" i="12"/>
  <c r="AT237" i="12"/>
  <c r="AQ237" i="12"/>
  <c r="AR237" i="12" s="1"/>
  <c r="AS237" i="12" s="1"/>
  <c r="AU237" i="12" s="1"/>
  <c r="AG237" i="12"/>
  <c r="AD237" i="12"/>
  <c r="AE237" i="12" s="1"/>
  <c r="T237" i="12"/>
  <c r="Q237" i="12"/>
  <c r="I16" i="4" s="1"/>
  <c r="BA236" i="12"/>
  <c r="AT236" i="12"/>
  <c r="AQ236" i="12"/>
  <c r="AR236" i="12" s="1"/>
  <c r="AS236" i="12" s="1"/>
  <c r="AU236" i="12" s="1"/>
  <c r="AG236" i="12"/>
  <c r="AD236" i="12"/>
  <c r="T236" i="12"/>
  <c r="Q236" i="12"/>
  <c r="AF235" i="12"/>
  <c r="AG235" i="12" s="1"/>
  <c r="AF234" i="12"/>
  <c r="AG234" i="12" s="1"/>
  <c r="AF233" i="12"/>
  <c r="AG233" i="12" s="1"/>
  <c r="BA232" i="12"/>
  <c r="AT232" i="12"/>
  <c r="AQ232" i="12"/>
  <c r="AG232" i="12"/>
  <c r="AD232" i="12"/>
  <c r="AE232" i="12" s="1"/>
  <c r="AF232" i="12" s="1"/>
  <c r="AH232" i="12" s="1"/>
  <c r="T232" i="12"/>
  <c r="Q232" i="12"/>
  <c r="AF231" i="12"/>
  <c r="AG231" i="12" s="1"/>
  <c r="BA230" i="12"/>
  <c r="AT230" i="12"/>
  <c r="AQ230" i="12"/>
  <c r="AR230" i="12" s="1"/>
  <c r="AS230" i="12" s="1"/>
  <c r="AU230" i="12" s="1"/>
  <c r="AG230" i="12"/>
  <c r="AD230" i="12"/>
  <c r="Q230" i="12"/>
  <c r="BA229" i="12"/>
  <c r="AT229" i="12"/>
  <c r="AQ229" i="12"/>
  <c r="AR229" i="12" s="1"/>
  <c r="AS229" i="12" s="1"/>
  <c r="AU229" i="12" s="1"/>
  <c r="AG229" i="12"/>
  <c r="AD229" i="12"/>
  <c r="AE229" i="12" s="1"/>
  <c r="AF229" i="12" s="1"/>
  <c r="AH229" i="12" s="1"/>
  <c r="T229" i="12"/>
  <c r="Q229" i="12"/>
  <c r="BA228" i="12"/>
  <c r="AG228" i="12"/>
  <c r="AE228" i="12"/>
  <c r="AD228" i="12"/>
  <c r="T228" i="12"/>
  <c r="R228" i="12"/>
  <c r="Q228" i="12"/>
  <c r="BA227" i="12"/>
  <c r="AT227" i="12"/>
  <c r="AR227" i="12"/>
  <c r="AQ227" i="12"/>
  <c r="AG227" i="12"/>
  <c r="AE227" i="12"/>
  <c r="AD227" i="12"/>
  <c r="T227" i="12"/>
  <c r="R227" i="12"/>
  <c r="Q227" i="12"/>
  <c r="BA226" i="12"/>
  <c r="AT226" i="12"/>
  <c r="AR226" i="12"/>
  <c r="AQ226" i="12"/>
  <c r="AG226" i="12"/>
  <c r="AE226" i="12"/>
  <c r="AD226" i="12"/>
  <c r="T226" i="12"/>
  <c r="R226" i="12"/>
  <c r="Q226" i="12"/>
  <c r="BA225" i="12"/>
  <c r="AT225" i="12"/>
  <c r="AR225" i="12"/>
  <c r="AQ225" i="12"/>
  <c r="AG225" i="12"/>
  <c r="AE225" i="12"/>
  <c r="AD225" i="12"/>
  <c r="T225" i="12"/>
  <c r="R225" i="12"/>
  <c r="Q225" i="12"/>
  <c r="BA224" i="12"/>
  <c r="AT224" i="12"/>
  <c r="AR224" i="12"/>
  <c r="AQ224" i="12"/>
  <c r="AG224" i="12"/>
  <c r="AE224" i="12"/>
  <c r="AD224" i="12"/>
  <c r="T224" i="12"/>
  <c r="R224" i="12"/>
  <c r="Q224" i="12"/>
  <c r="BA223" i="12"/>
  <c r="AT223" i="12"/>
  <c r="AR223" i="12"/>
  <c r="AQ223" i="12"/>
  <c r="AG223" i="12"/>
  <c r="AE223" i="12"/>
  <c r="AD223" i="12"/>
  <c r="T223" i="12"/>
  <c r="R223" i="12"/>
  <c r="Q223" i="12"/>
  <c r="BA222" i="12"/>
  <c r="AT222" i="12"/>
  <c r="AR222" i="12"/>
  <c r="AQ222" i="12"/>
  <c r="AG222" i="12"/>
  <c r="AE222" i="12"/>
  <c r="AD222" i="12"/>
  <c r="T222" i="12"/>
  <c r="R222" i="12"/>
  <c r="Q222" i="12"/>
  <c r="BA221" i="12"/>
  <c r="AG221" i="12"/>
  <c r="AE221" i="12"/>
  <c r="AD221" i="12"/>
  <c r="T221" i="12"/>
  <c r="R221" i="12"/>
  <c r="Q221" i="12"/>
  <c r="BA220" i="12"/>
  <c r="AG220" i="12"/>
  <c r="AE220" i="12"/>
  <c r="AD220" i="12"/>
  <c r="T220" i="12"/>
  <c r="R220" i="12"/>
  <c r="Q220" i="12"/>
  <c r="BA219" i="12"/>
  <c r="AG219" i="12"/>
  <c r="AE219" i="12"/>
  <c r="AD219" i="12"/>
  <c r="T219" i="12"/>
  <c r="R219" i="12"/>
  <c r="Q219" i="12"/>
  <c r="BA218" i="12"/>
  <c r="AT218" i="12"/>
  <c r="AR218" i="12"/>
  <c r="AQ218" i="12"/>
  <c r="AG218" i="12"/>
  <c r="AE218" i="12"/>
  <c r="AD218" i="12"/>
  <c r="T218" i="12"/>
  <c r="R218" i="12"/>
  <c r="Q218" i="12"/>
  <c r="S218" i="12" s="1"/>
  <c r="BA217" i="12"/>
  <c r="AT217" i="12"/>
  <c r="AR217" i="12"/>
  <c r="AQ217" i="12"/>
  <c r="AG217" i="12"/>
  <c r="AE217" i="12"/>
  <c r="AD217" i="12"/>
  <c r="T217" i="12"/>
  <c r="R217" i="12"/>
  <c r="Q217" i="12"/>
  <c r="AF216" i="12"/>
  <c r="AG216" i="12" s="1"/>
  <c r="AF215" i="12"/>
  <c r="AG215" i="12" s="1"/>
  <c r="AF214" i="12"/>
  <c r="AG214" i="12" s="1"/>
  <c r="AF213" i="12"/>
  <c r="AG213" i="12" s="1"/>
  <c r="BA211" i="12"/>
  <c r="AG211" i="12"/>
  <c r="AD211" i="12"/>
  <c r="T211" i="12"/>
  <c r="Q211" i="12"/>
  <c r="BA210" i="12"/>
  <c r="AG210" i="12"/>
  <c r="AD210" i="12"/>
  <c r="T210" i="12"/>
  <c r="Q210" i="12"/>
  <c r="R210" i="12" s="1"/>
  <c r="S210" i="12" s="1"/>
  <c r="BA209" i="12"/>
  <c r="AG209" i="12"/>
  <c r="AD209" i="12"/>
  <c r="T209" i="12"/>
  <c r="Q209" i="12"/>
  <c r="R209" i="12" s="1"/>
  <c r="S209" i="12" s="1"/>
  <c r="BA208" i="12"/>
  <c r="AG208" i="12"/>
  <c r="AD208" i="12"/>
  <c r="AE208" i="12" s="1"/>
  <c r="AF208" i="12" s="1"/>
  <c r="AH208" i="12" s="1"/>
  <c r="T208" i="12"/>
  <c r="Q208" i="12"/>
  <c r="BA207" i="12"/>
  <c r="AG207" i="12"/>
  <c r="AD207" i="12"/>
  <c r="AE207" i="12" s="1"/>
  <c r="AF207" i="12" s="1"/>
  <c r="AH207" i="12" s="1"/>
  <c r="T207" i="12"/>
  <c r="Q207" i="12"/>
  <c r="BA206" i="12"/>
  <c r="AG206" i="12"/>
  <c r="AD206" i="12"/>
  <c r="T206" i="12"/>
  <c r="Q206" i="12"/>
  <c r="R206" i="12" s="1"/>
  <c r="BA205" i="12"/>
  <c r="AG205" i="12"/>
  <c r="AD205" i="12"/>
  <c r="T205" i="12"/>
  <c r="Q205" i="12"/>
  <c r="BA204" i="12"/>
  <c r="AG204" i="12"/>
  <c r="AD204" i="12"/>
  <c r="T204" i="12"/>
  <c r="Q204" i="12"/>
  <c r="BA203" i="12"/>
  <c r="AT203" i="12"/>
  <c r="AQ203" i="12"/>
  <c r="AG203" i="12"/>
  <c r="AD203" i="12"/>
  <c r="AE203" i="12" s="1"/>
  <c r="AF203" i="12" s="1"/>
  <c r="AH203" i="12" s="1"/>
  <c r="T203" i="12"/>
  <c r="Q203" i="12"/>
  <c r="BA202" i="12"/>
  <c r="AT202" i="12"/>
  <c r="AQ202" i="12"/>
  <c r="AR202" i="12" s="1"/>
  <c r="AS202" i="12" s="1"/>
  <c r="AU202" i="12" s="1"/>
  <c r="AG202" i="12"/>
  <c r="AD202" i="12"/>
  <c r="T202" i="12"/>
  <c r="Q202" i="12"/>
  <c r="R202" i="12" s="1"/>
  <c r="BA201" i="12"/>
  <c r="AT201" i="12"/>
  <c r="AQ201" i="12"/>
  <c r="AR201" i="12" s="1"/>
  <c r="AG201" i="12"/>
  <c r="AD201" i="12"/>
  <c r="O45" i="4" s="1"/>
  <c r="T201" i="12"/>
  <c r="Q201" i="12"/>
  <c r="I45" i="4" s="1"/>
  <c r="BA200" i="12"/>
  <c r="AQ200" i="12"/>
  <c r="AR200" i="12" s="1"/>
  <c r="AD200" i="12"/>
  <c r="Q200" i="12"/>
  <c r="BA199" i="12"/>
  <c r="AQ199" i="12"/>
  <c r="AD199" i="12"/>
  <c r="AE199" i="12" s="1"/>
  <c r="Q199" i="12"/>
  <c r="BA198" i="12"/>
  <c r="AQ198" i="12"/>
  <c r="AR198" i="12" s="1"/>
  <c r="AU198" i="12" s="1"/>
  <c r="AD198" i="12"/>
  <c r="Q198" i="12"/>
  <c r="R198" i="12" s="1"/>
  <c r="AF197" i="12"/>
  <c r="AG197" i="12" s="1"/>
  <c r="AF196" i="12"/>
  <c r="AG196" i="12" s="1"/>
  <c r="BA195" i="12"/>
  <c r="AT195" i="12"/>
  <c r="AQ195" i="12"/>
  <c r="AR195" i="12" s="1"/>
  <c r="AS195" i="12" s="1"/>
  <c r="AU195" i="12" s="1"/>
  <c r="AG195" i="12"/>
  <c r="AD195" i="12"/>
  <c r="T195" i="12"/>
  <c r="Q195" i="12"/>
  <c r="BA194" i="12"/>
  <c r="AT194" i="12"/>
  <c r="AQ194" i="12"/>
  <c r="AG194" i="12"/>
  <c r="AD194" i="12"/>
  <c r="AE194" i="12" s="1"/>
  <c r="AF194" i="12" s="1"/>
  <c r="AH194" i="12" s="1"/>
  <c r="T194" i="12"/>
  <c r="Q194" i="12"/>
  <c r="R194" i="12" s="1"/>
  <c r="S194" i="12" s="1"/>
  <c r="AT193" i="12"/>
  <c r="AQ193" i="12"/>
  <c r="AG193" i="12"/>
  <c r="AE193" i="12"/>
  <c r="AF193" i="12" s="1"/>
  <c r="AF192" i="12"/>
  <c r="AG192" i="12" s="1"/>
  <c r="BA191" i="12"/>
  <c r="AT191" i="12"/>
  <c r="AQ191" i="12"/>
  <c r="AG191" i="12"/>
  <c r="AD191" i="12"/>
  <c r="AE191" i="12" s="1"/>
  <c r="T191" i="12"/>
  <c r="Q191" i="12"/>
  <c r="BA190" i="12"/>
  <c r="AT190" i="12"/>
  <c r="AQ190" i="12"/>
  <c r="AG190" i="12"/>
  <c r="AD190" i="12"/>
  <c r="AE190" i="12" s="1"/>
  <c r="AF190" i="12" s="1"/>
  <c r="AH190" i="12" s="1"/>
  <c r="T190" i="12"/>
  <c r="Q190" i="12"/>
  <c r="BA189" i="12"/>
  <c r="AT189" i="12"/>
  <c r="AQ189" i="12"/>
  <c r="AR189" i="12" s="1"/>
  <c r="AS189" i="12" s="1"/>
  <c r="AU189" i="12" s="1"/>
  <c r="AG189" i="12"/>
  <c r="AD189" i="12"/>
  <c r="T189" i="12"/>
  <c r="Q189" i="12"/>
  <c r="R189" i="12" s="1"/>
  <c r="S189" i="12" s="1"/>
  <c r="BA188" i="12"/>
  <c r="AT188" i="12"/>
  <c r="AQ188" i="12"/>
  <c r="AG188" i="12"/>
  <c r="AE188" i="12"/>
  <c r="AF188" i="12" s="1"/>
  <c r="AH188" i="12" s="1"/>
  <c r="T188" i="12"/>
  <c r="R188" i="12"/>
  <c r="S188" i="12" s="1"/>
  <c r="BA187" i="12"/>
  <c r="AT187" i="12"/>
  <c r="AQ187" i="12"/>
  <c r="AG187" i="12"/>
  <c r="AE187" i="12"/>
  <c r="AF187" i="12" s="1"/>
  <c r="AH187" i="12" s="1"/>
  <c r="T187" i="12"/>
  <c r="R187" i="12"/>
  <c r="S187" i="12" s="1"/>
  <c r="BA186" i="12"/>
  <c r="AT186" i="12"/>
  <c r="AQ186" i="12"/>
  <c r="AG186" i="12"/>
  <c r="AD186" i="12"/>
  <c r="T186" i="12"/>
  <c r="Q186" i="12"/>
  <c r="AF185" i="12"/>
  <c r="AG185" i="12" s="1"/>
  <c r="BA184" i="12"/>
  <c r="AT184" i="12"/>
  <c r="AR184" i="12"/>
  <c r="AQ184" i="12"/>
  <c r="AG184" i="12"/>
  <c r="AD184" i="12"/>
  <c r="AE184" i="12" s="1"/>
  <c r="T184" i="12"/>
  <c r="Q184" i="12"/>
  <c r="BA183" i="12"/>
  <c r="AT183" i="12"/>
  <c r="AQ183" i="12"/>
  <c r="AG183" i="12"/>
  <c r="AD183" i="12"/>
  <c r="T183" i="12"/>
  <c r="Q183" i="12"/>
  <c r="BA182" i="12"/>
  <c r="AT182" i="12"/>
  <c r="AQ182" i="12"/>
  <c r="AG182" i="12"/>
  <c r="AD182" i="12"/>
  <c r="T182" i="12"/>
  <c r="Q182" i="12"/>
  <c r="R182" i="12" s="1"/>
  <c r="S182" i="12" s="1"/>
  <c r="BA181" i="12"/>
  <c r="AT181" i="12"/>
  <c r="AQ181" i="12"/>
  <c r="AR181" i="12" s="1"/>
  <c r="AS181" i="12" s="1"/>
  <c r="AU181" i="12" s="1"/>
  <c r="AG181" i="12"/>
  <c r="AD181" i="12"/>
  <c r="AE181" i="12" s="1"/>
  <c r="AF181" i="12" s="1"/>
  <c r="AH181" i="12" s="1"/>
  <c r="T181" i="12"/>
  <c r="Q181" i="12"/>
  <c r="BA180" i="12"/>
  <c r="AT180" i="12"/>
  <c r="AQ180" i="12"/>
  <c r="AG180" i="12"/>
  <c r="AD180" i="12"/>
  <c r="AE180" i="12" s="1"/>
  <c r="T180" i="12"/>
  <c r="Q180" i="12"/>
  <c r="BA179" i="12"/>
  <c r="AT179" i="12"/>
  <c r="AQ179" i="12"/>
  <c r="U52" i="4" s="1"/>
  <c r="AG179" i="12"/>
  <c r="AD179" i="12"/>
  <c r="DF52" i="4" s="1"/>
  <c r="T179" i="12"/>
  <c r="Q179" i="12"/>
  <c r="I52" i="4" s="1"/>
  <c r="BA178" i="12"/>
  <c r="AT178" i="12"/>
  <c r="AQ178" i="12"/>
  <c r="AG178" i="12"/>
  <c r="AD178" i="12"/>
  <c r="T178" i="12"/>
  <c r="Q178" i="12"/>
  <c r="R178" i="12" s="1"/>
  <c r="S178" i="12" s="1"/>
  <c r="U178" i="12" s="1"/>
  <c r="BA177" i="12"/>
  <c r="AT177" i="12"/>
  <c r="AQ177" i="12"/>
  <c r="AR177" i="12" s="1"/>
  <c r="AS177" i="12" s="1"/>
  <c r="AU177" i="12" s="1"/>
  <c r="AG177" i="12"/>
  <c r="AD177" i="12"/>
  <c r="AE177" i="12" s="1"/>
  <c r="AF177" i="12" s="1"/>
  <c r="AH177" i="12" s="1"/>
  <c r="T177" i="12"/>
  <c r="Q177" i="12"/>
  <c r="BA176" i="12"/>
  <c r="AT176" i="12"/>
  <c r="AQ176" i="12"/>
  <c r="AR176" i="12" s="1"/>
  <c r="AS176" i="12" s="1"/>
  <c r="AU176" i="12" s="1"/>
  <c r="AG176" i="12"/>
  <c r="AD176" i="12"/>
  <c r="AE176" i="12" s="1"/>
  <c r="T176" i="12"/>
  <c r="Q176" i="12"/>
  <c r="R176" i="12" s="1"/>
  <c r="S176" i="12" s="1"/>
  <c r="BA175" i="12"/>
  <c r="AT175" i="12"/>
  <c r="AQ175" i="12"/>
  <c r="AG175" i="12"/>
  <c r="AD175" i="12"/>
  <c r="T175" i="12"/>
  <c r="Q175" i="12"/>
  <c r="BA174" i="12"/>
  <c r="AT174" i="12"/>
  <c r="AQ174" i="12"/>
  <c r="AG174" i="12"/>
  <c r="AD174" i="12"/>
  <c r="T174" i="12"/>
  <c r="Q174" i="12"/>
  <c r="BA173" i="12"/>
  <c r="AQ173" i="12"/>
  <c r="AD173" i="12"/>
  <c r="Q173" i="12"/>
  <c r="BA172" i="12"/>
  <c r="AT172" i="12"/>
  <c r="AQ172" i="12"/>
  <c r="AR172" i="12" s="1"/>
  <c r="AG172" i="12"/>
  <c r="AD172" i="12"/>
  <c r="AE172" i="12" s="1"/>
  <c r="T172" i="12"/>
  <c r="Q172" i="12"/>
  <c r="R172" i="12" s="1"/>
  <c r="S172" i="12" s="1"/>
  <c r="BA171" i="12"/>
  <c r="AT171" i="12"/>
  <c r="AQ171" i="12"/>
  <c r="AG171" i="12"/>
  <c r="AD171" i="12"/>
  <c r="T171" i="12"/>
  <c r="Q171" i="12"/>
  <c r="BA170" i="12"/>
  <c r="AT170" i="12"/>
  <c r="AQ170" i="12"/>
  <c r="AG170" i="12"/>
  <c r="AD170" i="12"/>
  <c r="T170" i="12"/>
  <c r="Q170" i="12"/>
  <c r="BA169" i="12"/>
  <c r="AT169" i="12"/>
  <c r="AQ169" i="12"/>
  <c r="AR169" i="12" s="1"/>
  <c r="AS169" i="12" s="1"/>
  <c r="AU169" i="12" s="1"/>
  <c r="AG169" i="12"/>
  <c r="AD169" i="12"/>
  <c r="T169" i="12"/>
  <c r="Q169" i="12"/>
  <c r="AF168" i="12"/>
  <c r="AG168" i="12" s="1"/>
  <c r="BA167" i="12"/>
  <c r="AT167" i="12"/>
  <c r="AQ167" i="12"/>
  <c r="AD167" i="12"/>
  <c r="AG167" i="12" s="1"/>
  <c r="T167" i="12"/>
  <c r="Q167" i="12"/>
  <c r="R167" i="12" s="1"/>
  <c r="S167" i="12" s="1"/>
  <c r="BA166" i="12"/>
  <c r="AT166" i="12"/>
  <c r="AQ166" i="12"/>
  <c r="U54" i="4" s="1"/>
  <c r="AD166" i="12"/>
  <c r="DF54" i="4" s="1"/>
  <c r="T166" i="12"/>
  <c r="Q166" i="12"/>
  <c r="R166" i="12" s="1"/>
  <c r="BA165" i="12"/>
  <c r="AT165" i="12"/>
  <c r="AQ165" i="12"/>
  <c r="AR165" i="12" s="1"/>
  <c r="AS165" i="12" s="1"/>
  <c r="AU165" i="12" s="1"/>
  <c r="AG165" i="12"/>
  <c r="AD165" i="12"/>
  <c r="AE165" i="12" s="1"/>
  <c r="T165" i="12"/>
  <c r="Q165" i="12"/>
  <c r="AF164" i="12"/>
  <c r="AG164" i="12" s="1"/>
  <c r="AF163" i="12"/>
  <c r="AG163" i="12" s="1"/>
  <c r="BA162" i="12"/>
  <c r="AQ162" i="12"/>
  <c r="AG162" i="12"/>
  <c r="AD162" i="12"/>
  <c r="T162" i="12"/>
  <c r="Q162" i="12"/>
  <c r="R162" i="12" s="1"/>
  <c r="S162" i="12" s="1"/>
  <c r="BA161" i="12"/>
  <c r="AD161" i="12"/>
  <c r="T161" i="12"/>
  <c r="R161" i="12"/>
  <c r="Q161" i="12"/>
  <c r="BA160" i="12"/>
  <c r="AT160" i="12"/>
  <c r="AQ160" i="12"/>
  <c r="AR160" i="12" s="1"/>
  <c r="AG160" i="12"/>
  <c r="AD160" i="12"/>
  <c r="AE160" i="12" s="1"/>
  <c r="AF160" i="12" s="1"/>
  <c r="AH160" i="12" s="1"/>
  <c r="T160" i="12"/>
  <c r="Q160" i="12"/>
  <c r="R160" i="12" s="1"/>
  <c r="BA159" i="12"/>
  <c r="AT159" i="12"/>
  <c r="AQ159" i="12"/>
  <c r="AR159" i="12" s="1"/>
  <c r="AG159" i="12"/>
  <c r="AD159" i="12"/>
  <c r="T159" i="12"/>
  <c r="Q159" i="12"/>
  <c r="AF158" i="12"/>
  <c r="AG158" i="12" s="1"/>
  <c r="BA157" i="12"/>
  <c r="AT157" i="12"/>
  <c r="AQ157" i="12"/>
  <c r="AG157" i="12"/>
  <c r="AD157" i="12"/>
  <c r="T157" i="12"/>
  <c r="Q157" i="12"/>
  <c r="BA156" i="12"/>
  <c r="AT156" i="12"/>
  <c r="AQ156" i="12"/>
  <c r="U49" i="4" s="1"/>
  <c r="AG156" i="12"/>
  <c r="AD156" i="12"/>
  <c r="O49" i="4" s="1"/>
  <c r="T156" i="12"/>
  <c r="Q156" i="12"/>
  <c r="I49" i="4" s="1"/>
  <c r="BA155" i="12"/>
  <c r="AT155" i="12"/>
  <c r="AQ155" i="12"/>
  <c r="U48" i="4" s="1"/>
  <c r="AG155" i="12"/>
  <c r="AD155" i="12"/>
  <c r="AE155" i="12" s="1"/>
  <c r="AF155" i="12" s="1"/>
  <c r="AH155" i="12" s="1"/>
  <c r="T155" i="12"/>
  <c r="Q155" i="12"/>
  <c r="R155" i="12" s="1"/>
  <c r="AF154" i="12"/>
  <c r="AG154" i="12" s="1"/>
  <c r="BA153" i="12"/>
  <c r="AT153" i="12"/>
  <c r="AQ153" i="12"/>
  <c r="AG153" i="12"/>
  <c r="AD153" i="12"/>
  <c r="T153" i="12"/>
  <c r="Q153" i="12"/>
  <c r="BA152" i="12"/>
  <c r="AT152" i="12"/>
  <c r="AQ152" i="12"/>
  <c r="AR152" i="12" s="1"/>
  <c r="AG152" i="12"/>
  <c r="AD152" i="12"/>
  <c r="T152" i="12"/>
  <c r="Q152" i="12"/>
  <c r="BA151" i="12"/>
  <c r="AT151" i="12"/>
  <c r="AQ151" i="12"/>
  <c r="AR151" i="12" s="1"/>
  <c r="AG151" i="12"/>
  <c r="AD151" i="12"/>
  <c r="T151" i="12"/>
  <c r="Q151" i="12"/>
  <c r="R151" i="12" s="1"/>
  <c r="BA150" i="12"/>
  <c r="AT150" i="12"/>
  <c r="AQ150" i="12"/>
  <c r="AG150" i="12"/>
  <c r="AD150" i="12"/>
  <c r="T150" i="12"/>
  <c r="Q150" i="12"/>
  <c r="BA149" i="12"/>
  <c r="AT149" i="12"/>
  <c r="AQ149" i="12"/>
  <c r="U56" i="4" s="1"/>
  <c r="AG149" i="12"/>
  <c r="AD149" i="12"/>
  <c r="DF56" i="4" s="1"/>
  <c r="T149" i="12"/>
  <c r="Q149" i="12"/>
  <c r="I56" i="4" s="1"/>
  <c r="BA148" i="12"/>
  <c r="AT148" i="12"/>
  <c r="AQ148" i="12"/>
  <c r="AR148" i="12" s="1"/>
  <c r="AG148" i="12"/>
  <c r="AD148" i="12"/>
  <c r="T148" i="12"/>
  <c r="Q148" i="12"/>
  <c r="BA147" i="12"/>
  <c r="AT147" i="12"/>
  <c r="AQ147" i="12"/>
  <c r="AR147" i="12" s="1"/>
  <c r="AG147" i="12"/>
  <c r="AD147" i="12"/>
  <c r="T147" i="12"/>
  <c r="Q147" i="12"/>
  <c r="BA146" i="12"/>
  <c r="AT146" i="12"/>
  <c r="AQ146" i="12"/>
  <c r="AG146" i="12"/>
  <c r="AD146" i="12"/>
  <c r="T146" i="12"/>
  <c r="Q146" i="12"/>
  <c r="BA145" i="12"/>
  <c r="AT145" i="12"/>
  <c r="AQ145" i="12"/>
  <c r="AG145" i="12"/>
  <c r="AD145" i="12"/>
  <c r="T145" i="12"/>
  <c r="Q145" i="12"/>
  <c r="BA144" i="12"/>
  <c r="AT144" i="12"/>
  <c r="AQ144" i="12"/>
  <c r="AG144" i="12"/>
  <c r="AD144" i="12"/>
  <c r="T144" i="12"/>
  <c r="Q144" i="12"/>
  <c r="BA143" i="12"/>
  <c r="AT143" i="12"/>
  <c r="AR143" i="12"/>
  <c r="AQ143" i="12"/>
  <c r="AG143" i="12"/>
  <c r="AD143" i="12"/>
  <c r="T143" i="12"/>
  <c r="R143" i="12"/>
  <c r="S143" i="12" s="1"/>
  <c r="U143" i="12" s="1"/>
  <c r="BA142" i="12"/>
  <c r="AT142" i="12"/>
  <c r="AR142" i="12"/>
  <c r="AQ142" i="12"/>
  <c r="AG142" i="12"/>
  <c r="AD142" i="12"/>
  <c r="T142" i="12"/>
  <c r="Q142" i="12"/>
  <c r="BA141" i="12"/>
  <c r="AT141" i="12"/>
  <c r="AR141" i="12"/>
  <c r="AQ141" i="12"/>
  <c r="AG141" i="12"/>
  <c r="AE141" i="12"/>
  <c r="AD141" i="12"/>
  <c r="T141" i="12"/>
  <c r="Q141" i="12"/>
  <c r="BA140" i="12"/>
  <c r="AT140" i="12"/>
  <c r="AQ140" i="12"/>
  <c r="AG140" i="12"/>
  <c r="AD140" i="12"/>
  <c r="AE140" i="12" s="1"/>
  <c r="T140" i="12"/>
  <c r="Q140" i="12"/>
  <c r="R140" i="12" s="1"/>
  <c r="S140" i="12" s="1"/>
  <c r="BA139" i="12"/>
  <c r="AT139" i="12"/>
  <c r="AR139" i="12"/>
  <c r="AS139" i="12" s="1"/>
  <c r="AU139" i="12" s="1"/>
  <c r="AD139" i="12"/>
  <c r="AE139" i="12" s="1"/>
  <c r="AG139" i="12" s="1"/>
  <c r="Q139" i="12"/>
  <c r="BA138" i="12"/>
  <c r="AT138" i="12"/>
  <c r="AQ138" i="12"/>
  <c r="AG138" i="12"/>
  <c r="AE138" i="12"/>
  <c r="AD138" i="12"/>
  <c r="T138" i="12"/>
  <c r="R138" i="12"/>
  <c r="Q138" i="12"/>
  <c r="AF137" i="12"/>
  <c r="AG137" i="12" s="1"/>
  <c r="BA136" i="12"/>
  <c r="AT136" i="12"/>
  <c r="AQ136" i="12"/>
  <c r="U55" i="4" s="1"/>
  <c r="AG136" i="12"/>
  <c r="AD136" i="12"/>
  <c r="DF55" i="4" s="1"/>
  <c r="T136" i="12"/>
  <c r="Q136" i="12"/>
  <c r="R136" i="12" s="1"/>
  <c r="BA135" i="12"/>
  <c r="AT135" i="12"/>
  <c r="AR135" i="12"/>
  <c r="AQ135" i="12"/>
  <c r="AG135" i="12"/>
  <c r="AD135" i="12"/>
  <c r="T135" i="12"/>
  <c r="Q135" i="12"/>
  <c r="BA134" i="12"/>
  <c r="AT134" i="12"/>
  <c r="AQ134" i="12"/>
  <c r="AG134" i="12"/>
  <c r="AD134" i="12"/>
  <c r="T134" i="12"/>
  <c r="Q134" i="12"/>
  <c r="R134" i="12" s="1"/>
  <c r="S134" i="12" s="1"/>
  <c r="BA133" i="12"/>
  <c r="AT133" i="12"/>
  <c r="AR133" i="12"/>
  <c r="AQ133" i="12"/>
  <c r="AG133" i="12"/>
  <c r="AD133" i="12"/>
  <c r="T133" i="12"/>
  <c r="Q133" i="12"/>
  <c r="AF132" i="12"/>
  <c r="AG132" i="12" s="1"/>
  <c r="AF131" i="12"/>
  <c r="AG131" i="12" s="1"/>
  <c r="AF130" i="12"/>
  <c r="AG130" i="12" s="1"/>
  <c r="AF129" i="12"/>
  <c r="AG129" i="12" s="1"/>
  <c r="BA128" i="12"/>
  <c r="AT128" i="12"/>
  <c r="AQ128" i="12"/>
  <c r="AG128" i="12"/>
  <c r="AD128" i="12"/>
  <c r="T128" i="12"/>
  <c r="R128" i="12"/>
  <c r="Q128" i="12"/>
  <c r="BA127" i="12"/>
  <c r="AT127" i="12"/>
  <c r="AQ127" i="12"/>
  <c r="AR127" i="12" s="1"/>
  <c r="AS127" i="12" s="1"/>
  <c r="AU127" i="12" s="1"/>
  <c r="AG127" i="12"/>
  <c r="AD127" i="12"/>
  <c r="T127" i="12"/>
  <c r="Q127" i="12"/>
  <c r="BA126" i="12"/>
  <c r="AT126" i="12"/>
  <c r="AQ126" i="12"/>
  <c r="AG126" i="12"/>
  <c r="AD126" i="12"/>
  <c r="T126" i="12"/>
  <c r="Q126" i="12"/>
  <c r="R126" i="12" s="1"/>
  <c r="AT125" i="12"/>
  <c r="AQ125" i="12"/>
  <c r="AG125" i="12"/>
  <c r="AD125" i="12"/>
  <c r="T125" i="12"/>
  <c r="Q125" i="12"/>
  <c r="R125" i="12" s="1"/>
  <c r="S125" i="12" s="1"/>
  <c r="BA124" i="12"/>
  <c r="AT124" i="12"/>
  <c r="AQ124" i="12"/>
  <c r="AG124" i="12"/>
  <c r="AD124" i="12"/>
  <c r="T124" i="12"/>
  <c r="Q124" i="12"/>
  <c r="BA123" i="12"/>
  <c r="AT123" i="12"/>
  <c r="AQ123" i="12"/>
  <c r="AR123" i="12" s="1"/>
  <c r="AG123" i="12"/>
  <c r="AE123" i="12"/>
  <c r="AD123" i="12"/>
  <c r="DF57" i="4" s="1"/>
  <c r="T123" i="12"/>
  <c r="Q123" i="12"/>
  <c r="I57" i="4" s="1"/>
  <c r="BA122" i="12"/>
  <c r="AT122" i="12"/>
  <c r="AQ122" i="12"/>
  <c r="AG122" i="12"/>
  <c r="AD122" i="12"/>
  <c r="AE122" i="12" s="1"/>
  <c r="AF122" i="12" s="1"/>
  <c r="AH122" i="12" s="1"/>
  <c r="T122" i="12"/>
  <c r="Q122" i="12"/>
  <c r="AF121" i="12"/>
  <c r="AG121" i="12" s="1"/>
  <c r="AF120" i="12"/>
  <c r="AG120" i="12" s="1"/>
  <c r="BA119" i="12"/>
  <c r="AT119" i="12"/>
  <c r="AQ119" i="12"/>
  <c r="U47" i="4" s="1"/>
  <c r="AG119" i="12"/>
  <c r="AD119" i="12"/>
  <c r="DF47" i="4" s="1"/>
  <c r="T119" i="12"/>
  <c r="Q119" i="12"/>
  <c r="I47" i="4" s="1"/>
  <c r="BA118" i="12"/>
  <c r="AT118" i="12"/>
  <c r="AQ118" i="12"/>
  <c r="U46" i="4" s="1"/>
  <c r="AG118" i="12"/>
  <c r="AD118" i="12"/>
  <c r="DF46" i="4" s="1"/>
  <c r="T118" i="12"/>
  <c r="Q118" i="12"/>
  <c r="I46" i="4" s="1"/>
  <c r="BA117" i="12"/>
  <c r="AT117" i="12"/>
  <c r="AR117" i="12"/>
  <c r="AQ117" i="12"/>
  <c r="AG117" i="12"/>
  <c r="AD117" i="12"/>
  <c r="T117" i="12"/>
  <c r="Q117" i="12"/>
  <c r="R117" i="12" s="1"/>
  <c r="S117" i="12" s="1"/>
  <c r="BA116" i="12"/>
  <c r="AT116" i="12"/>
  <c r="AQ116" i="12"/>
  <c r="U53" i="4" s="1"/>
  <c r="AG116" i="12"/>
  <c r="AD116" i="12"/>
  <c r="O53" i="4" s="1"/>
  <c r="T116" i="12"/>
  <c r="Q116" i="12"/>
  <c r="I53" i="4" s="1"/>
  <c r="BA115" i="12"/>
  <c r="AT115" i="12"/>
  <c r="AQ115" i="12"/>
  <c r="AG115" i="12"/>
  <c r="AD115" i="12"/>
  <c r="AE115" i="12" s="1"/>
  <c r="AF115" i="12" s="1"/>
  <c r="AH115" i="12" s="1"/>
  <c r="T115" i="12"/>
  <c r="Q115" i="12"/>
  <c r="BA114" i="12"/>
  <c r="AT114" i="12"/>
  <c r="AQ114" i="12"/>
  <c r="AR114" i="12" s="1"/>
  <c r="AS114" i="12" s="1"/>
  <c r="AU114" i="12" s="1"/>
  <c r="AG114" i="12"/>
  <c r="AD114" i="12"/>
  <c r="T114" i="12"/>
  <c r="Q114" i="12"/>
  <c r="BA113" i="12"/>
  <c r="AT113" i="12"/>
  <c r="AQ113" i="12"/>
  <c r="AG113" i="12"/>
  <c r="AD113" i="12"/>
  <c r="T113" i="12"/>
  <c r="Q113" i="12"/>
  <c r="R113" i="12" s="1"/>
  <c r="S113" i="12" s="1"/>
  <c r="BA112" i="12"/>
  <c r="AT112" i="12"/>
  <c r="AQ112" i="12"/>
  <c r="AG112" i="12"/>
  <c r="AD112" i="12"/>
  <c r="T112" i="12"/>
  <c r="Q112" i="12"/>
  <c r="BA111" i="12"/>
  <c r="AT111" i="12"/>
  <c r="AQ111" i="12"/>
  <c r="AG111" i="12"/>
  <c r="AD111" i="12"/>
  <c r="AE111" i="12" s="1"/>
  <c r="AF111" i="12" s="1"/>
  <c r="AH111" i="12" s="1"/>
  <c r="T111" i="12"/>
  <c r="Q111" i="12"/>
  <c r="BA110" i="12"/>
  <c r="AT110" i="12"/>
  <c r="AQ110" i="12"/>
  <c r="AR110" i="12" s="1"/>
  <c r="AS110" i="12" s="1"/>
  <c r="AU110" i="12" s="1"/>
  <c r="AG110" i="12"/>
  <c r="AE110" i="12"/>
  <c r="AF110" i="12" s="1"/>
  <c r="AH110" i="12" s="1"/>
  <c r="T110" i="12"/>
  <c r="Q110" i="12"/>
  <c r="AF109" i="12"/>
  <c r="AG109" i="12" s="1"/>
  <c r="BA108" i="12"/>
  <c r="AT108" i="12"/>
  <c r="AQ108" i="12"/>
  <c r="AG108" i="12"/>
  <c r="AE108" i="12"/>
  <c r="AD108" i="12"/>
  <c r="T108" i="12"/>
  <c r="R108" i="12"/>
  <c r="Q108" i="12"/>
  <c r="BA107" i="12"/>
  <c r="AT107" i="12"/>
  <c r="AR107" i="12"/>
  <c r="AQ107" i="12"/>
  <c r="AG107" i="12"/>
  <c r="AD107" i="12"/>
  <c r="T107" i="12"/>
  <c r="Q107" i="12"/>
  <c r="AF106" i="12"/>
  <c r="AG106" i="12" s="1"/>
  <c r="AF105" i="12"/>
  <c r="AG105" i="12" s="1"/>
  <c r="BA104" i="12"/>
  <c r="AT104" i="12"/>
  <c r="AR104" i="12"/>
  <c r="AQ104" i="12"/>
  <c r="AG104" i="12"/>
  <c r="AD104" i="12"/>
  <c r="T104" i="12"/>
  <c r="Q104" i="12"/>
  <c r="BA103" i="12"/>
  <c r="AT103" i="12"/>
  <c r="AR103" i="12"/>
  <c r="AQ103" i="12"/>
  <c r="AG103" i="12"/>
  <c r="AE103" i="12"/>
  <c r="AD103" i="12"/>
  <c r="AF103" i="12" s="1"/>
  <c r="AH103" i="12" s="1"/>
  <c r="T103" i="12"/>
  <c r="R103" i="12"/>
  <c r="Q103" i="12"/>
  <c r="BA102" i="12"/>
  <c r="AT102" i="12"/>
  <c r="AQ102" i="12"/>
  <c r="AG102" i="12"/>
  <c r="AD102" i="12"/>
  <c r="T102" i="12"/>
  <c r="Q102" i="12"/>
  <c r="BA101" i="12"/>
  <c r="AT101" i="12"/>
  <c r="AQ101" i="12"/>
  <c r="AG101" i="12"/>
  <c r="AD101" i="12"/>
  <c r="AE101" i="12" s="1"/>
  <c r="AF101" i="12" s="1"/>
  <c r="AH101" i="12" s="1"/>
  <c r="T101" i="12"/>
  <c r="Q101" i="12"/>
  <c r="BA100" i="12"/>
  <c r="AT100" i="12"/>
  <c r="AQ100" i="12"/>
  <c r="AR100" i="12" s="1"/>
  <c r="AS100" i="12" s="1"/>
  <c r="AU100" i="12" s="1"/>
  <c r="AG100" i="12"/>
  <c r="AD100" i="12"/>
  <c r="T100" i="12"/>
  <c r="Q100" i="12"/>
  <c r="BA99" i="12"/>
  <c r="AT99" i="12"/>
  <c r="AQ99" i="12"/>
  <c r="AG99" i="12"/>
  <c r="AD99" i="12"/>
  <c r="T99" i="12"/>
  <c r="Q99" i="12"/>
  <c r="R99" i="12" s="1"/>
  <c r="S99" i="12" s="1"/>
  <c r="BA98" i="12"/>
  <c r="AT98" i="12"/>
  <c r="AQ98" i="12"/>
  <c r="AG98" i="12"/>
  <c r="AD98" i="12"/>
  <c r="T98" i="12"/>
  <c r="Q98" i="12"/>
  <c r="BA97" i="12"/>
  <c r="AT97" i="12"/>
  <c r="AQ97" i="12"/>
  <c r="AG97" i="12"/>
  <c r="AD97" i="12"/>
  <c r="AE97" i="12" s="1"/>
  <c r="AF97" i="12" s="1"/>
  <c r="AH97" i="12" s="1"/>
  <c r="T97" i="12"/>
  <c r="Q97" i="12"/>
  <c r="R97" i="12" s="1"/>
  <c r="S97" i="12" s="1"/>
  <c r="BA96" i="12"/>
  <c r="AT96" i="12"/>
  <c r="AQ96" i="12"/>
  <c r="AR96" i="12" s="1"/>
  <c r="AS96" i="12" s="1"/>
  <c r="AU96" i="12" s="1"/>
  <c r="AG96" i="12"/>
  <c r="AD96" i="12"/>
  <c r="T96" i="12"/>
  <c r="Q96" i="12"/>
  <c r="S96" i="12" s="1"/>
  <c r="BA95" i="12"/>
  <c r="AT95" i="12"/>
  <c r="AQ95" i="12"/>
  <c r="AG95" i="12"/>
  <c r="AD95" i="12"/>
  <c r="T95" i="12"/>
  <c r="Q95" i="12"/>
  <c r="BA94" i="12"/>
  <c r="AT94" i="12"/>
  <c r="AQ94" i="12"/>
  <c r="AG94" i="12"/>
  <c r="AD94" i="12"/>
  <c r="T94" i="12"/>
  <c r="Q94" i="12"/>
  <c r="BA93" i="12"/>
  <c r="AT93" i="12"/>
  <c r="AQ93" i="12"/>
  <c r="AG93" i="12"/>
  <c r="AD93" i="12"/>
  <c r="T93" i="12"/>
  <c r="Q93" i="12"/>
  <c r="BA92" i="12"/>
  <c r="AT92" i="12"/>
  <c r="AQ92" i="12"/>
  <c r="AR92" i="12" s="1"/>
  <c r="AS92" i="12" s="1"/>
  <c r="AU92" i="12" s="1"/>
  <c r="AG92" i="12"/>
  <c r="AD92" i="12"/>
  <c r="T92" i="12"/>
  <c r="Q92" i="12"/>
  <c r="BA91" i="12"/>
  <c r="AT91" i="12"/>
  <c r="AQ91" i="12"/>
  <c r="AG91" i="12"/>
  <c r="AD91" i="12"/>
  <c r="T91" i="12"/>
  <c r="Q91" i="12"/>
  <c r="BA90" i="12"/>
  <c r="AT90" i="12"/>
  <c r="AQ90" i="12"/>
  <c r="U50" i="4" s="1"/>
  <c r="AG90" i="12"/>
  <c r="AD90" i="12"/>
  <c r="O50" i="4" s="1"/>
  <c r="T90" i="12"/>
  <c r="Q90" i="12"/>
  <c r="R90" i="12" s="1"/>
  <c r="S90" i="12" s="1"/>
  <c r="BA89" i="12"/>
  <c r="AT89" i="12"/>
  <c r="AQ89" i="12"/>
  <c r="AG89" i="12"/>
  <c r="AD89" i="12"/>
  <c r="T89" i="12"/>
  <c r="Q89" i="12"/>
  <c r="BA88" i="12"/>
  <c r="AT88" i="12"/>
  <c r="AQ88" i="12"/>
  <c r="AR88" i="12" s="1"/>
  <c r="AS88" i="12" s="1"/>
  <c r="AU88" i="12" s="1"/>
  <c r="AG88" i="12"/>
  <c r="AD88" i="12"/>
  <c r="T88" i="12"/>
  <c r="Q88" i="12"/>
  <c r="BA87" i="12"/>
  <c r="AT87" i="12"/>
  <c r="AQ87" i="12"/>
  <c r="AG87" i="12"/>
  <c r="AD87" i="12"/>
  <c r="T87" i="12"/>
  <c r="Q87" i="12"/>
  <c r="AF86" i="12"/>
  <c r="AG86" i="12" s="1"/>
  <c r="BA85" i="12"/>
  <c r="AT85" i="12"/>
  <c r="AQ85" i="12"/>
  <c r="AG85" i="12"/>
  <c r="AD85" i="12"/>
  <c r="AE85" i="12" s="1"/>
  <c r="AF85" i="12" s="1"/>
  <c r="AH85" i="12" s="1"/>
  <c r="T85" i="12"/>
  <c r="Q85" i="12"/>
  <c r="AF84" i="12"/>
  <c r="AG84" i="12" s="1"/>
  <c r="AF83" i="12"/>
  <c r="AG83" i="12" s="1"/>
  <c r="BA82" i="12"/>
  <c r="AT82" i="12"/>
  <c r="AQ82" i="12"/>
  <c r="AR82" i="12" s="1"/>
  <c r="AS82" i="12" s="1"/>
  <c r="AU82" i="12" s="1"/>
  <c r="AG82" i="12"/>
  <c r="AD82" i="12"/>
  <c r="AE82" i="12" s="1"/>
  <c r="AF82" i="12" s="1"/>
  <c r="AH82" i="12" s="1"/>
  <c r="T82" i="12"/>
  <c r="Q82" i="12"/>
  <c r="AF81" i="12"/>
  <c r="AG81" i="12" s="1"/>
  <c r="AF80" i="12"/>
  <c r="AG80" i="12" s="1"/>
  <c r="AF79" i="12"/>
  <c r="AG79" i="12" s="1"/>
  <c r="AF78" i="12"/>
  <c r="AG78" i="12" s="1"/>
  <c r="AF77" i="12"/>
  <c r="AG77" i="12" s="1"/>
  <c r="AF76" i="12"/>
  <c r="AG76" i="12" s="1"/>
  <c r="BA75" i="12"/>
  <c r="AG75" i="12"/>
  <c r="AD75" i="12"/>
  <c r="AE75" i="12" s="1"/>
  <c r="AF75" i="12" s="1"/>
  <c r="AH75" i="12" s="1"/>
  <c r="T75" i="12"/>
  <c r="Q75" i="12"/>
  <c r="R75" i="12" s="1"/>
  <c r="S75" i="12" s="1"/>
  <c r="BA74" i="12"/>
  <c r="AG74" i="12"/>
  <c r="AD74" i="12"/>
  <c r="T74" i="12"/>
  <c r="Q74" i="12"/>
  <c r="BA73" i="12"/>
  <c r="AG73" i="12"/>
  <c r="AD73" i="12"/>
  <c r="T73" i="12"/>
  <c r="Q73" i="12"/>
  <c r="BA72" i="12"/>
  <c r="AT72" i="12"/>
  <c r="AQ72" i="12"/>
  <c r="AR72" i="12" s="1"/>
  <c r="AS72" i="12" s="1"/>
  <c r="AU72" i="12" s="1"/>
  <c r="AG72" i="12"/>
  <c r="AD72" i="12"/>
  <c r="T72" i="12"/>
  <c r="R72" i="12"/>
  <c r="S72" i="12" s="1"/>
  <c r="U72" i="12" s="1"/>
  <c r="AF71" i="12"/>
  <c r="AG71" i="12" s="1"/>
  <c r="AF70" i="12"/>
  <c r="AG70" i="12" s="1"/>
  <c r="BA69" i="12"/>
  <c r="AT69" i="12"/>
  <c r="AQ69" i="12"/>
  <c r="AG69" i="12"/>
  <c r="AD69" i="12"/>
  <c r="T69" i="12"/>
  <c r="Q69" i="12"/>
  <c r="R69" i="12" s="1"/>
  <c r="S69" i="12" s="1"/>
  <c r="AF68" i="12"/>
  <c r="AG68" i="12" s="1"/>
  <c r="BA67" i="12"/>
  <c r="AG67" i="12"/>
  <c r="AD67" i="12"/>
  <c r="AE67" i="12" s="1"/>
  <c r="AF67" i="12" s="1"/>
  <c r="AH67" i="12" s="1"/>
  <c r="T67" i="12"/>
  <c r="Q67" i="12"/>
  <c r="BA66" i="12"/>
  <c r="AG66" i="12"/>
  <c r="AD66" i="12"/>
  <c r="T66" i="12"/>
  <c r="Q66" i="12"/>
  <c r="R66" i="12" s="1"/>
  <c r="S66" i="12" s="1"/>
  <c r="BA65" i="12"/>
  <c r="AT65" i="12"/>
  <c r="AQ65" i="12"/>
  <c r="AG65" i="12"/>
  <c r="AD65" i="12"/>
  <c r="AE65" i="12" s="1"/>
  <c r="AF65" i="12" s="1"/>
  <c r="AH65" i="12" s="1"/>
  <c r="T65" i="12"/>
  <c r="Q65" i="12"/>
  <c r="AF64" i="12"/>
  <c r="AG64" i="12" s="1"/>
  <c r="AF63" i="12"/>
  <c r="AG63" i="12" s="1"/>
  <c r="AF62" i="12"/>
  <c r="AG62" i="12" s="1"/>
  <c r="AF61" i="12"/>
  <c r="AG61" i="12" s="1"/>
  <c r="BA60" i="12"/>
  <c r="AT60" i="12"/>
  <c r="AQ60" i="12"/>
  <c r="AG60" i="12"/>
  <c r="AD60" i="12"/>
  <c r="T60" i="12"/>
  <c r="Q60" i="12"/>
  <c r="R60" i="12" s="1"/>
  <c r="S60" i="12" s="1"/>
  <c r="BA59" i="12"/>
  <c r="AT59" i="12"/>
  <c r="AQ59" i="12"/>
  <c r="AG59" i="12"/>
  <c r="AD59" i="12"/>
  <c r="AE59" i="12" s="1"/>
  <c r="AF59" i="12" s="1"/>
  <c r="AH59" i="12" s="1"/>
  <c r="T59" i="12"/>
  <c r="Q59" i="12"/>
  <c r="BA58" i="12"/>
  <c r="AT58" i="12"/>
  <c r="AQ58" i="12"/>
  <c r="AG58" i="12"/>
  <c r="AD58" i="12"/>
  <c r="T58" i="12"/>
  <c r="Q58" i="12"/>
  <c r="AF57" i="12"/>
  <c r="AG57" i="12" s="1"/>
  <c r="BA56" i="12"/>
  <c r="AG56" i="12"/>
  <c r="AD56" i="12"/>
  <c r="T56" i="12"/>
  <c r="Q56" i="12"/>
  <c r="BA55" i="12"/>
  <c r="AT55" i="12"/>
  <c r="AQ55" i="12"/>
  <c r="AG55" i="12"/>
  <c r="AD55" i="12"/>
  <c r="T55" i="12"/>
  <c r="Q55" i="12"/>
  <c r="BA54" i="12"/>
  <c r="AT54" i="12"/>
  <c r="AQ54" i="12"/>
  <c r="AR54" i="12" s="1"/>
  <c r="AS54" i="12" s="1"/>
  <c r="AU54" i="12" s="1"/>
  <c r="AG54" i="12"/>
  <c r="AD54" i="12"/>
  <c r="AE54" i="12" s="1"/>
  <c r="AF54" i="12" s="1"/>
  <c r="AH54" i="12" s="1"/>
  <c r="T54" i="12"/>
  <c r="Q54" i="12"/>
  <c r="AF53" i="12"/>
  <c r="AG53" i="12" s="1"/>
  <c r="AF52" i="12"/>
  <c r="AG52" i="12" s="1"/>
  <c r="BA51" i="12"/>
  <c r="AT51" i="12"/>
  <c r="AQ51" i="12"/>
  <c r="AR51" i="12" s="1"/>
  <c r="AS51" i="12" s="1"/>
  <c r="AU51" i="12" s="1"/>
  <c r="AG51" i="12"/>
  <c r="AD51" i="12"/>
  <c r="T51" i="12"/>
  <c r="Q51" i="12"/>
  <c r="AF50" i="12"/>
  <c r="AG50" i="12" s="1"/>
  <c r="AF49" i="12"/>
  <c r="AG49" i="12" s="1"/>
  <c r="AF48" i="12"/>
  <c r="AG48" i="12" s="1"/>
  <c r="AF47" i="12"/>
  <c r="AG47" i="12" s="1"/>
  <c r="BA46" i="12"/>
  <c r="AT46" i="12"/>
  <c r="AQ46" i="12"/>
  <c r="AG46" i="12"/>
  <c r="AD46" i="12"/>
  <c r="T46" i="12"/>
  <c r="Q46" i="12"/>
  <c r="AF45" i="12"/>
  <c r="AG45" i="12" s="1"/>
  <c r="AF44" i="12"/>
  <c r="AG44" i="12" s="1"/>
  <c r="AF43" i="12"/>
  <c r="AG43" i="12" s="1"/>
  <c r="AF42" i="12"/>
  <c r="AG42" i="12" s="1"/>
  <c r="AF41" i="12"/>
  <c r="AG41" i="12" s="1"/>
  <c r="AF40" i="12"/>
  <c r="AG40" i="12" s="1"/>
  <c r="AF39" i="12"/>
  <c r="AG39" i="12" s="1"/>
  <c r="AF38" i="12"/>
  <c r="AG38" i="12" s="1"/>
  <c r="AF37" i="12"/>
  <c r="AG37" i="12" s="1"/>
  <c r="AF36" i="12"/>
  <c r="AG36" i="12" s="1"/>
  <c r="AF35" i="12"/>
  <c r="AG35" i="12" s="1"/>
  <c r="AF34" i="12"/>
  <c r="AG34" i="12" s="1"/>
  <c r="AF33" i="12"/>
  <c r="AG33" i="12" s="1"/>
  <c r="AF32" i="12"/>
  <c r="AG32" i="12" s="1"/>
  <c r="AF31" i="12"/>
  <c r="AG31" i="12" s="1"/>
  <c r="AV30" i="12"/>
  <c r="AG30" i="12"/>
  <c r="AE30" i="12"/>
  <c r="AF30" i="12" s="1"/>
  <c r="AH30" i="12" s="1"/>
  <c r="Q30" i="12"/>
  <c r="R30" i="12" s="1"/>
  <c r="AF29" i="12"/>
  <c r="AG29" i="12" s="1"/>
  <c r="AF28" i="12"/>
  <c r="AG28" i="12" s="1"/>
  <c r="BA27" i="12"/>
  <c r="AT27" i="12"/>
  <c r="AQ27" i="12"/>
  <c r="AR27" i="12" s="1"/>
  <c r="AG27" i="12"/>
  <c r="AD27" i="12"/>
  <c r="T27" i="12"/>
  <c r="Q27" i="12"/>
  <c r="AF26" i="12"/>
  <c r="AG26" i="12" s="1"/>
  <c r="AF25" i="12"/>
  <c r="AG25" i="12" s="1"/>
  <c r="AF24" i="12"/>
  <c r="AG24" i="12" s="1"/>
  <c r="AF23" i="12"/>
  <c r="AG23" i="12" s="1"/>
  <c r="AF22" i="12"/>
  <c r="AG22" i="12" s="1"/>
  <c r="AF21" i="12"/>
  <c r="AG21" i="12" s="1"/>
  <c r="BA20" i="12"/>
  <c r="AT20" i="12"/>
  <c r="AR20" i="12"/>
  <c r="AQ20" i="12"/>
  <c r="AS20" i="12" s="1"/>
  <c r="AU20" i="12" s="1"/>
  <c r="AG20" i="12"/>
  <c r="AE20" i="12"/>
  <c r="AD20" i="12"/>
  <c r="T20" i="12"/>
  <c r="R20" i="12"/>
  <c r="S20" i="12" s="1"/>
  <c r="BA19" i="12"/>
  <c r="AT19" i="12"/>
  <c r="AQ19" i="12"/>
  <c r="AG19" i="12"/>
  <c r="AD19" i="12"/>
  <c r="T19" i="12"/>
  <c r="Q19" i="12"/>
  <c r="BA18" i="12"/>
  <c r="AQ18" i="12"/>
  <c r="AR18" i="12" s="1"/>
  <c r="AD18" i="12"/>
  <c r="Q18" i="12"/>
  <c r="BA17" i="12"/>
  <c r="AQ17" i="12"/>
  <c r="AG17" i="12"/>
  <c r="AD17" i="12"/>
  <c r="Q17" i="12"/>
  <c r="R17" i="12" s="1"/>
  <c r="T17" i="12" s="1"/>
  <c r="BA16" i="12"/>
  <c r="AD16" i="12"/>
  <c r="Q16" i="12"/>
  <c r="R16" i="12" s="1"/>
  <c r="S16" i="12" s="1"/>
  <c r="BA15" i="12"/>
  <c r="AQ15" i="12"/>
  <c r="AD15" i="12"/>
  <c r="AE15" i="12" s="1"/>
  <c r="AG15" i="12" s="1"/>
  <c r="Q15" i="12"/>
  <c r="BA14" i="12"/>
  <c r="AT14" i="12"/>
  <c r="AQ14" i="12"/>
  <c r="AG14" i="12"/>
  <c r="AD14" i="12"/>
  <c r="T14" i="12"/>
  <c r="Q14" i="12"/>
  <c r="R14" i="12" s="1"/>
  <c r="S14" i="12" s="1"/>
  <c r="AF13" i="12"/>
  <c r="AG13" i="12" s="1"/>
  <c r="BA12" i="12"/>
  <c r="AT12" i="12"/>
  <c r="AQ12" i="12"/>
  <c r="AG12" i="12"/>
  <c r="AD12" i="12"/>
  <c r="T12" i="12"/>
  <c r="Q12" i="12"/>
  <c r="BA11" i="12"/>
  <c r="AT11" i="12"/>
  <c r="AR11" i="12"/>
  <c r="AQ11" i="12"/>
  <c r="AG11" i="12"/>
  <c r="AD11" i="12"/>
  <c r="T11" i="12"/>
  <c r="Q11" i="12"/>
  <c r="BA10" i="12"/>
  <c r="AT10" i="12"/>
  <c r="AR10" i="12"/>
  <c r="AQ10" i="12"/>
  <c r="AG10" i="12"/>
  <c r="AE10" i="12"/>
  <c r="AD10" i="12"/>
  <c r="T10" i="12"/>
  <c r="Q10" i="12"/>
  <c r="BA9" i="12"/>
  <c r="AT9" i="12"/>
  <c r="AR9" i="12"/>
  <c r="AQ9" i="12"/>
  <c r="AG9" i="12"/>
  <c r="AD9" i="12"/>
  <c r="T9" i="12"/>
  <c r="Q9" i="12"/>
  <c r="R9" i="12" s="1"/>
  <c r="S9" i="12" s="1"/>
  <c r="U9" i="12" s="1"/>
  <c r="BA8" i="12"/>
  <c r="AT8" i="12"/>
  <c r="AQ8" i="12"/>
  <c r="AG8" i="12"/>
  <c r="AE8" i="12"/>
  <c r="AF8" i="12" s="1"/>
  <c r="AH8" i="12" s="1"/>
  <c r="T8" i="12"/>
  <c r="Q8" i="12"/>
  <c r="R8" i="12" s="1"/>
  <c r="S8" i="12" s="1"/>
  <c r="BA7" i="12"/>
  <c r="AT7" i="12"/>
  <c r="AQ7" i="12"/>
  <c r="AR7" i="12" s="1"/>
  <c r="AG7" i="12"/>
  <c r="AE7" i="12"/>
  <c r="AD7" i="12"/>
  <c r="AF7" i="12" s="1"/>
  <c r="AH7" i="12" s="1"/>
  <c r="T7" i="12"/>
  <c r="Q7" i="12"/>
  <c r="R7" i="12" s="1"/>
  <c r="S7" i="12" s="1"/>
  <c r="BA6" i="12"/>
  <c r="AT6" i="12"/>
  <c r="AQ6" i="12"/>
  <c r="AG6" i="12"/>
  <c r="AD6" i="12"/>
  <c r="T6" i="12"/>
  <c r="Q6" i="12"/>
  <c r="BA5" i="12"/>
  <c r="AT5" i="12"/>
  <c r="AQ5" i="12"/>
  <c r="AR5" i="12" s="1"/>
  <c r="AG5" i="12"/>
  <c r="AD5" i="12"/>
  <c r="T5" i="12"/>
  <c r="Q5" i="12"/>
  <c r="S5" i="12" s="1"/>
  <c r="BA4" i="12"/>
  <c r="AT4" i="12"/>
  <c r="AQ4" i="12"/>
  <c r="AG4" i="12"/>
  <c r="AD4" i="12"/>
  <c r="T4" i="12"/>
  <c r="Q4" i="12"/>
  <c r="BA3" i="12"/>
  <c r="AT3" i="12"/>
  <c r="AQ3" i="12"/>
  <c r="AR3" i="12" s="1"/>
  <c r="AS3" i="12" s="1"/>
  <c r="AU3" i="12" s="1"/>
  <c r="AG3" i="12"/>
  <c r="AD3" i="12"/>
  <c r="T3" i="12"/>
  <c r="Q3" i="12"/>
  <c r="AF219" i="12" l="1"/>
  <c r="AH219" i="12" s="1"/>
  <c r="S225" i="12"/>
  <c r="U225" i="12" s="1"/>
  <c r="AS226" i="12"/>
  <c r="AU226" i="12" s="1"/>
  <c r="AS245" i="12"/>
  <c r="AU245" i="12" s="1"/>
  <c r="DF16" i="14"/>
  <c r="DO16" i="14" s="1"/>
  <c r="DF46" i="14"/>
  <c r="DF47" i="14"/>
  <c r="DF45" i="14"/>
  <c r="DD48" i="14"/>
  <c r="DH48" i="14"/>
  <c r="DD49" i="14"/>
  <c r="DH49" i="14"/>
  <c r="DQ49" i="14" s="1"/>
  <c r="DD50" i="14"/>
  <c r="DM50" i="14" s="1"/>
  <c r="DH50" i="14"/>
  <c r="DD51" i="14"/>
  <c r="DH51" i="14"/>
  <c r="DQ51" i="14" s="1"/>
  <c r="DD52" i="14"/>
  <c r="DH52" i="14"/>
  <c r="DD53" i="14"/>
  <c r="DH53" i="14"/>
  <c r="DF54" i="14"/>
  <c r="DD55" i="14"/>
  <c r="DH55" i="14"/>
  <c r="DD56" i="14"/>
  <c r="DH56" i="14"/>
  <c r="DQ56" i="14" s="1"/>
  <c r="DD57" i="14"/>
  <c r="DH57" i="14"/>
  <c r="AF20" i="12"/>
  <c r="AH20" i="12" s="1"/>
  <c r="AS103" i="12"/>
  <c r="AU103" i="12" s="1"/>
  <c r="AS141" i="12"/>
  <c r="AU141" i="12" s="1"/>
  <c r="AS142" i="12"/>
  <c r="AU142" i="12" s="1"/>
  <c r="AS143" i="12"/>
  <c r="AU143" i="12" s="1"/>
  <c r="AF218" i="12"/>
  <c r="AH218" i="12" s="1"/>
  <c r="AF221" i="12"/>
  <c r="AH221" i="12" s="1"/>
  <c r="S224" i="12"/>
  <c r="AS225" i="12"/>
  <c r="AU225" i="12" s="1"/>
  <c r="S228" i="12"/>
  <c r="U228" i="12" s="1"/>
  <c r="AF247" i="12"/>
  <c r="AH247" i="12" s="1"/>
  <c r="DD16" i="14"/>
  <c r="DH16" i="14"/>
  <c r="DD46" i="14"/>
  <c r="DH46" i="14"/>
  <c r="DQ46" i="14" s="1"/>
  <c r="DD47" i="14"/>
  <c r="DM47" i="14" s="1"/>
  <c r="DH47" i="14"/>
  <c r="DD45" i="14"/>
  <c r="DH45" i="14"/>
  <c r="DQ45" i="14" s="1"/>
  <c r="DF48" i="14"/>
  <c r="DF49" i="14"/>
  <c r="DO49" i="14" s="1"/>
  <c r="DF50" i="14"/>
  <c r="DF51" i="14"/>
  <c r="DF52" i="14"/>
  <c r="DO52" i="14" s="1"/>
  <c r="DF53" i="14"/>
  <c r="DD54" i="14"/>
  <c r="DH54" i="14"/>
  <c r="DF55" i="14"/>
  <c r="DO55" i="14" s="1"/>
  <c r="DF56" i="14"/>
  <c r="DF57" i="14"/>
  <c r="DO57" i="14" s="1"/>
  <c r="X47" i="14"/>
  <c r="AB26" i="14"/>
  <c r="DL68" i="14"/>
  <c r="Z35" i="14"/>
  <c r="DL21" i="14"/>
  <c r="AB35" i="14"/>
  <c r="DM15" i="14"/>
  <c r="DQ47" i="14"/>
  <c r="DL33" i="14"/>
  <c r="DK49" i="14"/>
  <c r="DM33" i="14"/>
  <c r="X53" i="14"/>
  <c r="DM21" i="14"/>
  <c r="DM48" i="14"/>
  <c r="DL66" i="14"/>
  <c r="DL54" i="14"/>
  <c r="DL27" i="14"/>
  <c r="DL49" i="14"/>
  <c r="DO53" i="14"/>
  <c r="DM16" i="14"/>
  <c r="DO38" i="14"/>
  <c r="DL39" i="14"/>
  <c r="AB58" i="14"/>
  <c r="DQ15" i="14"/>
  <c r="DN16" i="14"/>
  <c r="DN27" i="14"/>
  <c r="DL28" i="14"/>
  <c r="DM39" i="14"/>
  <c r="DK50" i="14"/>
  <c r="DQ53" i="14"/>
  <c r="DP64" i="14"/>
  <c r="AB65" i="14"/>
  <c r="R67" i="14"/>
  <c r="L52" i="14"/>
  <c r="AB63" i="14"/>
  <c r="DN68" i="14"/>
  <c r="DK46" i="14"/>
  <c r="DN52" i="14"/>
  <c r="P45" i="14"/>
  <c r="Q45" i="14" s="1"/>
  <c r="S45" i="14" s="1"/>
  <c r="AB34" i="14"/>
  <c r="R54" i="14"/>
  <c r="P38" i="14"/>
  <c r="Q38" i="14" s="1"/>
  <c r="S38" i="14" s="1"/>
  <c r="DP12" i="14"/>
  <c r="X12" i="14"/>
  <c r="L45" i="14"/>
  <c r="DP59" i="14"/>
  <c r="V12" i="14"/>
  <c r="W12" i="14" s="1"/>
  <c r="Y12" i="14" s="1"/>
  <c r="DN38" i="14"/>
  <c r="DN45" i="14"/>
  <c r="DQ59" i="14"/>
  <c r="Z65" i="14"/>
  <c r="R71" i="14"/>
  <c r="DO11" i="14"/>
  <c r="DN21" i="14"/>
  <c r="Z23" i="14"/>
  <c r="DO33" i="14"/>
  <c r="DM17" i="14"/>
  <c r="DN39" i="14"/>
  <c r="DQ70" i="14"/>
  <c r="DP11" i="14"/>
  <c r="DL18" i="14"/>
  <c r="DQ29" i="14"/>
  <c r="DO39" i="14"/>
  <c r="DO50" i="14"/>
  <c r="DK51" i="14"/>
  <c r="DN54" i="14"/>
  <c r="DN71" i="14"/>
  <c r="DQ40" i="14"/>
  <c r="DP50" i="14"/>
  <c r="DO54" i="14"/>
  <c r="DK55" i="14"/>
  <c r="R69" i="14"/>
  <c r="DL11" i="14"/>
  <c r="DP17" i="14"/>
  <c r="DQ50" i="14"/>
  <c r="DM51" i="14"/>
  <c r="DP54" i="14"/>
  <c r="DP57" i="14"/>
  <c r="DM59" i="14"/>
  <c r="DL67" i="14"/>
  <c r="DQ17" i="14"/>
  <c r="DO18" i="14"/>
  <c r="DK48" i="14"/>
  <c r="DN59" i="14"/>
  <c r="DL64" i="14"/>
  <c r="J66" i="14"/>
  <c r="K66" i="14" s="1"/>
  <c r="DM67" i="14"/>
  <c r="DP16" i="14"/>
  <c r="J21" i="14"/>
  <c r="K21" i="14" s="1"/>
  <c r="M21" i="14" s="1"/>
  <c r="DM38" i="14"/>
  <c r="L47" i="14"/>
  <c r="DP47" i="14"/>
  <c r="DO51" i="14"/>
  <c r="DO59" i="14"/>
  <c r="AB20" i="14"/>
  <c r="V48" i="14"/>
  <c r="W48" i="14" s="1"/>
  <c r="Y48" i="14" s="1"/>
  <c r="X48" i="14"/>
  <c r="DQ68" i="14"/>
  <c r="V52" i="14"/>
  <c r="W52" i="14" s="1"/>
  <c r="Y52" i="14" s="1"/>
  <c r="V68" i="14"/>
  <c r="W68" i="14" s="1"/>
  <c r="Y68" i="14" s="1"/>
  <c r="P15" i="14"/>
  <c r="Q15" i="14" s="1"/>
  <c r="S15" i="14" s="1"/>
  <c r="X16" i="14"/>
  <c r="AB22" i="14"/>
  <c r="P39" i="14"/>
  <c r="Q39" i="14" s="1"/>
  <c r="S39" i="14" s="1"/>
  <c r="DN51" i="14"/>
  <c r="R39" i="14"/>
  <c r="L67" i="14"/>
  <c r="DP29" i="14"/>
  <c r="R49" i="14"/>
  <c r="DN67" i="14"/>
  <c r="P18" i="14"/>
  <c r="Q18" i="14" s="1"/>
  <c r="S18" i="14" s="1"/>
  <c r="P27" i="14"/>
  <c r="Q27" i="14" s="1"/>
  <c r="S27" i="14" s="1"/>
  <c r="X51" i="14"/>
  <c r="V51" i="14"/>
  <c r="W51" i="14" s="1"/>
  <c r="Y51" i="14" s="1"/>
  <c r="DN48" i="14"/>
  <c r="V56" i="14"/>
  <c r="W56" i="14" s="1"/>
  <c r="Y56" i="14" s="1"/>
  <c r="DN70" i="14"/>
  <c r="DL46" i="14"/>
  <c r="K52" i="14"/>
  <c r="M52" i="14" s="1"/>
  <c r="DN66" i="14"/>
  <c r="P21" i="14"/>
  <c r="Q21" i="14" s="1"/>
  <c r="S21" i="14" s="1"/>
  <c r="K51" i="14"/>
  <c r="M51" i="14" s="1"/>
  <c r="Z24" i="14"/>
  <c r="L51" i="14"/>
  <c r="DN53" i="14"/>
  <c r="DO15" i="14"/>
  <c r="P64" i="14"/>
  <c r="Q64" i="14" s="1"/>
  <c r="S64" i="14" s="1"/>
  <c r="W15" i="14"/>
  <c r="Y15" i="14" s="1"/>
  <c r="P29" i="14"/>
  <c r="Q29" i="14" s="1"/>
  <c r="S29" i="14" s="1"/>
  <c r="DN56" i="14"/>
  <c r="X15" i="14"/>
  <c r="P51" i="14"/>
  <c r="Q51" i="14" s="1"/>
  <c r="S51" i="14" s="1"/>
  <c r="AB24" i="14"/>
  <c r="P56" i="14"/>
  <c r="Q56" i="14" s="1"/>
  <c r="S56" i="14" s="1"/>
  <c r="Z19" i="14"/>
  <c r="DM46" i="14"/>
  <c r="Z63" i="14"/>
  <c r="DN15" i="14"/>
  <c r="P16" i="14"/>
  <c r="Q16" i="14" s="1"/>
  <c r="S16" i="14" s="1"/>
  <c r="DL17" i="14"/>
  <c r="DO21" i="14"/>
  <c r="DQ48" i="14"/>
  <c r="DK53" i="14"/>
  <c r="Q60" i="14"/>
  <c r="S60" i="14" s="1"/>
  <c r="AB61" i="14"/>
  <c r="J15" i="14"/>
  <c r="K15" i="14" s="1"/>
  <c r="M15" i="14" s="1"/>
  <c r="DN50" i="14"/>
  <c r="DQ52" i="14"/>
  <c r="DL53" i="14"/>
  <c r="DL69" i="14"/>
  <c r="V70" i="14"/>
  <c r="W70" i="14" s="1"/>
  <c r="Y70" i="14" s="1"/>
  <c r="Z13" i="14"/>
  <c r="DP15" i="14"/>
  <c r="DN17" i="14"/>
  <c r="V45" i="14"/>
  <c r="W45" i="14" s="1"/>
  <c r="Y45" i="14" s="1"/>
  <c r="DL51" i="14"/>
  <c r="DL56" i="14"/>
  <c r="DP68" i="14"/>
  <c r="DK45" i="14"/>
  <c r="DM71" i="14"/>
  <c r="DK16" i="14"/>
  <c r="Z31" i="14"/>
  <c r="DN40" i="14"/>
  <c r="DP48" i="14"/>
  <c r="DP51" i="14"/>
  <c r="Q53" i="14"/>
  <c r="S53" i="14" s="1"/>
  <c r="DL55" i="14"/>
  <c r="J59" i="14"/>
  <c r="K59" i="14" s="1"/>
  <c r="M59" i="14" s="1"/>
  <c r="J69" i="14"/>
  <c r="K69" i="14" s="1"/>
  <c r="M69" i="14" s="1"/>
  <c r="J71" i="14"/>
  <c r="K71" i="14" s="1"/>
  <c r="M71" i="14" s="1"/>
  <c r="DO71" i="14"/>
  <c r="DP71" i="14"/>
  <c r="DP18" i="14"/>
  <c r="DP21" i="14"/>
  <c r="DM29" i="14"/>
  <c r="DN33" i="14"/>
  <c r="AB37" i="14"/>
  <c r="Z41" i="14"/>
  <c r="DL47" i="14"/>
  <c r="DM52" i="14"/>
  <c r="DO64" i="14"/>
  <c r="J16" i="14"/>
  <c r="K16" i="14" s="1"/>
  <c r="M16" i="14" s="1"/>
  <c r="Z34" i="14"/>
  <c r="J39" i="14"/>
  <c r="K39" i="14" s="1"/>
  <c r="M39" i="14" s="1"/>
  <c r="DO45" i="14"/>
  <c r="DN47" i="14"/>
  <c r="DO60" i="14"/>
  <c r="DN18" i="14"/>
  <c r="V40" i="14"/>
  <c r="W40" i="14" s="1"/>
  <c r="Y40" i="14" s="1"/>
  <c r="K45" i="14"/>
  <c r="M45" i="14" s="1"/>
  <c r="DP45" i="14"/>
  <c r="DK56" i="14"/>
  <c r="Q57" i="14"/>
  <c r="S57" i="14" s="1"/>
  <c r="DP60" i="14"/>
  <c r="J64" i="14"/>
  <c r="K64" i="14" s="1"/>
  <c r="M64" i="14" s="1"/>
  <c r="DQ64" i="14"/>
  <c r="DL70" i="14"/>
  <c r="L11" i="14"/>
  <c r="V21" i="14"/>
  <c r="W21" i="14" s="1"/>
  <c r="Y21" i="14" s="1"/>
  <c r="X21" i="14"/>
  <c r="Z26" i="14"/>
  <c r="DO48" i="14"/>
  <c r="J11" i="14"/>
  <c r="K11" i="14" s="1"/>
  <c r="Y23" i="14"/>
  <c r="AB23" i="14" s="1"/>
  <c r="Z44" i="14"/>
  <c r="M44" i="14"/>
  <c r="AB44" i="14" s="1"/>
  <c r="Y62" i="14"/>
  <c r="AB62" i="14" s="1"/>
  <c r="Z62" i="14"/>
  <c r="X71" i="14"/>
  <c r="V71" i="14"/>
  <c r="W71" i="14" s="1"/>
  <c r="X66" i="14"/>
  <c r="V66" i="14"/>
  <c r="W66" i="14" s="1"/>
  <c r="Y66" i="14" s="1"/>
  <c r="AB31" i="14"/>
  <c r="J40" i="14"/>
  <c r="K40" i="14" s="1"/>
  <c r="M40" i="14" s="1"/>
  <c r="L40" i="14"/>
  <c r="R48" i="14"/>
  <c r="P48" i="14"/>
  <c r="Q48" i="14" s="1"/>
  <c r="P70" i="14"/>
  <c r="Q70" i="14" s="1"/>
  <c r="S70" i="14" s="1"/>
  <c r="R70" i="14"/>
  <c r="DM11" i="14"/>
  <c r="AB13" i="14"/>
  <c r="Z22" i="14"/>
  <c r="Z42" i="14"/>
  <c r="S42" i="14"/>
  <c r="AB42" i="14" s="1"/>
  <c r="R33" i="14"/>
  <c r="P33" i="14"/>
  <c r="Q33" i="14" s="1"/>
  <c r="S33" i="14" s="1"/>
  <c r="J57" i="14"/>
  <c r="K57" i="14" s="1"/>
  <c r="DM57" i="14"/>
  <c r="L57" i="14"/>
  <c r="Z20" i="14"/>
  <c r="DQ21" i="14"/>
  <c r="Z43" i="14"/>
  <c r="S32" i="14"/>
  <c r="AB32" i="14" s="1"/>
  <c r="Z32" i="14"/>
  <c r="P47" i="14"/>
  <c r="Q47" i="14" s="1"/>
  <c r="R47" i="14"/>
  <c r="DO47" i="14"/>
  <c r="J60" i="14"/>
  <c r="K60" i="14" s="1"/>
  <c r="L60" i="14"/>
  <c r="Z14" i="14"/>
  <c r="X28" i="14"/>
  <c r="V28" i="14"/>
  <c r="W28" i="14" s="1"/>
  <c r="Y28" i="14" s="1"/>
  <c r="DQ28" i="14"/>
  <c r="AB41" i="14"/>
  <c r="DM54" i="14"/>
  <c r="L54" i="14"/>
  <c r="J54" i="14"/>
  <c r="K54" i="14" s="1"/>
  <c r="L55" i="14"/>
  <c r="J56" i="14"/>
  <c r="K56" i="14"/>
  <c r="M56" i="14" s="1"/>
  <c r="L68" i="14"/>
  <c r="J68" i="14"/>
  <c r="K68" i="14" s="1"/>
  <c r="P12" i="14"/>
  <c r="Q12" i="14" s="1"/>
  <c r="X17" i="14"/>
  <c r="DO17" i="14"/>
  <c r="V18" i="14"/>
  <c r="W18" i="14" s="1"/>
  <c r="Y18" i="14" s="1"/>
  <c r="DQ18" i="14"/>
  <c r="X27" i="14"/>
  <c r="Z37" i="14"/>
  <c r="DL48" i="14"/>
  <c r="J49" i="14"/>
  <c r="K49" i="14" s="1"/>
  <c r="M49" i="14" s="1"/>
  <c r="J53" i="14"/>
  <c r="K53" i="14" s="1"/>
  <c r="J55" i="14"/>
  <c r="K55" i="14" s="1"/>
  <c r="L56" i="14"/>
  <c r="DN64" i="14"/>
  <c r="M14" i="14"/>
  <c r="AB14" i="14" s="1"/>
  <c r="V17" i="14"/>
  <c r="W17" i="14" s="1"/>
  <c r="Y17" i="14" s="1"/>
  <c r="V27" i="14"/>
  <c r="W27" i="14" s="1"/>
  <c r="Y27" i="14" s="1"/>
  <c r="L33" i="14"/>
  <c r="J33" i="14"/>
  <c r="K33" i="14" s="1"/>
  <c r="L38" i="14"/>
  <c r="J38" i="14"/>
  <c r="K38" i="14" s="1"/>
  <c r="M38" i="14" s="1"/>
  <c r="L49" i="14"/>
  <c r="DK52" i="14"/>
  <c r="L53" i="14"/>
  <c r="W29" i="14"/>
  <c r="Y29" i="14" s="1"/>
  <c r="X29" i="14"/>
  <c r="J46" i="14"/>
  <c r="K46" i="14" s="1"/>
  <c r="DN46" i="14"/>
  <c r="J50" i="14"/>
  <c r="K50" i="14" s="1"/>
  <c r="DM53" i="14"/>
  <c r="DN55" i="14"/>
  <c r="DM56" i="14"/>
  <c r="DQ57" i="14"/>
  <c r="DO46" i="14"/>
  <c r="R46" i="14"/>
  <c r="V55" i="14"/>
  <c r="W55" i="14" s="1"/>
  <c r="Y55" i="14" s="1"/>
  <c r="DQ55" i="14"/>
  <c r="DM27" i="14"/>
  <c r="Z36" i="14"/>
  <c r="DO40" i="14"/>
  <c r="P46" i="14"/>
  <c r="Q46" i="14" s="1"/>
  <c r="S46" i="14" s="1"/>
  <c r="R52" i="14"/>
  <c r="P52" i="14"/>
  <c r="Q52" i="14" s="1"/>
  <c r="S52" i="14" s="1"/>
  <c r="DP52" i="14"/>
  <c r="X55" i="14"/>
  <c r="DQ60" i="14"/>
  <c r="DQ67" i="14"/>
  <c r="DL16" i="14"/>
  <c r="J17" i="14"/>
  <c r="K17" i="14" s="1"/>
  <c r="J18" i="14"/>
  <c r="K18" i="14" s="1"/>
  <c r="J27" i="14"/>
  <c r="K27" i="14" s="1"/>
  <c r="AB36" i="14"/>
  <c r="P40" i="14"/>
  <c r="Q40" i="14" s="1"/>
  <c r="S40" i="14" s="1"/>
  <c r="AB43" i="14"/>
  <c r="Z58" i="14"/>
  <c r="L17" i="14"/>
  <c r="L27" i="14"/>
  <c r="J28" i="14"/>
  <c r="K28" i="14" s="1"/>
  <c r="M28" i="14" s="1"/>
  <c r="X49" i="14"/>
  <c r="W49" i="14"/>
  <c r="Y49" i="14" s="1"/>
  <c r="X54" i="14"/>
  <c r="V54" i="14"/>
  <c r="W54" i="14" s="1"/>
  <c r="Y54" i="14" s="1"/>
  <c r="DO56" i="14"/>
  <c r="DM40" i="14"/>
  <c r="X57" i="14"/>
  <c r="W57" i="14"/>
  <c r="Y57" i="14" s="1"/>
  <c r="P11" i="14"/>
  <c r="Q11" i="14" s="1"/>
  <c r="S11" i="14" s="1"/>
  <c r="X50" i="14"/>
  <c r="V60" i="14"/>
  <c r="W60" i="14" s="1"/>
  <c r="Y60" i="14" s="1"/>
  <c r="DM68" i="14"/>
  <c r="R11" i="14"/>
  <c r="AB19" i="14"/>
  <c r="L29" i="14"/>
  <c r="J29" i="14"/>
  <c r="K29" i="14" s="1"/>
  <c r="V39" i="14"/>
  <c r="W39" i="14" s="1"/>
  <c r="Y39" i="14" s="1"/>
  <c r="X39" i="14"/>
  <c r="V50" i="14"/>
  <c r="W50" i="14" s="1"/>
  <c r="Y50" i="14" s="1"/>
  <c r="DM55" i="14"/>
  <c r="X60" i="14"/>
  <c r="DQ66" i="14"/>
  <c r="V67" i="14"/>
  <c r="W67" i="14" s="1"/>
  <c r="P17" i="14"/>
  <c r="Q17" i="14" s="1"/>
  <c r="S17" i="14" s="1"/>
  <c r="X67" i="14"/>
  <c r="DQ71" i="14"/>
  <c r="DQ16" i="14"/>
  <c r="AB25" i="14"/>
  <c r="DN29" i="14"/>
  <c r="DM49" i="14"/>
  <c r="V11" i="14"/>
  <c r="W11" i="14" s="1"/>
  <c r="Y11" i="14" s="1"/>
  <c r="W16" i="14"/>
  <c r="Y16" i="14" s="1"/>
  <c r="DO70" i="14"/>
  <c r="DO29" i="14"/>
  <c r="R55" i="14"/>
  <c r="P55" i="14"/>
  <c r="Q55" i="14" s="1"/>
  <c r="S55" i="14" s="1"/>
  <c r="DL59" i="14"/>
  <c r="DM60" i="14"/>
  <c r="DP40" i="14"/>
  <c r="DN49" i="14"/>
  <c r="DP66" i="14"/>
  <c r="Q69" i="14"/>
  <c r="S69" i="14" s="1"/>
  <c r="DM45" i="14"/>
  <c r="X69" i="14"/>
  <c r="V69" i="14"/>
  <c r="W69" i="14" s="1"/>
  <c r="Y69" i="14" s="1"/>
  <c r="DQ11" i="14"/>
  <c r="J48" i="14"/>
  <c r="K48" i="14" s="1"/>
  <c r="M48" i="14" s="1"/>
  <c r="DO69" i="14"/>
  <c r="Z25" i="14"/>
  <c r="DQ27" i="14"/>
  <c r="DP53" i="14"/>
  <c r="DN57" i="14"/>
  <c r="P66" i="14"/>
  <c r="Q66" i="14" s="1"/>
  <c r="S66" i="14" s="1"/>
  <c r="P28" i="14"/>
  <c r="Q28" i="14" s="1"/>
  <c r="S28" i="14" s="1"/>
  <c r="DP35" i="14"/>
  <c r="P50" i="14"/>
  <c r="Q50" i="14" s="1"/>
  <c r="S50" i="14" s="1"/>
  <c r="P59" i="14"/>
  <c r="Q59" i="14" s="1"/>
  <c r="S59" i="14" s="1"/>
  <c r="R66" i="14"/>
  <c r="K70" i="14"/>
  <c r="L70" i="14"/>
  <c r="DN12" i="14"/>
  <c r="X46" i="14"/>
  <c r="V46" i="14"/>
  <c r="W46" i="14" s="1"/>
  <c r="Y46" i="14" s="1"/>
  <c r="DQ54" i="14"/>
  <c r="Z61" i="14"/>
  <c r="DM64" i="14"/>
  <c r="DM70" i="14"/>
  <c r="DK47" i="14"/>
  <c r="DK57" i="14"/>
  <c r="W59" i="14"/>
  <c r="Y59" i="14" s="1"/>
  <c r="V64" i="14"/>
  <c r="W64" i="14" s="1"/>
  <c r="Y64" i="14" s="1"/>
  <c r="P68" i="14"/>
  <c r="Q68" i="14" s="1"/>
  <c r="S68" i="14" s="1"/>
  <c r="L71" i="14"/>
  <c r="R53" i="14"/>
  <c r="X59" i="14"/>
  <c r="R60" i="14"/>
  <c r="DM66" i="14"/>
  <c r="DP70" i="14"/>
  <c r="DM11" i="4"/>
  <c r="DL11" i="4"/>
  <c r="DO11" i="4"/>
  <c r="DN11" i="4"/>
  <c r="P29" i="4"/>
  <c r="Q29" i="4" s="1"/>
  <c r="S29" i="4" s="1"/>
  <c r="R29" i="4"/>
  <c r="V29" i="4"/>
  <c r="W29" i="4" s="1"/>
  <c r="Y29" i="4" s="1"/>
  <c r="J29" i="4"/>
  <c r="K29" i="4" s="1"/>
  <c r="AF217" i="12"/>
  <c r="AH217" i="12" s="1"/>
  <c r="S223" i="12"/>
  <c r="AS224" i="12"/>
  <c r="AU224" i="12" s="1"/>
  <c r="DP11" i="4"/>
  <c r="L11" i="4"/>
  <c r="S219" i="12"/>
  <c r="AV219" i="12" s="1"/>
  <c r="R11" i="4"/>
  <c r="U16" i="4"/>
  <c r="Q11" i="4"/>
  <c r="S11" i="4" s="1"/>
  <c r="DQ11" i="4"/>
  <c r="V11" i="4"/>
  <c r="W11" i="4" s="1"/>
  <c r="Y11" i="4" s="1"/>
  <c r="O47" i="4"/>
  <c r="DH54" i="4"/>
  <c r="S222" i="12"/>
  <c r="U222" i="12" s="1"/>
  <c r="AS223" i="12"/>
  <c r="AU223" i="12" s="1"/>
  <c r="AF108" i="12"/>
  <c r="AH108" i="12" s="1"/>
  <c r="AF223" i="12"/>
  <c r="AH223" i="12" s="1"/>
  <c r="O56" i="4"/>
  <c r="DF50" i="4"/>
  <c r="O54" i="4"/>
  <c r="DO54" i="4" s="1"/>
  <c r="DF16" i="4"/>
  <c r="AS117" i="12"/>
  <c r="AU117" i="12" s="1"/>
  <c r="AF141" i="12"/>
  <c r="AH141" i="12" s="1"/>
  <c r="S221" i="12"/>
  <c r="AV221" i="12" s="1"/>
  <c r="DD54" i="4"/>
  <c r="I54" i="4"/>
  <c r="O57" i="4"/>
  <c r="O46" i="4"/>
  <c r="DO46" i="4" s="1"/>
  <c r="DF49" i="4"/>
  <c r="O51" i="4"/>
  <c r="DO51" i="4" s="1"/>
  <c r="DF45" i="4"/>
  <c r="S138" i="12"/>
  <c r="U138" i="12" s="1"/>
  <c r="S220" i="12"/>
  <c r="U220" i="12" s="1"/>
  <c r="S227" i="12"/>
  <c r="U227" i="12" s="1"/>
  <c r="O16" i="4"/>
  <c r="O52" i="4"/>
  <c r="I55" i="4"/>
  <c r="U57" i="4"/>
  <c r="U45" i="4"/>
  <c r="I50" i="4"/>
  <c r="O55" i="4"/>
  <c r="DO55" i="4" s="1"/>
  <c r="AF10" i="12"/>
  <c r="AH10" i="12" s="1"/>
  <c r="AF138" i="12"/>
  <c r="AH138" i="12" s="1"/>
  <c r="AF220" i="12"/>
  <c r="AH220" i="12" s="1"/>
  <c r="AF227" i="12"/>
  <c r="AH227" i="12" s="1"/>
  <c r="O48" i="4"/>
  <c r="U51" i="4"/>
  <c r="AS107" i="12"/>
  <c r="AU107" i="12" s="1"/>
  <c r="AF123" i="12"/>
  <c r="AH123" i="12" s="1"/>
  <c r="AS135" i="12"/>
  <c r="AU135" i="12" s="1"/>
  <c r="AS184" i="12"/>
  <c r="AU184" i="12" s="1"/>
  <c r="AS222" i="12"/>
  <c r="AU222" i="12" s="1"/>
  <c r="AS246" i="12"/>
  <c r="AU246" i="12" s="1"/>
  <c r="DF53" i="4"/>
  <c r="DF48" i="4"/>
  <c r="S128" i="12"/>
  <c r="U128" i="12" s="1"/>
  <c r="AS133" i="12"/>
  <c r="AU133" i="12" s="1"/>
  <c r="S217" i="12"/>
  <c r="U217" i="12" s="1"/>
  <c r="AS10" i="12"/>
  <c r="AU10" i="12" s="1"/>
  <c r="S226" i="12"/>
  <c r="U226" i="12" s="1"/>
  <c r="AS227" i="12"/>
  <c r="AU227" i="12" s="1"/>
  <c r="I48" i="4"/>
  <c r="R3" i="12"/>
  <c r="S3" i="12" s="1"/>
  <c r="U3" i="12" s="1"/>
  <c r="AR4" i="12"/>
  <c r="AS4" i="12" s="1"/>
  <c r="AU4" i="12" s="1"/>
  <c r="AE6" i="12"/>
  <c r="AF6" i="12" s="1"/>
  <c r="AH6" i="12" s="1"/>
  <c r="AR8" i="12"/>
  <c r="AS8" i="12" s="1"/>
  <c r="AU8" i="12" s="1"/>
  <c r="AS9" i="12"/>
  <c r="AU9" i="12" s="1"/>
  <c r="R11" i="12"/>
  <c r="S11" i="12" s="1"/>
  <c r="U11" i="12" s="1"/>
  <c r="AS11" i="12"/>
  <c r="AU11" i="12" s="1"/>
  <c r="AE12" i="12"/>
  <c r="AF12" i="12" s="1"/>
  <c r="AH12" i="12" s="1"/>
  <c r="AR12" i="12"/>
  <c r="AS12" i="12" s="1"/>
  <c r="AU12" i="12" s="1"/>
  <c r="R15" i="12"/>
  <c r="U15" i="12" s="1"/>
  <c r="R18" i="12"/>
  <c r="S18" i="12" s="1"/>
  <c r="AE18" i="12"/>
  <c r="AH18" i="12" s="1"/>
  <c r="R19" i="12"/>
  <c r="S19" i="12" s="1"/>
  <c r="U19" i="12" s="1"/>
  <c r="AE19" i="12"/>
  <c r="AF19" i="12" s="1"/>
  <c r="AH19" i="12" s="1"/>
  <c r="U20" i="12"/>
  <c r="AW20" i="12" s="1"/>
  <c r="AV20" i="12"/>
  <c r="R27" i="12"/>
  <c r="S27" i="12" s="1"/>
  <c r="U27" i="12" s="1"/>
  <c r="AE27" i="12"/>
  <c r="AF27" i="12" s="1"/>
  <c r="AH27" i="12" s="1"/>
  <c r="AX30" i="12"/>
  <c r="AW30" i="12"/>
  <c r="R46" i="12"/>
  <c r="S46" i="12" s="1"/>
  <c r="U46" i="12" s="1"/>
  <c r="AE46" i="12"/>
  <c r="AF46" i="12" s="1"/>
  <c r="AH46" i="12" s="1"/>
  <c r="AR46" i="12"/>
  <c r="AS46" i="12" s="1"/>
  <c r="AU46" i="12" s="1"/>
  <c r="R54" i="12"/>
  <c r="S54" i="12" s="1"/>
  <c r="AV54" i="12" s="1"/>
  <c r="R55" i="12"/>
  <c r="S55" i="12" s="1"/>
  <c r="U55" i="12" s="1"/>
  <c r="AE55" i="12"/>
  <c r="AF55" i="12" s="1"/>
  <c r="AH55" i="12" s="1"/>
  <c r="AR55" i="12"/>
  <c r="AS55" i="12" s="1"/>
  <c r="AU55" i="12" s="1"/>
  <c r="R58" i="12"/>
  <c r="S58" i="12" s="1"/>
  <c r="U58" i="12" s="1"/>
  <c r="AE58" i="12"/>
  <c r="AF58" i="12" s="1"/>
  <c r="AH58" i="12" s="1"/>
  <c r="AE60" i="12"/>
  <c r="AF60" i="12" s="1"/>
  <c r="AH60" i="12" s="1"/>
  <c r="R67" i="12"/>
  <c r="S67" i="12" s="1"/>
  <c r="AV67" i="12" s="1"/>
  <c r="AE69" i="12"/>
  <c r="AF69" i="12" s="1"/>
  <c r="AH69" i="12" s="1"/>
  <c r="R73" i="12"/>
  <c r="S73" i="12" s="1"/>
  <c r="U73" i="12" s="1"/>
  <c r="AE73" i="12"/>
  <c r="AF73" i="12" s="1"/>
  <c r="AE74" i="12"/>
  <c r="AF74" i="12" s="1"/>
  <c r="AH74" i="12" s="1"/>
  <c r="AE89" i="12"/>
  <c r="AF89" i="12" s="1"/>
  <c r="AH89" i="12" s="1"/>
  <c r="AE90" i="12"/>
  <c r="AF90" i="12" s="1"/>
  <c r="AR90" i="12"/>
  <c r="AS90" i="12" s="1"/>
  <c r="AU90" i="12" s="1"/>
  <c r="AE92" i="12"/>
  <c r="AF92" i="12" s="1"/>
  <c r="AH92" i="12" s="1"/>
  <c r="AE93" i="12"/>
  <c r="AF93" i="12" s="1"/>
  <c r="AH93" i="12" s="1"/>
  <c r="AE94" i="12"/>
  <c r="AF94" i="12" s="1"/>
  <c r="AH94" i="12" s="1"/>
  <c r="AR94" i="12"/>
  <c r="AS94" i="12" s="1"/>
  <c r="AU94" i="12" s="1"/>
  <c r="AR97" i="12"/>
  <c r="AS97" i="12" s="1"/>
  <c r="AU97" i="12" s="1"/>
  <c r="R98" i="12"/>
  <c r="S98" i="12" s="1"/>
  <c r="U98" i="12" s="1"/>
  <c r="AR99" i="12"/>
  <c r="AS99" i="12" s="1"/>
  <c r="AU99" i="12" s="1"/>
  <c r="R100" i="12"/>
  <c r="S100" i="12" s="1"/>
  <c r="U100" i="12" s="1"/>
  <c r="R101" i="12"/>
  <c r="S101" i="12" s="1"/>
  <c r="U101" i="12" s="1"/>
  <c r="AR101" i="12"/>
  <c r="AS101" i="12" s="1"/>
  <c r="AU101" i="12" s="1"/>
  <c r="R102" i="12"/>
  <c r="S102" i="12" s="1"/>
  <c r="U102" i="12" s="1"/>
  <c r="S103" i="12"/>
  <c r="AV103" i="12" s="1"/>
  <c r="R104" i="12"/>
  <c r="S104" i="12" s="1"/>
  <c r="U104" i="12" s="1"/>
  <c r="AS104" i="12"/>
  <c r="AU104" i="12" s="1"/>
  <c r="R107" i="12"/>
  <c r="S107" i="12" s="1"/>
  <c r="U107" i="12" s="1"/>
  <c r="S108" i="12"/>
  <c r="AR108" i="12"/>
  <c r="AS108" i="12" s="1"/>
  <c r="AU108" i="12" s="1"/>
  <c r="R111" i="12"/>
  <c r="S111" i="12" s="1"/>
  <c r="U111" i="12" s="1"/>
  <c r="AR111" i="12"/>
  <c r="AS111" i="12" s="1"/>
  <c r="AU111" i="12" s="1"/>
  <c r="R112" i="12"/>
  <c r="S112" i="12" s="1"/>
  <c r="U112" i="12" s="1"/>
  <c r="AR113" i="12"/>
  <c r="AS113" i="12" s="1"/>
  <c r="AU113" i="12" s="1"/>
  <c r="R114" i="12"/>
  <c r="S114" i="12" s="1"/>
  <c r="U114" i="12" s="1"/>
  <c r="R115" i="12"/>
  <c r="S115" i="12" s="1"/>
  <c r="U115" i="12" s="1"/>
  <c r="AR115" i="12"/>
  <c r="AS115" i="12" s="1"/>
  <c r="AU115" i="12" s="1"/>
  <c r="R116" i="12"/>
  <c r="S116" i="12" s="1"/>
  <c r="U116" i="12" s="1"/>
  <c r="AE116" i="12"/>
  <c r="AF116" i="12" s="1"/>
  <c r="AH116" i="12" s="1"/>
  <c r="AR116" i="12"/>
  <c r="AS116" i="12" s="1"/>
  <c r="AU116" i="12" s="1"/>
  <c r="U117" i="12"/>
  <c r="AE117" i="12"/>
  <c r="AF117" i="12" s="1"/>
  <c r="R118" i="12"/>
  <c r="S118" i="12" s="1"/>
  <c r="U118" i="12" s="1"/>
  <c r="AE118" i="12"/>
  <c r="AF118" i="12" s="1"/>
  <c r="AH118" i="12" s="1"/>
  <c r="AR119" i="12"/>
  <c r="AS119" i="12" s="1"/>
  <c r="AU119" i="12" s="1"/>
  <c r="R122" i="12"/>
  <c r="S122" i="12" s="1"/>
  <c r="U122" i="12" s="1"/>
  <c r="AR122" i="12"/>
  <c r="AS122" i="12" s="1"/>
  <c r="AU122" i="12" s="1"/>
  <c r="R123" i="12"/>
  <c r="S123" i="12" s="1"/>
  <c r="U123" i="12" s="1"/>
  <c r="R124" i="12"/>
  <c r="S124" i="12" s="1"/>
  <c r="U124" i="12" s="1"/>
  <c r="AR124" i="12"/>
  <c r="AS124" i="12" s="1"/>
  <c r="AU124" i="12" s="1"/>
  <c r="AE125" i="12"/>
  <c r="AF125" i="12" s="1"/>
  <c r="AH125" i="12" s="1"/>
  <c r="AR125" i="12"/>
  <c r="AS125" i="12" s="1"/>
  <c r="AU125" i="12" s="1"/>
  <c r="AR126" i="12"/>
  <c r="AS126" i="12" s="1"/>
  <c r="AU126" i="12" s="1"/>
  <c r="AE127" i="12"/>
  <c r="AF127" i="12" s="1"/>
  <c r="AH127" i="12" s="1"/>
  <c r="AR128" i="12"/>
  <c r="AS128" i="12" s="1"/>
  <c r="AU128" i="12" s="1"/>
  <c r="R133" i="12"/>
  <c r="S133" i="12" s="1"/>
  <c r="U133" i="12" s="1"/>
  <c r="R135" i="12"/>
  <c r="S135" i="12" s="1"/>
  <c r="U135" i="12" s="1"/>
  <c r="AE135" i="12"/>
  <c r="AF135" i="12" s="1"/>
  <c r="AH135" i="12" s="1"/>
  <c r="AR138" i="12"/>
  <c r="AS138" i="12" s="1"/>
  <c r="AR140" i="12"/>
  <c r="AS140" i="12" s="1"/>
  <c r="AU140" i="12" s="1"/>
  <c r="R141" i="12"/>
  <c r="S141" i="12" s="1"/>
  <c r="U141" i="12" s="1"/>
  <c r="AE143" i="12"/>
  <c r="AF143" i="12" s="1"/>
  <c r="AH143" i="12" s="1"/>
  <c r="AX143" i="12" s="1"/>
  <c r="R144" i="12"/>
  <c r="S144" i="12" s="1"/>
  <c r="U144" i="12" s="1"/>
  <c r="AE144" i="12"/>
  <c r="AF144" i="12" s="1"/>
  <c r="AH144" i="12" s="1"/>
  <c r="AE145" i="12"/>
  <c r="AF145" i="12" s="1"/>
  <c r="AH145" i="12" s="1"/>
  <c r="R146" i="12"/>
  <c r="S146" i="12" s="1"/>
  <c r="U146" i="12" s="1"/>
  <c r="R147" i="12"/>
  <c r="S147" i="12" s="1"/>
  <c r="U147" i="12" s="1"/>
  <c r="R148" i="12"/>
  <c r="S148" i="12" s="1"/>
  <c r="U148" i="12" s="1"/>
  <c r="AE148" i="12"/>
  <c r="AF148" i="12" s="1"/>
  <c r="AH148" i="12" s="1"/>
  <c r="AE149" i="12"/>
  <c r="AF149" i="12" s="1"/>
  <c r="AH149" i="12" s="1"/>
  <c r="R150" i="12"/>
  <c r="S150" i="12" s="1"/>
  <c r="U150" i="12" s="1"/>
  <c r="AE151" i="12"/>
  <c r="AF151" i="12" s="1"/>
  <c r="AH151" i="12" s="1"/>
  <c r="R152" i="12"/>
  <c r="S152" i="12" s="1"/>
  <c r="U152" i="12" s="1"/>
  <c r="AE152" i="12"/>
  <c r="AF152" i="12" s="1"/>
  <c r="AH152" i="12" s="1"/>
  <c r="AE153" i="12"/>
  <c r="AF153" i="12" s="1"/>
  <c r="AH153" i="12" s="1"/>
  <c r="AR156" i="12"/>
  <c r="AS156" i="12" s="1"/>
  <c r="AU156" i="12" s="1"/>
  <c r="AE157" i="12"/>
  <c r="AF157" i="12" s="1"/>
  <c r="AH157" i="12" s="1"/>
  <c r="AR157" i="12"/>
  <c r="AS157" i="12" s="1"/>
  <c r="AU157" i="12" s="1"/>
  <c r="R159" i="12"/>
  <c r="S159" i="12" s="1"/>
  <c r="U159" i="12" s="1"/>
  <c r="S161" i="12"/>
  <c r="AG161" i="12"/>
  <c r="AE161" i="12"/>
  <c r="AF161" i="12" s="1"/>
  <c r="AH161" i="12" s="1"/>
  <c r="AT162" i="12"/>
  <c r="AR162" i="12"/>
  <c r="AS162" i="12" s="1"/>
  <c r="AU162" i="12" s="1"/>
  <c r="R165" i="12"/>
  <c r="S165" i="12" s="1"/>
  <c r="U165" i="12" s="1"/>
  <c r="AG166" i="12"/>
  <c r="AE166" i="12"/>
  <c r="AF166" i="12" s="1"/>
  <c r="AH166" i="12" s="1"/>
  <c r="AR166" i="12"/>
  <c r="AS166" i="12" s="1"/>
  <c r="AU166" i="12" s="1"/>
  <c r="AR167" i="12"/>
  <c r="AS167" i="12" s="1"/>
  <c r="AU167" i="12" s="1"/>
  <c r="R169" i="12"/>
  <c r="S169" i="12" s="1"/>
  <c r="AE169" i="12"/>
  <c r="AF169" i="12" s="1"/>
  <c r="AH169" i="12" s="1"/>
  <c r="R170" i="12"/>
  <c r="S170" i="12" s="1"/>
  <c r="U170" i="12" s="1"/>
  <c r="AE171" i="12"/>
  <c r="AF171" i="12" s="1"/>
  <c r="AH171" i="12" s="1"/>
  <c r="AR171" i="12"/>
  <c r="AS171" i="12" s="1"/>
  <c r="AU171" i="12" s="1"/>
  <c r="R173" i="12"/>
  <c r="AE173" i="12"/>
  <c r="AF173" i="12" s="1"/>
  <c r="AH173" i="12" s="1"/>
  <c r="AR173" i="12"/>
  <c r="AS173" i="12" s="1"/>
  <c r="AU173" i="12" s="1"/>
  <c r="AT173" i="12"/>
  <c r="R174" i="12"/>
  <c r="S174" i="12" s="1"/>
  <c r="U174" i="12" s="1"/>
  <c r="AE175" i="12"/>
  <c r="AF175" i="12" s="1"/>
  <c r="AH175" i="12" s="1"/>
  <c r="AR175" i="12"/>
  <c r="AS175" i="12" s="1"/>
  <c r="AU175" i="12" s="1"/>
  <c r="R177" i="12"/>
  <c r="S177" i="12" s="1"/>
  <c r="AV177" i="12" s="1"/>
  <c r="AE179" i="12"/>
  <c r="AF179" i="12" s="1"/>
  <c r="AH179" i="12" s="1"/>
  <c r="AR179" i="12"/>
  <c r="AS179" i="12" s="1"/>
  <c r="AU179" i="12" s="1"/>
  <c r="AR180" i="12"/>
  <c r="AS180" i="12" s="1"/>
  <c r="AU180" i="12" s="1"/>
  <c r="R181" i="12"/>
  <c r="S181" i="12" s="1"/>
  <c r="AV181" i="12" s="1"/>
  <c r="AE183" i="12"/>
  <c r="AF183" i="12" s="1"/>
  <c r="AH183" i="12" s="1"/>
  <c r="AR183" i="12"/>
  <c r="AS183" i="12" s="1"/>
  <c r="AU183" i="12" s="1"/>
  <c r="R186" i="12"/>
  <c r="S186" i="12" s="1"/>
  <c r="U186" i="12" s="1"/>
  <c r="AE186" i="12"/>
  <c r="AF186" i="12" s="1"/>
  <c r="AH186" i="12" s="1"/>
  <c r="AR188" i="12"/>
  <c r="AS188" i="12" s="1"/>
  <c r="AU188" i="12" s="1"/>
  <c r="R191" i="12"/>
  <c r="S191" i="12" s="1"/>
  <c r="U191" i="12" s="1"/>
  <c r="R199" i="12"/>
  <c r="S199" i="12" s="1"/>
  <c r="AU200" i="12"/>
  <c r="AT200" i="12"/>
  <c r="R201" i="12"/>
  <c r="S201" i="12" s="1"/>
  <c r="U201" i="12" s="1"/>
  <c r="AE201" i="12"/>
  <c r="AF201" i="12" s="1"/>
  <c r="AH201" i="12" s="1"/>
  <c r="AE202" i="12"/>
  <c r="AF202" i="12" s="1"/>
  <c r="AH202" i="12" s="1"/>
  <c r="R203" i="12"/>
  <c r="S203" i="12" s="1"/>
  <c r="U203" i="12" s="1"/>
  <c r="AE205" i="12"/>
  <c r="AF205" i="12" s="1"/>
  <c r="AH205" i="12" s="1"/>
  <c r="R207" i="12"/>
  <c r="S207" i="12" s="1"/>
  <c r="R208" i="12"/>
  <c r="S208" i="12" s="1"/>
  <c r="AV208" i="12" s="1"/>
  <c r="R211" i="12"/>
  <c r="S211" i="12" s="1"/>
  <c r="U211" i="12" s="1"/>
  <c r="AE211" i="12"/>
  <c r="AF211" i="12" s="1"/>
  <c r="AH211" i="12" s="1"/>
  <c r="AS217" i="12"/>
  <c r="AU217" i="12" s="1"/>
  <c r="AF222" i="12"/>
  <c r="AH222" i="12" s="1"/>
  <c r="U223" i="12"/>
  <c r="AF224" i="12"/>
  <c r="AH224" i="12" s="1"/>
  <c r="AF225" i="12"/>
  <c r="AH225" i="12" s="1"/>
  <c r="AF226" i="12"/>
  <c r="AH226" i="12" s="1"/>
  <c r="AF228" i="12"/>
  <c r="AV228" i="12" s="1"/>
  <c r="R229" i="12"/>
  <c r="S229" i="12" s="1"/>
  <c r="AV229" i="12" s="1"/>
  <c r="AE238" i="12"/>
  <c r="AF238" i="12" s="1"/>
  <c r="AH238" i="12" s="1"/>
  <c r="AE239" i="12"/>
  <c r="AF239" i="12" s="1"/>
  <c r="AH239" i="12" s="1"/>
  <c r="AE240" i="12"/>
  <c r="AF240" i="12" s="1"/>
  <c r="AH240" i="12" s="1"/>
  <c r="R242" i="12"/>
  <c r="S242" i="12" s="1"/>
  <c r="U242" i="12" s="1"/>
  <c r="R244" i="12"/>
  <c r="S244" i="12" s="1"/>
  <c r="U244" i="12" s="1"/>
  <c r="AR244" i="12"/>
  <c r="AS244" i="12" s="1"/>
  <c r="AU244" i="12" s="1"/>
  <c r="R246" i="12"/>
  <c r="S246" i="12" s="1"/>
  <c r="U246" i="12" s="1"/>
  <c r="R247" i="12"/>
  <c r="S247" i="12" s="1"/>
  <c r="U247" i="12" s="1"/>
  <c r="U69" i="12"/>
  <c r="U66" i="12"/>
  <c r="U8" i="12"/>
  <c r="U7" i="12"/>
  <c r="U5" i="12"/>
  <c r="U60" i="12"/>
  <c r="AR60" i="12"/>
  <c r="AS60" i="12" s="1"/>
  <c r="R74" i="12"/>
  <c r="S74" i="12" s="1"/>
  <c r="AR19" i="12"/>
  <c r="AS19" i="12" s="1"/>
  <c r="U97" i="12"/>
  <c r="U125" i="12"/>
  <c r="U99" i="12"/>
  <c r="U162" i="12"/>
  <c r="AE11" i="12"/>
  <c r="AF11" i="12" s="1"/>
  <c r="AH11" i="12" s="1"/>
  <c r="U16" i="12"/>
  <c r="AX110" i="12"/>
  <c r="AW110" i="12"/>
  <c r="AS18" i="12"/>
  <c r="AT18" i="12"/>
  <c r="U90" i="12"/>
  <c r="U140" i="12"/>
  <c r="AS7" i="12"/>
  <c r="T16" i="12"/>
  <c r="AS5" i="12"/>
  <c r="AU5" i="12" s="1"/>
  <c r="AU18" i="12"/>
  <c r="U134" i="12"/>
  <c r="AE4" i="12"/>
  <c r="AF4" i="12" s="1"/>
  <c r="AH4" i="12" s="1"/>
  <c r="U75" i="12"/>
  <c r="AV75" i="12"/>
  <c r="AE16" i="12"/>
  <c r="S17" i="12"/>
  <c r="U17" i="12"/>
  <c r="AR69" i="12"/>
  <c r="AS69" i="12" s="1"/>
  <c r="AU69" i="12" s="1"/>
  <c r="U96" i="12"/>
  <c r="R12" i="12"/>
  <c r="S12" i="12" s="1"/>
  <c r="AF15" i="12"/>
  <c r="R87" i="12"/>
  <c r="S87" i="12" s="1"/>
  <c r="AR6" i="12"/>
  <c r="AS6" i="12" s="1"/>
  <c r="AU6" i="12" s="1"/>
  <c r="R6" i="12"/>
  <c r="S6" i="12" s="1"/>
  <c r="U14" i="12"/>
  <c r="AE17" i="12"/>
  <c r="AF17" i="12" s="1"/>
  <c r="AH17" i="12" s="1"/>
  <c r="R89" i="12"/>
  <c r="S89" i="12" s="1"/>
  <c r="AR14" i="12"/>
  <c r="AS14" i="12" s="1"/>
  <c r="AU14" i="12" s="1"/>
  <c r="AH15" i="12"/>
  <c r="U113" i="12"/>
  <c r="AE3" i="12"/>
  <c r="AF3" i="12" s="1"/>
  <c r="AR17" i="12"/>
  <c r="AR58" i="12"/>
  <c r="AS58" i="12" s="1"/>
  <c r="R4" i="12"/>
  <c r="S4" i="12" s="1"/>
  <c r="R91" i="12"/>
  <c r="S91" i="12" s="1"/>
  <c r="AE5" i="12"/>
  <c r="AF5" i="12" s="1"/>
  <c r="AE150" i="12"/>
  <c r="AF150" i="12" s="1"/>
  <c r="S160" i="12"/>
  <c r="U194" i="12"/>
  <c r="AS218" i="12"/>
  <c r="AU218" i="12" s="1"/>
  <c r="AX225" i="12"/>
  <c r="AW225" i="12"/>
  <c r="U241" i="12"/>
  <c r="AV241" i="12"/>
  <c r="R95" i="12"/>
  <c r="S95" i="12" s="1"/>
  <c r="AE98" i="12"/>
  <c r="AF98" i="12" s="1"/>
  <c r="AE102" i="12"/>
  <c r="AF102" i="12" s="1"/>
  <c r="AE107" i="12"/>
  <c r="AF107" i="12" s="1"/>
  <c r="AE112" i="12"/>
  <c r="AF112" i="12" s="1"/>
  <c r="R119" i="12"/>
  <c r="S119" i="12" s="1"/>
  <c r="AE124" i="12"/>
  <c r="AF124" i="12" s="1"/>
  <c r="AH124" i="12" s="1"/>
  <c r="S126" i="12"/>
  <c r="R142" i="12"/>
  <c r="S142" i="12" s="1"/>
  <c r="AR146" i="12"/>
  <c r="AS146" i="12" s="1"/>
  <c r="AU146" i="12" s="1"/>
  <c r="S166" i="12"/>
  <c r="AV243" i="12"/>
  <c r="U243" i="12"/>
  <c r="R175" i="12"/>
  <c r="S175" i="12" s="1"/>
  <c r="U198" i="12"/>
  <c r="T198" i="12"/>
  <c r="U209" i="12"/>
  <c r="R82" i="12"/>
  <c r="S82" i="12" s="1"/>
  <c r="AR89" i="12"/>
  <c r="AS89" i="12" s="1"/>
  <c r="AU89" i="12" s="1"/>
  <c r="AR93" i="12"/>
  <c r="AS93" i="12" s="1"/>
  <c r="AU93" i="12" s="1"/>
  <c r="AS123" i="12"/>
  <c r="R127" i="12"/>
  <c r="S127" i="12" s="1"/>
  <c r="AE133" i="12"/>
  <c r="AF133" i="12" s="1"/>
  <c r="S136" i="12"/>
  <c r="AR150" i="12"/>
  <c r="AS150" i="12" s="1"/>
  <c r="AU150" i="12" s="1"/>
  <c r="AF191" i="12"/>
  <c r="AH191" i="12" s="1"/>
  <c r="U224" i="12"/>
  <c r="S245" i="12"/>
  <c r="AE66" i="12"/>
  <c r="AF66" i="12" s="1"/>
  <c r="R236" i="12"/>
  <c r="S236" i="12" s="1"/>
  <c r="AS27" i="12"/>
  <c r="AU27" i="12" s="1"/>
  <c r="AR59" i="12"/>
  <c r="AS59" i="12" s="1"/>
  <c r="AU59" i="12" s="1"/>
  <c r="AR65" i="12"/>
  <c r="AS65" i="12" s="1"/>
  <c r="AU65" i="12" s="1"/>
  <c r="AR85" i="12"/>
  <c r="AS85" i="12" s="1"/>
  <c r="AU85" i="12" s="1"/>
  <c r="R88" i="12"/>
  <c r="S88" i="12" s="1"/>
  <c r="R92" i="12"/>
  <c r="S92" i="12" s="1"/>
  <c r="AE99" i="12"/>
  <c r="AF99" i="12" s="1"/>
  <c r="AE113" i="12"/>
  <c r="AF113" i="12" s="1"/>
  <c r="AE126" i="12"/>
  <c r="AF126" i="12" s="1"/>
  <c r="AH126" i="12" s="1"/>
  <c r="AE134" i="12"/>
  <c r="AF134" i="12" s="1"/>
  <c r="R157" i="12"/>
  <c r="S157" i="12" s="1"/>
  <c r="U188" i="12"/>
  <c r="R240" i="12"/>
  <c r="S240" i="12" s="1"/>
  <c r="AR15" i="12"/>
  <c r="AS15" i="12" s="1"/>
  <c r="R51" i="12"/>
  <c r="S51" i="12" s="1"/>
  <c r="R56" i="12"/>
  <c r="S56" i="12" s="1"/>
  <c r="AE87" i="12"/>
  <c r="AF87" i="12" s="1"/>
  <c r="AH87" i="12" s="1"/>
  <c r="AE91" i="12"/>
  <c r="AF91" i="12" s="1"/>
  <c r="AH91" i="12" s="1"/>
  <c r="AE95" i="12"/>
  <c r="AF95" i="12" s="1"/>
  <c r="AH95" i="12" s="1"/>
  <c r="AR98" i="12"/>
  <c r="AS98" i="12" s="1"/>
  <c r="AU98" i="12" s="1"/>
  <c r="AR102" i="12"/>
  <c r="AS102" i="12" s="1"/>
  <c r="AU102" i="12" s="1"/>
  <c r="R110" i="12"/>
  <c r="S110" i="12" s="1"/>
  <c r="AV110" i="12" s="1"/>
  <c r="AR112" i="12"/>
  <c r="AS112" i="12" s="1"/>
  <c r="AU112" i="12" s="1"/>
  <c r="AE119" i="12"/>
  <c r="AF119" i="12" s="1"/>
  <c r="AH119" i="12" s="1"/>
  <c r="AE136" i="12"/>
  <c r="AF136" i="12" s="1"/>
  <c r="AH136" i="12" s="1"/>
  <c r="R139" i="12"/>
  <c r="S139" i="12" s="1"/>
  <c r="AR144" i="12"/>
  <c r="AS144" i="12" s="1"/>
  <c r="S151" i="12"/>
  <c r="U182" i="12"/>
  <c r="R179" i="12"/>
  <c r="S179" i="12" s="1"/>
  <c r="R205" i="12"/>
  <c r="S205" i="12" s="1"/>
  <c r="U210" i="12"/>
  <c r="U218" i="12"/>
  <c r="AR134" i="12"/>
  <c r="AS134" i="12" s="1"/>
  <c r="AU134" i="12" s="1"/>
  <c r="AE159" i="12"/>
  <c r="AF159" i="12" s="1"/>
  <c r="AH159" i="12" s="1"/>
  <c r="U172" i="12"/>
  <c r="R93" i="12"/>
  <c r="S93" i="12" s="1"/>
  <c r="AE96" i="12"/>
  <c r="AF96" i="12" s="1"/>
  <c r="AE100" i="12"/>
  <c r="AF100" i="12" s="1"/>
  <c r="AE104" i="12"/>
  <c r="AF104" i="12" s="1"/>
  <c r="AE114" i="12"/>
  <c r="AF114" i="12" s="1"/>
  <c r="AR118" i="12"/>
  <c r="AS118" i="12" s="1"/>
  <c r="AU118" i="12" s="1"/>
  <c r="AH139" i="12"/>
  <c r="AF139" i="12"/>
  <c r="AE147" i="12"/>
  <c r="AF147" i="12" s="1"/>
  <c r="AS148" i="12"/>
  <c r="AS152" i="12"/>
  <c r="AU152" i="12" s="1"/>
  <c r="AF165" i="12"/>
  <c r="AE210" i="12"/>
  <c r="AF210" i="12" s="1"/>
  <c r="R10" i="12"/>
  <c r="S10" i="12" s="1"/>
  <c r="AE88" i="12"/>
  <c r="AF88" i="12" s="1"/>
  <c r="AH88" i="12" s="1"/>
  <c r="AH193" i="12"/>
  <c r="AE9" i="12"/>
  <c r="AF9" i="12" s="1"/>
  <c r="AE51" i="12"/>
  <c r="AF51" i="12" s="1"/>
  <c r="AH51" i="12" s="1"/>
  <c r="AE56" i="12"/>
  <c r="AF56" i="12" s="1"/>
  <c r="AH56" i="12" s="1"/>
  <c r="R59" i="12"/>
  <c r="S59" i="12" s="1"/>
  <c r="R65" i="12"/>
  <c r="S65" i="12" s="1"/>
  <c r="AE72" i="12"/>
  <c r="AF72" i="12" s="1"/>
  <c r="R85" i="12"/>
  <c r="S85" i="12" s="1"/>
  <c r="AR87" i="12"/>
  <c r="AS87" i="12" s="1"/>
  <c r="AU87" i="12" s="1"/>
  <c r="AR91" i="12"/>
  <c r="AS91" i="12" s="1"/>
  <c r="AU91" i="12" s="1"/>
  <c r="AR95" i="12"/>
  <c r="AS95" i="12" s="1"/>
  <c r="AU95" i="12" s="1"/>
  <c r="AE128" i="12"/>
  <c r="AF128" i="12" s="1"/>
  <c r="AR136" i="12"/>
  <c r="AS136" i="12" s="1"/>
  <c r="AU136" i="12" s="1"/>
  <c r="AE156" i="12"/>
  <c r="AF156" i="12" s="1"/>
  <c r="AH156" i="12" s="1"/>
  <c r="AS159" i="12"/>
  <c r="AU159" i="12" s="1"/>
  <c r="AR190" i="12"/>
  <c r="AS190" i="12" s="1"/>
  <c r="AU190" i="12" s="1"/>
  <c r="AH199" i="12"/>
  <c r="AG199" i="12"/>
  <c r="AF199" i="12"/>
  <c r="R171" i="12"/>
  <c r="S171" i="12" s="1"/>
  <c r="R183" i="12"/>
  <c r="S183" i="12" s="1"/>
  <c r="AE14" i="12"/>
  <c r="AF14" i="12" s="1"/>
  <c r="R94" i="12"/>
  <c r="S94" i="12" s="1"/>
  <c r="AE146" i="12"/>
  <c r="AF146" i="12" s="1"/>
  <c r="S155" i="12"/>
  <c r="AS172" i="12"/>
  <c r="AU172" i="12" s="1"/>
  <c r="AS201" i="12"/>
  <c r="AU201" i="12" s="1"/>
  <c r="S206" i="12"/>
  <c r="AE244" i="12"/>
  <c r="AF244" i="12" s="1"/>
  <c r="U167" i="12"/>
  <c r="U176" i="12"/>
  <c r="U187" i="12"/>
  <c r="U189" i="12"/>
  <c r="AR232" i="12"/>
  <c r="AS232" i="12" s="1"/>
  <c r="AU232" i="12" s="1"/>
  <c r="U239" i="12"/>
  <c r="AF140" i="12"/>
  <c r="AH140" i="12" s="1"/>
  <c r="AS147" i="12"/>
  <c r="AU147" i="12" s="1"/>
  <c r="AS151" i="12"/>
  <c r="AU151" i="12" s="1"/>
  <c r="AS160" i="12"/>
  <c r="AU160" i="12" s="1"/>
  <c r="AF172" i="12"/>
  <c r="AH172" i="12" s="1"/>
  <c r="AF176" i="12"/>
  <c r="AH176" i="12" s="1"/>
  <c r="AF180" i="12"/>
  <c r="AH180" i="12" s="1"/>
  <c r="AF184" i="12"/>
  <c r="AH184" i="12" s="1"/>
  <c r="S198" i="12"/>
  <c r="S202" i="12"/>
  <c r="AF237" i="12"/>
  <c r="AH237" i="12" s="1"/>
  <c r="AS200" i="12"/>
  <c r="AE198" i="12"/>
  <c r="AH198" i="12" s="1"/>
  <c r="AV225" i="12"/>
  <c r="AE142" i="12"/>
  <c r="AF142" i="12" s="1"/>
  <c r="AH142" i="12" s="1"/>
  <c r="AR145" i="12"/>
  <c r="AS145" i="12" s="1"/>
  <c r="AU145" i="12" s="1"/>
  <c r="AR149" i="12"/>
  <c r="AS149" i="12" s="1"/>
  <c r="AU149" i="12" s="1"/>
  <c r="AR153" i="12"/>
  <c r="AS153" i="12" s="1"/>
  <c r="AU153" i="12" s="1"/>
  <c r="R156" i="12"/>
  <c r="S156" i="12" s="1"/>
  <c r="AE170" i="12"/>
  <c r="AF170" i="12" s="1"/>
  <c r="AH170" i="12" s="1"/>
  <c r="AE174" i="12"/>
  <c r="AF174" i="12" s="1"/>
  <c r="AE178" i="12"/>
  <c r="AF178" i="12" s="1"/>
  <c r="AE182" i="12"/>
  <c r="AF182" i="12" s="1"/>
  <c r="R195" i="12"/>
  <c r="S195" i="12" s="1"/>
  <c r="R200" i="12"/>
  <c r="R204" i="12"/>
  <c r="S204" i="12" s="1"/>
  <c r="AE209" i="12"/>
  <c r="AF209" i="12" s="1"/>
  <c r="R230" i="12"/>
  <c r="S230" i="12" s="1"/>
  <c r="R180" i="12"/>
  <c r="S180" i="12" s="1"/>
  <c r="R184" i="12"/>
  <c r="S184" i="12" s="1"/>
  <c r="AR186" i="12"/>
  <c r="AS186" i="12" s="1"/>
  <c r="AR191" i="12"/>
  <c r="AS191" i="12" s="1"/>
  <c r="AU191" i="12" s="1"/>
  <c r="AR193" i="12"/>
  <c r="AS193" i="12" s="1"/>
  <c r="AU193" i="12" s="1"/>
  <c r="AS198" i="12"/>
  <c r="AE206" i="12"/>
  <c r="AF206" i="12" s="1"/>
  <c r="AH206" i="12" s="1"/>
  <c r="R237" i="12"/>
  <c r="S237" i="12" s="1"/>
  <c r="AE245" i="12"/>
  <c r="AF245" i="12" s="1"/>
  <c r="AH245" i="12" s="1"/>
  <c r="AT198" i="12"/>
  <c r="AE230" i="12"/>
  <c r="AF230" i="12" s="1"/>
  <c r="AH230" i="12" s="1"/>
  <c r="AE236" i="12"/>
  <c r="AF236" i="12" s="1"/>
  <c r="AH236" i="12" s="1"/>
  <c r="AR170" i="12"/>
  <c r="AS170" i="12" s="1"/>
  <c r="AU170" i="12" s="1"/>
  <c r="AR174" i="12"/>
  <c r="AS174" i="12" s="1"/>
  <c r="AU174" i="12" s="1"/>
  <c r="AR178" i="12"/>
  <c r="AS178" i="12" s="1"/>
  <c r="AU178" i="12" s="1"/>
  <c r="AR182" i="12"/>
  <c r="AS182" i="12" s="1"/>
  <c r="AU182" i="12" s="1"/>
  <c r="AR187" i="12"/>
  <c r="AS187" i="12" s="1"/>
  <c r="R190" i="12"/>
  <c r="S190" i="12" s="1"/>
  <c r="AE195" i="12"/>
  <c r="AF195" i="12" s="1"/>
  <c r="AH195" i="12" s="1"/>
  <c r="AE200" i="12"/>
  <c r="AG200" i="12" s="1"/>
  <c r="AE204" i="12"/>
  <c r="AF204" i="12" s="1"/>
  <c r="AH204" i="12" s="1"/>
  <c r="R232" i="12"/>
  <c r="S232" i="12" s="1"/>
  <c r="AR239" i="12"/>
  <c r="AS239" i="12" s="1"/>
  <c r="R145" i="12"/>
  <c r="S145" i="12" s="1"/>
  <c r="R149" i="12"/>
  <c r="S149" i="12" s="1"/>
  <c r="R153" i="12"/>
  <c r="S153" i="12" s="1"/>
  <c r="AR155" i="12"/>
  <c r="AS155" i="12" s="1"/>
  <c r="AU155" i="12" s="1"/>
  <c r="AE162" i="12"/>
  <c r="AF162" i="12" s="1"/>
  <c r="AH162" i="12" s="1"/>
  <c r="AE167" i="12"/>
  <c r="AF167" i="12" s="1"/>
  <c r="AH167" i="12" s="1"/>
  <c r="AE189" i="12"/>
  <c r="AF189" i="12" s="1"/>
  <c r="AR194" i="12"/>
  <c r="AS194" i="12" s="1"/>
  <c r="AR199" i="12"/>
  <c r="AT199" i="12" s="1"/>
  <c r="AR203" i="12"/>
  <c r="AS203" i="12" s="1"/>
  <c r="R238" i="12"/>
  <c r="S238" i="12" s="1"/>
  <c r="AE242" i="12"/>
  <c r="AF242" i="12" s="1"/>
  <c r="AE246" i="12"/>
  <c r="AF246" i="12" s="1"/>
  <c r="A11" i="4"/>
  <c r="DO13" i="4"/>
  <c r="DO14" i="4"/>
  <c r="DO20" i="4"/>
  <c r="DO24" i="4"/>
  <c r="DO28" i="4"/>
  <c r="DO30" i="4"/>
  <c r="DO38" i="4"/>
  <c r="DO39" i="4"/>
  <c r="DO43" i="4"/>
  <c r="DO44" i="4"/>
  <c r="DO59" i="4"/>
  <c r="DO60" i="4"/>
  <c r="DO62" i="4"/>
  <c r="DO63" i="4"/>
  <c r="DO67" i="4"/>
  <c r="DO70" i="4"/>
  <c r="DO71" i="4"/>
  <c r="DJ71" i="4"/>
  <c r="DJ70" i="4"/>
  <c r="DJ69" i="4"/>
  <c r="DJ68" i="4"/>
  <c r="DJ67" i="4"/>
  <c r="DJ66" i="4"/>
  <c r="DJ65" i="4"/>
  <c r="DJ64" i="4"/>
  <c r="DJ63" i="4"/>
  <c r="DJ62" i="4"/>
  <c r="DJ61" i="4"/>
  <c r="DJ60" i="4"/>
  <c r="DJ59" i="4"/>
  <c r="DJ58" i="4"/>
  <c r="DH57" i="4"/>
  <c r="DG57" i="4"/>
  <c r="DE57" i="4"/>
  <c r="DD57" i="4"/>
  <c r="DC57" i="4"/>
  <c r="DB57" i="4"/>
  <c r="DA57" i="4"/>
  <c r="DJ57" i="4" s="1"/>
  <c r="DH56" i="4"/>
  <c r="DG56" i="4"/>
  <c r="DE56" i="4"/>
  <c r="DD56" i="4"/>
  <c r="DC56" i="4"/>
  <c r="DB56" i="4"/>
  <c r="DA56" i="4"/>
  <c r="DJ56" i="4" s="1"/>
  <c r="DH55" i="4"/>
  <c r="DG55" i="4"/>
  <c r="DE55" i="4"/>
  <c r="DD55" i="4"/>
  <c r="DC55" i="4"/>
  <c r="DB55" i="4"/>
  <c r="DA55" i="4"/>
  <c r="DJ55" i="4" s="1"/>
  <c r="DJ54" i="4"/>
  <c r="DH53" i="4"/>
  <c r="DG53" i="4"/>
  <c r="DE53" i="4"/>
  <c r="DD53" i="4"/>
  <c r="DC53" i="4"/>
  <c r="DB53" i="4"/>
  <c r="DA53" i="4"/>
  <c r="DJ53" i="4" s="1"/>
  <c r="DH52" i="4"/>
  <c r="DG52" i="4"/>
  <c r="DE52" i="4"/>
  <c r="DD52" i="4"/>
  <c r="DC52" i="4"/>
  <c r="DB52" i="4"/>
  <c r="DA52" i="4"/>
  <c r="DJ52" i="4" s="1"/>
  <c r="DH51" i="4"/>
  <c r="DG51" i="4"/>
  <c r="DE51" i="4"/>
  <c r="DD51" i="4"/>
  <c r="DC51" i="4"/>
  <c r="DB51" i="4"/>
  <c r="DA51" i="4"/>
  <c r="DJ51" i="4" s="1"/>
  <c r="DH50" i="4"/>
  <c r="DG50" i="4"/>
  <c r="DE50" i="4"/>
  <c r="DD50" i="4"/>
  <c r="DC50" i="4"/>
  <c r="DB50" i="4"/>
  <c r="DA50" i="4"/>
  <c r="DJ50" i="4" s="1"/>
  <c r="DH49" i="4"/>
  <c r="DG49" i="4"/>
  <c r="DE49" i="4"/>
  <c r="DD49" i="4"/>
  <c r="DC49" i="4"/>
  <c r="DB49" i="4"/>
  <c r="DA49" i="4"/>
  <c r="DJ49" i="4" s="1"/>
  <c r="DH48" i="4"/>
  <c r="DG48" i="4"/>
  <c r="DE48" i="4"/>
  <c r="DD48" i="4"/>
  <c r="DC48" i="4"/>
  <c r="DB48" i="4"/>
  <c r="DA48" i="4"/>
  <c r="DJ48" i="4" s="1"/>
  <c r="DH47" i="4"/>
  <c r="DG47" i="4"/>
  <c r="DE47" i="4"/>
  <c r="DD47" i="4"/>
  <c r="DC47" i="4"/>
  <c r="DB47" i="4"/>
  <c r="DA47" i="4"/>
  <c r="DJ47" i="4" s="1"/>
  <c r="DH46" i="4"/>
  <c r="DG46" i="4"/>
  <c r="DE46" i="4"/>
  <c r="DD46" i="4"/>
  <c r="DC46" i="4"/>
  <c r="DB46" i="4"/>
  <c r="DA46" i="4"/>
  <c r="DJ46" i="4" s="1"/>
  <c r="DH45" i="4"/>
  <c r="DG45" i="4"/>
  <c r="DE45" i="4"/>
  <c r="DD45" i="4"/>
  <c r="DC45" i="4"/>
  <c r="DB45" i="4"/>
  <c r="DA45" i="4"/>
  <c r="DJ45" i="4" s="1"/>
  <c r="DJ44" i="4"/>
  <c r="DJ43" i="4"/>
  <c r="DJ42" i="4"/>
  <c r="DJ41" i="4"/>
  <c r="DJ40" i="4"/>
  <c r="DJ39" i="4"/>
  <c r="DJ38" i="4"/>
  <c r="DJ37" i="4"/>
  <c r="DJ36" i="4"/>
  <c r="DJ35" i="4"/>
  <c r="DJ34" i="4"/>
  <c r="DJ33" i="4"/>
  <c r="DJ32" i="4"/>
  <c r="DJ31" i="4"/>
  <c r="DJ30" i="4"/>
  <c r="DJ29" i="4"/>
  <c r="DJ28" i="4"/>
  <c r="DJ27" i="4"/>
  <c r="DJ26" i="4"/>
  <c r="DJ25" i="4"/>
  <c r="DJ24" i="4"/>
  <c r="DO23" i="4"/>
  <c r="DJ23" i="4"/>
  <c r="DJ22" i="4"/>
  <c r="DJ21" i="4"/>
  <c r="DJ20" i="4"/>
  <c r="DJ19" i="4"/>
  <c r="DJ18" i="4"/>
  <c r="DJ17" i="4"/>
  <c r="DH16" i="4"/>
  <c r="DG16" i="4"/>
  <c r="DE16" i="4"/>
  <c r="DD16" i="4"/>
  <c r="DC16" i="4"/>
  <c r="DB16" i="4"/>
  <c r="DA16" i="4"/>
  <c r="DJ16" i="4" s="1"/>
  <c r="DJ15" i="4"/>
  <c r="DJ14" i="4"/>
  <c r="DJ13" i="4"/>
  <c r="DJ12" i="4"/>
  <c r="D45" i="4"/>
  <c r="D46" i="4"/>
  <c r="D47" i="4"/>
  <c r="D48" i="4"/>
  <c r="D49" i="4"/>
  <c r="D50" i="4"/>
  <c r="D51" i="4"/>
  <c r="D52" i="4"/>
  <c r="D53" i="4"/>
  <c r="D55" i="4"/>
  <c r="D56" i="4"/>
  <c r="D57" i="4"/>
  <c r="AB21" i="14" l="1"/>
  <c r="Z15" i="14"/>
  <c r="AA36" i="14"/>
  <c r="AC36" i="14" s="1"/>
  <c r="DR36" i="14" s="1"/>
  <c r="AA37" i="14"/>
  <c r="AC37" i="14" s="1"/>
  <c r="DR37" i="14" s="1"/>
  <c r="AB15" i="14"/>
  <c r="AA41" i="14"/>
  <c r="AC41" i="14" s="1"/>
  <c r="DR41" i="14" s="1"/>
  <c r="AA62" i="14"/>
  <c r="AA61" i="14"/>
  <c r="AC61" i="14" s="1"/>
  <c r="DR61" i="14" s="1"/>
  <c r="AA42" i="14"/>
  <c r="AA63" i="14"/>
  <c r="AC63" i="14" s="1"/>
  <c r="DR63" i="14" s="1"/>
  <c r="AA43" i="14"/>
  <c r="AA34" i="14"/>
  <c r="AA58" i="14"/>
  <c r="AC58" i="14" s="1"/>
  <c r="DR58" i="14" s="1"/>
  <c r="AA65" i="14"/>
  <c r="AC65" i="14" s="1"/>
  <c r="DR65" i="14" s="1"/>
  <c r="AA35" i="14"/>
  <c r="AC35" i="14" s="1"/>
  <c r="DR35" i="14" s="1"/>
  <c r="AA44" i="14"/>
  <c r="AA13" i="14"/>
  <c r="AA32" i="14"/>
  <c r="AA19" i="14"/>
  <c r="AC19" i="14" s="1"/>
  <c r="DR19" i="14" s="1"/>
  <c r="AA31" i="14"/>
  <c r="AC31" i="14" s="1"/>
  <c r="DR31" i="14" s="1"/>
  <c r="AA25" i="14"/>
  <c r="AC25" i="14" s="1"/>
  <c r="DR25" i="14" s="1"/>
  <c r="AA22" i="14"/>
  <c r="AC22" i="14" s="1"/>
  <c r="DR22" i="14" s="1"/>
  <c r="AA24" i="14"/>
  <c r="AA26" i="14"/>
  <c r="AC26" i="14" s="1"/>
  <c r="DR26" i="14" s="1"/>
  <c r="AA20" i="14"/>
  <c r="AA23" i="14"/>
  <c r="AC23" i="14" s="1"/>
  <c r="DR23" i="14" s="1"/>
  <c r="AA14" i="14"/>
  <c r="AB51" i="14"/>
  <c r="AB38" i="14"/>
  <c r="AB45" i="14"/>
  <c r="Z45" i="14"/>
  <c r="AB52" i="14"/>
  <c r="Z51" i="14"/>
  <c r="Z21" i="14"/>
  <c r="AB16" i="14"/>
  <c r="AB39" i="14"/>
  <c r="Z16" i="14"/>
  <c r="AB56" i="14"/>
  <c r="AB40" i="14"/>
  <c r="M27" i="14"/>
  <c r="AB27" i="14" s="1"/>
  <c r="Z27" i="14"/>
  <c r="M60" i="14"/>
  <c r="AB60" i="14" s="1"/>
  <c r="Z60" i="14"/>
  <c r="M18" i="14"/>
  <c r="AB18" i="14" s="1"/>
  <c r="Z18" i="14"/>
  <c r="Z29" i="14"/>
  <c r="M29" i="14"/>
  <c r="AB29" i="14" s="1"/>
  <c r="M17" i="14"/>
  <c r="AB17" i="14" s="1"/>
  <c r="Z17" i="14"/>
  <c r="M55" i="14"/>
  <c r="AB55" i="14" s="1"/>
  <c r="Z55" i="14"/>
  <c r="Y71" i="14"/>
  <c r="AB71" i="14" s="1"/>
  <c r="Z71" i="14"/>
  <c r="S12" i="14"/>
  <c r="AB12" i="14" s="1"/>
  <c r="Z12" i="14"/>
  <c r="S48" i="14"/>
  <c r="AB48" i="14" s="1"/>
  <c r="Z48" i="14"/>
  <c r="M11" i="14"/>
  <c r="AB11" i="14" s="1"/>
  <c r="Z11" i="14"/>
  <c r="M33" i="14"/>
  <c r="AB33" i="14" s="1"/>
  <c r="Z33" i="14"/>
  <c r="M53" i="14"/>
  <c r="AB53" i="14" s="1"/>
  <c r="Z53" i="14"/>
  <c r="Y67" i="14"/>
  <c r="AB67" i="14" s="1"/>
  <c r="Z67" i="14"/>
  <c r="M57" i="14"/>
  <c r="AB57" i="14" s="1"/>
  <c r="Z57" i="14"/>
  <c r="Z40" i="14"/>
  <c r="Z54" i="14"/>
  <c r="M54" i="14"/>
  <c r="AB54" i="14" s="1"/>
  <c r="Z56" i="14"/>
  <c r="M70" i="14"/>
  <c r="AB70" i="14" s="1"/>
  <c r="Z70" i="14"/>
  <c r="AB59" i="14"/>
  <c r="Z64" i="14"/>
  <c r="Z28" i="14"/>
  <c r="Z50" i="14"/>
  <c r="M50" i="14"/>
  <c r="AB50" i="14" s="1"/>
  <c r="Z46" i="14"/>
  <c r="M46" i="14"/>
  <c r="AB46" i="14" s="1"/>
  <c r="AB28" i="14"/>
  <c r="Z49" i="14"/>
  <c r="Z59" i="14"/>
  <c r="AB64" i="14"/>
  <c r="M68" i="14"/>
  <c r="AB68" i="14" s="1"/>
  <c r="Z68" i="14"/>
  <c r="M66" i="14"/>
  <c r="AB66" i="14" s="1"/>
  <c r="Z66" i="14"/>
  <c r="Z38" i="14"/>
  <c r="Z52" i="14"/>
  <c r="Z47" i="14"/>
  <c r="S47" i="14"/>
  <c r="AB47" i="14" s="1"/>
  <c r="AB49" i="14"/>
  <c r="Z39" i="14"/>
  <c r="AB69" i="14"/>
  <c r="Z69" i="14"/>
  <c r="AX141" i="12"/>
  <c r="M29" i="4"/>
  <c r="AB29" i="4" s="1"/>
  <c r="U219" i="12"/>
  <c r="AB11" i="4"/>
  <c r="Z11" i="4"/>
  <c r="AA11" i="4" s="1"/>
  <c r="AV223" i="12"/>
  <c r="U103" i="12"/>
  <c r="AW103" i="12" s="1"/>
  <c r="AX217" i="12"/>
  <c r="AX211" i="12"/>
  <c r="AX55" i="12"/>
  <c r="AV135" i="12"/>
  <c r="AV218" i="12"/>
  <c r="AV101" i="12"/>
  <c r="U221" i="12"/>
  <c r="AX221" i="12" s="1"/>
  <c r="AW223" i="12"/>
  <c r="AV116" i="12"/>
  <c r="AV161" i="12"/>
  <c r="AW55" i="12"/>
  <c r="AV143" i="12"/>
  <c r="AV97" i="12"/>
  <c r="AV222" i="12"/>
  <c r="AY30" i="12"/>
  <c r="AV55" i="12"/>
  <c r="AX122" i="12"/>
  <c r="AX223" i="12"/>
  <c r="AV108" i="12"/>
  <c r="AV224" i="12"/>
  <c r="AV207" i="12"/>
  <c r="U207" i="12"/>
  <c r="AW207" i="12" s="1"/>
  <c r="AV169" i="12"/>
  <c r="AW46" i="12"/>
  <c r="AV8" i="12"/>
  <c r="U169" i="12"/>
  <c r="AX169" i="12" s="1"/>
  <c r="AX11" i="12"/>
  <c r="AV211" i="12"/>
  <c r="U54" i="12"/>
  <c r="AX54" i="12" s="1"/>
  <c r="U181" i="12"/>
  <c r="AX181" i="12" s="1"/>
  <c r="U177" i="12"/>
  <c r="AW177" i="12" s="1"/>
  <c r="U108" i="12"/>
  <c r="AW108" i="12" s="1"/>
  <c r="AV46" i="12"/>
  <c r="AV226" i="12"/>
  <c r="AV217" i="12"/>
  <c r="AX46" i="12"/>
  <c r="AW211" i="12"/>
  <c r="AX191" i="12"/>
  <c r="AH73" i="12"/>
  <c r="AW73" i="12" s="1"/>
  <c r="AV73" i="12"/>
  <c r="AW217" i="12"/>
  <c r="AY217" i="12" s="1"/>
  <c r="U208" i="12"/>
  <c r="AW208" i="12" s="1"/>
  <c r="AX20" i="12"/>
  <c r="AY20" i="12" s="1"/>
  <c r="U67" i="12"/>
  <c r="AW67" i="12" s="1"/>
  <c r="AV220" i="12"/>
  <c r="AV227" i="12"/>
  <c r="U229" i="12"/>
  <c r="AX229" i="12" s="1"/>
  <c r="AV247" i="12"/>
  <c r="U161" i="12"/>
  <c r="AW161" i="12" s="1"/>
  <c r="AW122" i="12"/>
  <c r="AY122" i="12" s="1"/>
  <c r="AW141" i="12"/>
  <c r="AY141" i="12" s="1"/>
  <c r="AV111" i="12"/>
  <c r="AW143" i="12"/>
  <c r="AY143" i="12" s="1"/>
  <c r="AV11" i="12"/>
  <c r="AW11" i="12"/>
  <c r="AV141" i="12"/>
  <c r="AV188" i="12"/>
  <c r="AF200" i="12"/>
  <c r="AH228" i="12"/>
  <c r="AX228" i="12" s="1"/>
  <c r="AV115" i="12"/>
  <c r="AF18" i="12"/>
  <c r="AV18" i="12" s="1"/>
  <c r="AV122" i="12"/>
  <c r="AX27" i="12"/>
  <c r="AG18" i="12"/>
  <c r="AV125" i="12"/>
  <c r="DP17" i="4"/>
  <c r="DK28" i="4"/>
  <c r="DQ70" i="4"/>
  <c r="DP63" i="4"/>
  <c r="DP47" i="4"/>
  <c r="DK44" i="4"/>
  <c r="DQ38" i="4"/>
  <c r="DQ23" i="4"/>
  <c r="DN65" i="4"/>
  <c r="DN18" i="4"/>
  <c r="DQ61" i="4"/>
  <c r="DQ54" i="4"/>
  <c r="DK14" i="4"/>
  <c r="DL67" i="4"/>
  <c r="DL51" i="4"/>
  <c r="DO56" i="4"/>
  <c r="DO40" i="4"/>
  <c r="DO25" i="4"/>
  <c r="DO35" i="4"/>
  <c r="DK69" i="4"/>
  <c r="DK53" i="4"/>
  <c r="DK37" i="4"/>
  <c r="DK22" i="4"/>
  <c r="DL63" i="4"/>
  <c r="DL47" i="4"/>
  <c r="DM54" i="4"/>
  <c r="DM23" i="4"/>
  <c r="DO12" i="4"/>
  <c r="DO42" i="4"/>
  <c r="DO68" i="4"/>
  <c r="DO33" i="4"/>
  <c r="DL60" i="4"/>
  <c r="DM35" i="4"/>
  <c r="DM20" i="4"/>
  <c r="DO26" i="4"/>
  <c r="DO57" i="4"/>
  <c r="DO45" i="4"/>
  <c r="DL31" i="4"/>
  <c r="DL17" i="4"/>
  <c r="DM70" i="4"/>
  <c r="DM38" i="4"/>
  <c r="DO27" i="4"/>
  <c r="DO58" i="4"/>
  <c r="DO52" i="4"/>
  <c r="DO65" i="4"/>
  <c r="DO49" i="4"/>
  <c r="DO18" i="4"/>
  <c r="DL44" i="4"/>
  <c r="DL28" i="4"/>
  <c r="DL14" i="4"/>
  <c r="DO41" i="4"/>
  <c r="DN58" i="4"/>
  <c r="DN42" i="4"/>
  <c r="DN27" i="4"/>
  <c r="DP56" i="4"/>
  <c r="DP25" i="4"/>
  <c r="DQ63" i="4"/>
  <c r="DQ47" i="4"/>
  <c r="DQ31" i="4"/>
  <c r="DQ17" i="4"/>
  <c r="DK67" i="4"/>
  <c r="DL49" i="4"/>
  <c r="DL33" i="4"/>
  <c r="DP68" i="4"/>
  <c r="DQ43" i="4"/>
  <c r="DQ13" i="4"/>
  <c r="DO34" i="4"/>
  <c r="DP70" i="4"/>
  <c r="DP61" i="4"/>
  <c r="DN31" i="4"/>
  <c r="DQ68" i="4"/>
  <c r="DQ52" i="4"/>
  <c r="DQ36" i="4"/>
  <c r="DQ21" i="4"/>
  <c r="DK27" i="4"/>
  <c r="DP36" i="4"/>
  <c r="DP21" i="4"/>
  <c r="DO16" i="4"/>
  <c r="DL68" i="4"/>
  <c r="DL52" i="4"/>
  <c r="DK63" i="4"/>
  <c r="DK47" i="4"/>
  <c r="DK31" i="4"/>
  <c r="DK17" i="4"/>
  <c r="DN68" i="4"/>
  <c r="DN52" i="4"/>
  <c r="DN36" i="4"/>
  <c r="DN21" i="4"/>
  <c r="DL70" i="4"/>
  <c r="DL54" i="4"/>
  <c r="DM61" i="4"/>
  <c r="DM45" i="4"/>
  <c r="DL29" i="4"/>
  <c r="DM52" i="4"/>
  <c r="DM21" i="4"/>
  <c r="DO21" i="4"/>
  <c r="DO36" i="4"/>
  <c r="DK56" i="4"/>
  <c r="DK40" i="4"/>
  <c r="DM59" i="4"/>
  <c r="DM13" i="4"/>
  <c r="DN61" i="4"/>
  <c r="DN45" i="4"/>
  <c r="DN29" i="4"/>
  <c r="DN15" i="4"/>
  <c r="DP59" i="4"/>
  <c r="DP43" i="4"/>
  <c r="DK54" i="4"/>
  <c r="DQ66" i="4"/>
  <c r="DQ50" i="4"/>
  <c r="DQ34" i="4"/>
  <c r="DQ19" i="4"/>
  <c r="DK68" i="4"/>
  <c r="DM65" i="4"/>
  <c r="DN67" i="4"/>
  <c r="DN51" i="4"/>
  <c r="DN35" i="4"/>
  <c r="DN20" i="4"/>
  <c r="DO22" i="4"/>
  <c r="DO37" i="4"/>
  <c r="DO53" i="4"/>
  <c r="DO69" i="4"/>
  <c r="DL69" i="4"/>
  <c r="DL53" i="4"/>
  <c r="DL37" i="4"/>
  <c r="DL22" i="4"/>
  <c r="DM60" i="4"/>
  <c r="DM44" i="4"/>
  <c r="DM28" i="4"/>
  <c r="DM14" i="4"/>
  <c r="DN46" i="4"/>
  <c r="DN16" i="4"/>
  <c r="DO32" i="4"/>
  <c r="DO48" i="4"/>
  <c r="DO64" i="4"/>
  <c r="DK62" i="4"/>
  <c r="DK46" i="4"/>
  <c r="DK30" i="4"/>
  <c r="DK16" i="4"/>
  <c r="DO19" i="4"/>
  <c r="DO50" i="4"/>
  <c r="DO66" i="4"/>
  <c r="DN59" i="4"/>
  <c r="DN43" i="4"/>
  <c r="DP34" i="4"/>
  <c r="DK29" i="4"/>
  <c r="DM41" i="4"/>
  <c r="DQ57" i="4"/>
  <c r="DQ41" i="4"/>
  <c r="DQ26" i="4"/>
  <c r="DO15" i="4"/>
  <c r="DO29" i="4"/>
  <c r="DO61" i="4"/>
  <c r="DP65" i="4"/>
  <c r="DP49" i="4"/>
  <c r="DP33" i="4"/>
  <c r="DP18" i="4"/>
  <c r="DQ56" i="4"/>
  <c r="DQ40" i="4"/>
  <c r="DQ25" i="4"/>
  <c r="DO17" i="4"/>
  <c r="DO31" i="4"/>
  <c r="DO47" i="4"/>
  <c r="DL56" i="4"/>
  <c r="DM47" i="4"/>
  <c r="DM31" i="4"/>
  <c r="DQ24" i="4"/>
  <c r="DL12" i="4"/>
  <c r="DQ12" i="4"/>
  <c r="DQ15" i="4"/>
  <c r="DM16" i="4"/>
  <c r="DM18" i="4"/>
  <c r="DK20" i="4"/>
  <c r="DN22" i="4"/>
  <c r="DP23" i="4"/>
  <c r="DL24" i="4"/>
  <c r="DN25" i="4"/>
  <c r="DL27" i="4"/>
  <c r="DQ27" i="4"/>
  <c r="DM30" i="4"/>
  <c r="DK32" i="4"/>
  <c r="DM33" i="4"/>
  <c r="DN37" i="4"/>
  <c r="DP38" i="4"/>
  <c r="DL39" i="4"/>
  <c r="DN40" i="4"/>
  <c r="DQ42" i="4"/>
  <c r="DQ45" i="4"/>
  <c r="DM46" i="4"/>
  <c r="DK48" i="4"/>
  <c r="DQ58" i="4"/>
  <c r="AH146" i="12"/>
  <c r="AX146" i="12" s="1"/>
  <c r="AV146" i="12"/>
  <c r="AH165" i="12"/>
  <c r="AW165" i="12" s="1"/>
  <c r="AV165" i="12"/>
  <c r="AU148" i="12"/>
  <c r="AW148" i="12" s="1"/>
  <c r="AV148" i="12"/>
  <c r="AV139" i="12"/>
  <c r="AU123" i="12"/>
  <c r="AX123" i="12" s="1"/>
  <c r="AV123" i="12"/>
  <c r="AT17" i="12"/>
  <c r="AS17" i="12"/>
  <c r="AV17" i="12" s="1"/>
  <c r="AG16" i="12"/>
  <c r="AF16" i="12"/>
  <c r="AV16" i="12" s="1"/>
  <c r="AU7" i="12"/>
  <c r="AW7" i="12" s="1"/>
  <c r="AV7" i="12"/>
  <c r="T199" i="12"/>
  <c r="U199" i="12"/>
  <c r="T173" i="12"/>
  <c r="AG173" i="12"/>
  <c r="S173" i="12"/>
  <c r="AU138" i="12"/>
  <c r="AV138" i="12"/>
  <c r="AH117" i="12"/>
  <c r="AV117" i="12"/>
  <c r="AH90" i="12"/>
  <c r="AX90" i="12" s="1"/>
  <c r="AV90" i="12"/>
  <c r="T18" i="12"/>
  <c r="U18" i="12"/>
  <c r="AW18" i="12" s="1"/>
  <c r="T15" i="12"/>
  <c r="S15" i="12"/>
  <c r="AV15" i="12" s="1"/>
  <c r="U153" i="12"/>
  <c r="AV153" i="12"/>
  <c r="AH182" i="12"/>
  <c r="AX182" i="12" s="1"/>
  <c r="AV182" i="12"/>
  <c r="AH147" i="12"/>
  <c r="AV147" i="12"/>
  <c r="AH99" i="12"/>
  <c r="AX99" i="12" s="1"/>
  <c r="AV99" i="12"/>
  <c r="AV142" i="12"/>
  <c r="U142" i="12"/>
  <c r="DP13" i="4"/>
  <c r="U149" i="12"/>
  <c r="AV149" i="12"/>
  <c r="AH178" i="12"/>
  <c r="AV178" i="12"/>
  <c r="AH244" i="12"/>
  <c r="AX244" i="12" s="1"/>
  <c r="AV244" i="12"/>
  <c r="U92" i="12"/>
  <c r="AV92" i="12"/>
  <c r="AH66" i="12"/>
  <c r="AW66" i="12" s="1"/>
  <c r="AV66" i="12"/>
  <c r="U145" i="12"/>
  <c r="AV145" i="12"/>
  <c r="AH174" i="12"/>
  <c r="AV174" i="12"/>
  <c r="AU144" i="12"/>
  <c r="AW144" i="12" s="1"/>
  <c r="AV144" i="12"/>
  <c r="AV88" i="12"/>
  <c r="U88" i="12"/>
  <c r="AU239" i="12"/>
  <c r="AX239" i="12" s="1"/>
  <c r="AV239" i="12"/>
  <c r="AH128" i="12"/>
  <c r="AX128" i="12" s="1"/>
  <c r="AV128" i="12"/>
  <c r="AU58" i="12"/>
  <c r="AX58" i="12" s="1"/>
  <c r="AV58" i="12"/>
  <c r="U89" i="12"/>
  <c r="AV89" i="12"/>
  <c r="U12" i="12"/>
  <c r="AV12" i="12"/>
  <c r="AU60" i="12"/>
  <c r="AW60" i="12" s="1"/>
  <c r="AV60" i="12"/>
  <c r="DQ29" i="4"/>
  <c r="DK35" i="4"/>
  <c r="DL42" i="4"/>
  <c r="DM49" i="4"/>
  <c r="DK51" i="4"/>
  <c r="DP54" i="4"/>
  <c r="DN56" i="4"/>
  <c r="DL58" i="4"/>
  <c r="AH246" i="12"/>
  <c r="AW246" i="12" s="1"/>
  <c r="AV246" i="12"/>
  <c r="U232" i="12"/>
  <c r="AV232" i="12"/>
  <c r="U156" i="12"/>
  <c r="AV156" i="12"/>
  <c r="U240" i="12"/>
  <c r="AV240" i="12"/>
  <c r="AH112" i="12"/>
  <c r="AX112" i="12" s="1"/>
  <c r="AV112" i="12"/>
  <c r="AH150" i="12"/>
  <c r="AX150" i="12" s="1"/>
  <c r="AV150" i="12"/>
  <c r="DM12" i="4"/>
  <c r="AH242" i="12"/>
  <c r="AW242" i="12" s="1"/>
  <c r="AV242" i="12"/>
  <c r="AH114" i="12"/>
  <c r="AW114" i="12" s="1"/>
  <c r="AV114" i="12"/>
  <c r="AH107" i="12"/>
  <c r="AX107" i="12" s="1"/>
  <c r="AV107" i="12"/>
  <c r="AV238" i="12"/>
  <c r="U238" i="12"/>
  <c r="AH104" i="12"/>
  <c r="AW104" i="12" s="1"/>
  <c r="AV104" i="12"/>
  <c r="AV205" i="12"/>
  <c r="U205" i="12"/>
  <c r="AH102" i="12"/>
  <c r="AX102" i="12" s="1"/>
  <c r="AV102" i="12"/>
  <c r="U85" i="12"/>
  <c r="AV85" i="12"/>
  <c r="AH100" i="12"/>
  <c r="AX100" i="12" s="1"/>
  <c r="AV100" i="12"/>
  <c r="U236" i="12"/>
  <c r="AV236" i="12"/>
  <c r="AW191" i="12"/>
  <c r="AH98" i="12"/>
  <c r="AX98" i="12" s="1"/>
  <c r="AV98" i="12"/>
  <c r="AH5" i="12"/>
  <c r="AW5" i="12" s="1"/>
  <c r="AV5" i="12"/>
  <c r="AU203" i="12"/>
  <c r="AX203" i="12" s="1"/>
  <c r="AV203" i="12"/>
  <c r="U190" i="12"/>
  <c r="AV190" i="12"/>
  <c r="AU186" i="12"/>
  <c r="AV186" i="12"/>
  <c r="AV94" i="12"/>
  <c r="U94" i="12"/>
  <c r="AH72" i="12"/>
  <c r="AV72" i="12"/>
  <c r="U10" i="12"/>
  <c r="AV10" i="12"/>
  <c r="AH96" i="12"/>
  <c r="AW96" i="12" s="1"/>
  <c r="AV96" i="12"/>
  <c r="U95" i="12"/>
  <c r="AV95" i="12"/>
  <c r="AH3" i="12"/>
  <c r="AW3" i="12" s="1"/>
  <c r="AV3" i="12"/>
  <c r="U6" i="12"/>
  <c r="AV6" i="12"/>
  <c r="DP51" i="4"/>
  <c r="DN53" i="4"/>
  <c r="DL55" i="4"/>
  <c r="AU187" i="12"/>
  <c r="AX187" i="12" s="1"/>
  <c r="AV187" i="12"/>
  <c r="U184" i="12"/>
  <c r="AV184" i="12"/>
  <c r="AH14" i="12"/>
  <c r="AX14" i="12" s="1"/>
  <c r="AV14" i="12"/>
  <c r="U65" i="12"/>
  <c r="AV65" i="12"/>
  <c r="U93" i="12"/>
  <c r="AV93" i="12"/>
  <c r="U180" i="12"/>
  <c r="AV180" i="12"/>
  <c r="U59" i="12"/>
  <c r="AV59" i="12"/>
  <c r="AH133" i="12"/>
  <c r="AV133" i="12"/>
  <c r="AU194" i="12"/>
  <c r="AX194" i="12" s="1"/>
  <c r="AV194" i="12"/>
  <c r="U230" i="12"/>
  <c r="AV230" i="12"/>
  <c r="AH210" i="12"/>
  <c r="AX210" i="12" s="1"/>
  <c r="AV210" i="12"/>
  <c r="AV127" i="12"/>
  <c r="U127" i="12"/>
  <c r="AH189" i="12"/>
  <c r="AX189" i="12" s="1"/>
  <c r="AV189" i="12"/>
  <c r="AH209" i="12"/>
  <c r="AX209" i="12" s="1"/>
  <c r="AV209" i="12"/>
  <c r="DP20" i="4"/>
  <c r="AH9" i="12"/>
  <c r="AV9" i="12"/>
  <c r="AH134" i="12"/>
  <c r="AW134" i="12" s="1"/>
  <c r="AV134" i="12"/>
  <c r="DP35" i="4"/>
  <c r="U195" i="12"/>
  <c r="AV195" i="12"/>
  <c r="U56" i="12"/>
  <c r="AV56" i="12"/>
  <c r="AH113" i="12"/>
  <c r="AX113" i="12" s="1"/>
  <c r="AV113" i="12"/>
  <c r="U82" i="12"/>
  <c r="AV82" i="12"/>
  <c r="U87" i="12"/>
  <c r="AV87" i="12"/>
  <c r="AU19" i="12"/>
  <c r="AX19" i="12" s="1"/>
  <c r="AV19" i="12"/>
  <c r="DN12" i="4"/>
  <c r="DP40" i="4"/>
  <c r="DM51" i="4"/>
  <c r="DM67" i="4"/>
  <c r="AV176" i="12"/>
  <c r="AX246" i="12"/>
  <c r="U139" i="12"/>
  <c r="T139" i="12"/>
  <c r="AX75" i="12"/>
  <c r="AW75" i="12"/>
  <c r="AX176" i="12"/>
  <c r="AW176" i="12"/>
  <c r="AX226" i="12"/>
  <c r="AW226" i="12"/>
  <c r="U157" i="12"/>
  <c r="AV157" i="12"/>
  <c r="AV118" i="12"/>
  <c r="AX115" i="12"/>
  <c r="AW115" i="12"/>
  <c r="U74" i="12"/>
  <c r="AV74" i="12"/>
  <c r="DP12" i="4"/>
  <c r="DN14" i="4"/>
  <c r="DL16" i="4"/>
  <c r="DQ18" i="4"/>
  <c r="DM22" i="4"/>
  <c r="DK24" i="4"/>
  <c r="DP27" i="4"/>
  <c r="DN28" i="4"/>
  <c r="DL30" i="4"/>
  <c r="DQ33" i="4"/>
  <c r="DM37" i="4"/>
  <c r="DK39" i="4"/>
  <c r="DP42" i="4"/>
  <c r="DN44" i="4"/>
  <c r="DL46" i="4"/>
  <c r="DQ49" i="4"/>
  <c r="DM53" i="4"/>
  <c r="DK55" i="4"/>
  <c r="DP58" i="4"/>
  <c r="DN60" i="4"/>
  <c r="DL62" i="4"/>
  <c r="DQ65" i="4"/>
  <c r="DM69" i="4"/>
  <c r="DK71" i="4"/>
  <c r="AX167" i="12"/>
  <c r="AW167" i="12"/>
  <c r="U237" i="12"/>
  <c r="AV237" i="12"/>
  <c r="AH200" i="12"/>
  <c r="DM62" i="4"/>
  <c r="DK64" i="4"/>
  <c r="DP67" i="4"/>
  <c r="DN69" i="4"/>
  <c r="DL71" i="4"/>
  <c r="AX222" i="12"/>
  <c r="AW222" i="12"/>
  <c r="AV152" i="12"/>
  <c r="DP14" i="4"/>
  <c r="DQ20" i="4"/>
  <c r="DM24" i="4"/>
  <c r="DK26" i="4"/>
  <c r="DP28" i="4"/>
  <c r="DN30" i="4"/>
  <c r="DL32" i="4"/>
  <c r="DQ35" i="4"/>
  <c r="DM39" i="4"/>
  <c r="DK41" i="4"/>
  <c r="DP44" i="4"/>
  <c r="DL48" i="4"/>
  <c r="DQ51" i="4"/>
  <c r="DM55" i="4"/>
  <c r="DK57" i="4"/>
  <c r="DP60" i="4"/>
  <c r="DN62" i="4"/>
  <c r="DL64" i="4"/>
  <c r="DQ67" i="4"/>
  <c r="DM71" i="4"/>
  <c r="AX220" i="12"/>
  <c r="AW220" i="12"/>
  <c r="AW152" i="12"/>
  <c r="AX152" i="12"/>
  <c r="U119" i="12"/>
  <c r="AV119" i="12"/>
  <c r="DQ14" i="4"/>
  <c r="DK19" i="4"/>
  <c r="DP22" i="4"/>
  <c r="DN24" i="4"/>
  <c r="DL26" i="4"/>
  <c r="DQ28" i="4"/>
  <c r="DM32" i="4"/>
  <c r="DK34" i="4"/>
  <c r="DP37" i="4"/>
  <c r="DN39" i="4"/>
  <c r="DL41" i="4"/>
  <c r="DQ44" i="4"/>
  <c r="DM48" i="4"/>
  <c r="DK50" i="4"/>
  <c r="DP53" i="4"/>
  <c r="DN55" i="4"/>
  <c r="DL57" i="4"/>
  <c r="DQ60" i="4"/>
  <c r="DM64" i="4"/>
  <c r="DK66" i="4"/>
  <c r="DP69" i="4"/>
  <c r="DN71" i="4"/>
  <c r="AG198" i="12"/>
  <c r="AF198" i="12"/>
  <c r="AV198" i="12" s="1"/>
  <c r="AV206" i="12"/>
  <c r="U206" i="12"/>
  <c r="AS199" i="12"/>
  <c r="AV199" i="12" s="1"/>
  <c r="AV170" i="12"/>
  <c r="U204" i="12"/>
  <c r="AV204" i="12"/>
  <c r="AV191" i="12"/>
  <c r="U91" i="12"/>
  <c r="AV91" i="12"/>
  <c r="AW107" i="12"/>
  <c r="AV27" i="12"/>
  <c r="AY110" i="12"/>
  <c r="DK13" i="4"/>
  <c r="DP16" i="4"/>
  <c r="DL19" i="4"/>
  <c r="DQ22" i="4"/>
  <c r="DM26" i="4"/>
  <c r="DP30" i="4"/>
  <c r="DN32" i="4"/>
  <c r="DL34" i="4"/>
  <c r="DQ37" i="4"/>
  <c r="DK43" i="4"/>
  <c r="DP46" i="4"/>
  <c r="DN48" i="4"/>
  <c r="DL50" i="4"/>
  <c r="DQ53" i="4"/>
  <c r="DM57" i="4"/>
  <c r="DK59" i="4"/>
  <c r="DP62" i="4"/>
  <c r="DN64" i="4"/>
  <c r="DL66" i="4"/>
  <c r="DQ69" i="4"/>
  <c r="AX159" i="12"/>
  <c r="AW159" i="12"/>
  <c r="AW193" i="12"/>
  <c r="AX193" i="12"/>
  <c r="AX218" i="12"/>
  <c r="AW218" i="12"/>
  <c r="AV201" i="12"/>
  <c r="U166" i="12"/>
  <c r="AV166" i="12"/>
  <c r="AX116" i="12"/>
  <c r="AW116" i="12"/>
  <c r="DL13" i="4"/>
  <c r="DQ16" i="4"/>
  <c r="DM19" i="4"/>
  <c r="DK21" i="4"/>
  <c r="DP24" i="4"/>
  <c r="DN26" i="4"/>
  <c r="DQ30" i="4"/>
  <c r="DM34" i="4"/>
  <c r="DK36" i="4"/>
  <c r="DP39" i="4"/>
  <c r="DN41" i="4"/>
  <c r="DL43" i="4"/>
  <c r="DQ46" i="4"/>
  <c r="DM50" i="4"/>
  <c r="DK52" i="4"/>
  <c r="DP55" i="4"/>
  <c r="DN57" i="4"/>
  <c r="DL59" i="4"/>
  <c r="DQ62" i="4"/>
  <c r="DM66" i="4"/>
  <c r="DP71" i="4"/>
  <c r="AV193" i="12"/>
  <c r="AX201" i="12"/>
  <c r="AW201" i="12"/>
  <c r="AX198" i="12"/>
  <c r="AW198" i="12"/>
  <c r="U160" i="12"/>
  <c r="AV160" i="12"/>
  <c r="AX111" i="12"/>
  <c r="AW111" i="12"/>
  <c r="AX101" i="12"/>
  <c r="AW101" i="12"/>
  <c r="AH16" i="12"/>
  <c r="AX16" i="12" s="1"/>
  <c r="DK15" i="4"/>
  <c r="DN19" i="4"/>
  <c r="DL21" i="4"/>
  <c r="DP32" i="4"/>
  <c r="DN34" i="4"/>
  <c r="DL36" i="4"/>
  <c r="DQ39" i="4"/>
  <c r="DM43" i="4"/>
  <c r="DK45" i="4"/>
  <c r="DP48" i="4"/>
  <c r="DN50" i="4"/>
  <c r="DQ55" i="4"/>
  <c r="DK61" i="4"/>
  <c r="DP64" i="4"/>
  <c r="DN66" i="4"/>
  <c r="DQ71" i="4"/>
  <c r="U200" i="12"/>
  <c r="T200" i="12"/>
  <c r="U183" i="12"/>
  <c r="AV183" i="12"/>
  <c r="AV172" i="12"/>
  <c r="U136" i="12"/>
  <c r="AV136" i="12"/>
  <c r="U51" i="12"/>
  <c r="AV51" i="12"/>
  <c r="AV140" i="12"/>
  <c r="DN13" i="4"/>
  <c r="DL15" i="4"/>
  <c r="DK23" i="4"/>
  <c r="DP26" i="4"/>
  <c r="DQ32" i="4"/>
  <c r="DM36" i="4"/>
  <c r="DK38" i="4"/>
  <c r="DP41" i="4"/>
  <c r="DL45" i="4"/>
  <c r="DQ48" i="4"/>
  <c r="DP57" i="4"/>
  <c r="DL61" i="4"/>
  <c r="DQ64" i="4"/>
  <c r="DM68" i="4"/>
  <c r="DK70" i="4"/>
  <c r="U155" i="12"/>
  <c r="AV155" i="12"/>
  <c r="AX172" i="12"/>
  <c r="AW172" i="12"/>
  <c r="AX188" i="12"/>
  <c r="AW188" i="12"/>
  <c r="AW135" i="12"/>
  <c r="AX135" i="12"/>
  <c r="AW27" i="12"/>
  <c r="AX140" i="12"/>
  <c r="AW140" i="12"/>
  <c r="DM15" i="4"/>
  <c r="DP19" i="4"/>
  <c r="DL23" i="4"/>
  <c r="DM29" i="4"/>
  <c r="DL38" i="4"/>
  <c r="DP50" i="4"/>
  <c r="DP66" i="4"/>
  <c r="AV126" i="12"/>
  <c r="U126" i="12"/>
  <c r="AX103" i="12"/>
  <c r="AX8" i="12"/>
  <c r="AW8" i="12"/>
  <c r="DK25" i="4"/>
  <c r="AV202" i="12"/>
  <c r="U202" i="12"/>
  <c r="S200" i="12"/>
  <c r="AV159" i="12"/>
  <c r="AX170" i="12"/>
  <c r="AW170" i="12"/>
  <c r="U245" i="12"/>
  <c r="AV245" i="12"/>
  <c r="AV4" i="12"/>
  <c r="U4" i="12"/>
  <c r="AU17" i="12"/>
  <c r="AW17" i="12" s="1"/>
  <c r="AX124" i="12"/>
  <c r="AW124" i="12"/>
  <c r="AX125" i="12"/>
  <c r="AW125" i="12"/>
  <c r="DM17" i="4"/>
  <c r="DK18" i="4"/>
  <c r="DN23" i="4"/>
  <c r="DL25" i="4"/>
  <c r="DK33" i="4"/>
  <c r="DN38" i="4"/>
  <c r="DL40" i="4"/>
  <c r="DK49" i="4"/>
  <c r="DP52" i="4"/>
  <c r="DN54" i="4"/>
  <c r="DQ59" i="4"/>
  <c r="DM63" i="4"/>
  <c r="DK65" i="4"/>
  <c r="DN70" i="4"/>
  <c r="AU199" i="12"/>
  <c r="U171" i="12"/>
  <c r="AV171" i="12"/>
  <c r="U175" i="12"/>
  <c r="AV175" i="12"/>
  <c r="AV124" i="12"/>
  <c r="DK12" i="4"/>
  <c r="DP15" i="4"/>
  <c r="DN17" i="4"/>
  <c r="DL18" i="4"/>
  <c r="DM25" i="4"/>
  <c r="DP29" i="4"/>
  <c r="DM40" i="4"/>
  <c r="DK42" i="4"/>
  <c r="DP45" i="4"/>
  <c r="DN47" i="4"/>
  <c r="DM56" i="4"/>
  <c r="DK58" i="4"/>
  <c r="DN63" i="4"/>
  <c r="DL65" i="4"/>
  <c r="AV167" i="12"/>
  <c r="U151" i="12"/>
  <c r="AV151" i="12"/>
  <c r="AX224" i="12"/>
  <c r="AW224" i="12"/>
  <c r="AW241" i="12"/>
  <c r="AX241" i="12"/>
  <c r="U179" i="12"/>
  <c r="AV179" i="12"/>
  <c r="AU15" i="12"/>
  <c r="AW15" i="12" s="1"/>
  <c r="AT15" i="12"/>
  <c r="AX219" i="12"/>
  <c r="AW219" i="12"/>
  <c r="AX118" i="12"/>
  <c r="AW118" i="12"/>
  <c r="AX162" i="12"/>
  <c r="AW162" i="12"/>
  <c r="AW69" i="12"/>
  <c r="AX69" i="12"/>
  <c r="AY69" i="12" s="1"/>
  <c r="DL20" i="4"/>
  <c r="DM27" i="4"/>
  <c r="DP31" i="4"/>
  <c r="DN33" i="4"/>
  <c r="DL35" i="4"/>
  <c r="DM42" i="4"/>
  <c r="DN49" i="4"/>
  <c r="DM58" i="4"/>
  <c r="DK60" i="4"/>
  <c r="AW227" i="12"/>
  <c r="AX227" i="12"/>
  <c r="AX247" i="12"/>
  <c r="AW247" i="12"/>
  <c r="AX243" i="12"/>
  <c r="AW243" i="12"/>
  <c r="AY225" i="12"/>
  <c r="AV162" i="12"/>
  <c r="AX97" i="12"/>
  <c r="AW97" i="12"/>
  <c r="AV69" i="12"/>
  <c r="AA15" i="14" l="1"/>
  <c r="AC62" i="14"/>
  <c r="DR62" i="14" s="1"/>
  <c r="AC13" i="14"/>
  <c r="DR13" i="14" s="1"/>
  <c r="AC34" i="14"/>
  <c r="DR34" i="14" s="1"/>
  <c r="AC43" i="14"/>
  <c r="DR43" i="14" s="1"/>
  <c r="AC20" i="14"/>
  <c r="DR20" i="14" s="1"/>
  <c r="AC32" i="14"/>
  <c r="DR32" i="14" s="1"/>
  <c r="AA50" i="14"/>
  <c r="AA47" i="14"/>
  <c r="AC47" i="14" s="1"/>
  <c r="AA64" i="14"/>
  <c r="AC64" i="14" s="1"/>
  <c r="DR64" i="14" s="1"/>
  <c r="AA52" i="14"/>
  <c r="AC52" i="14" s="1"/>
  <c r="AA38" i="14"/>
  <c r="AC38" i="14" s="1"/>
  <c r="DR38" i="14" s="1"/>
  <c r="AA70" i="14"/>
  <c r="AC70" i="14" s="1"/>
  <c r="DR70" i="14" s="1"/>
  <c r="AA66" i="14"/>
  <c r="AC66" i="14" s="1"/>
  <c r="DR66" i="14" s="1"/>
  <c r="AA48" i="14"/>
  <c r="AC48" i="14" s="1"/>
  <c r="AA60" i="14"/>
  <c r="AC60" i="14" s="1"/>
  <c r="DR60" i="14" s="1"/>
  <c r="AC15" i="14"/>
  <c r="DR15" i="14" s="1"/>
  <c r="AA56" i="14"/>
  <c r="AC44" i="14"/>
  <c r="DR44" i="14" s="1"/>
  <c r="AA68" i="14"/>
  <c r="AC68" i="14" s="1"/>
  <c r="DR68" i="14" s="1"/>
  <c r="AA54" i="14"/>
  <c r="AC54" i="14" s="1"/>
  <c r="AA45" i="14"/>
  <c r="AA40" i="14"/>
  <c r="AA59" i="14"/>
  <c r="AC59" i="14" s="1"/>
  <c r="DR59" i="14" s="1"/>
  <c r="AA57" i="14"/>
  <c r="AC57" i="14" s="1"/>
  <c r="AA51" i="14"/>
  <c r="AC51" i="14" s="1"/>
  <c r="AA49" i="14"/>
  <c r="AC49" i="14" s="1"/>
  <c r="AA71" i="14"/>
  <c r="AA69" i="14"/>
  <c r="AC69" i="14" s="1"/>
  <c r="DR69" i="14" s="1"/>
  <c r="AA67" i="14"/>
  <c r="AC67" i="14" s="1"/>
  <c r="DR67" i="14" s="1"/>
  <c r="AA55" i="14"/>
  <c r="AC55" i="14" s="1"/>
  <c r="AC42" i="14"/>
  <c r="DR42" i="14" s="1"/>
  <c r="AA46" i="14"/>
  <c r="AA39" i="14"/>
  <c r="AC39" i="14" s="1"/>
  <c r="DR39" i="14" s="1"/>
  <c r="AA53" i="14"/>
  <c r="AC53" i="14" s="1"/>
  <c r="AC24" i="14"/>
  <c r="DR24" i="14" s="1"/>
  <c r="AA12" i="14"/>
  <c r="AA11" i="14"/>
  <c r="AA17" i="14"/>
  <c r="AC17" i="14" s="1"/>
  <c r="DR17" i="14" s="1"/>
  <c r="AA33" i="14"/>
  <c r="AC33" i="14" s="1"/>
  <c r="DR33" i="14" s="1"/>
  <c r="AA21" i="14"/>
  <c r="AC21" i="14" s="1"/>
  <c r="DR21" i="14" s="1"/>
  <c r="AC14" i="14"/>
  <c r="DR14" i="14" s="1"/>
  <c r="AA16" i="14"/>
  <c r="AC16" i="14" s="1"/>
  <c r="AA28" i="14"/>
  <c r="AA29" i="14"/>
  <c r="AC29" i="14" s="1"/>
  <c r="DR29" i="14" s="1"/>
  <c r="AA18" i="14"/>
  <c r="AA27" i="14"/>
  <c r="AY11" i="12"/>
  <c r="AY55" i="12"/>
  <c r="AW228" i="12"/>
  <c r="AY228" i="12" s="1"/>
  <c r="AC11" i="4"/>
  <c r="AW221" i="12"/>
  <c r="AY221" i="12" s="1"/>
  <c r="AW14" i="12"/>
  <c r="AY14" i="12" s="1"/>
  <c r="AY211" i="12"/>
  <c r="AX208" i="12"/>
  <c r="AY208" i="12" s="1"/>
  <c r="AX207" i="12"/>
  <c r="AY207" i="12" s="1"/>
  <c r="AW128" i="12"/>
  <c r="AY128" i="12" s="1"/>
  <c r="AY152" i="12"/>
  <c r="AW169" i="12"/>
  <c r="AY169" i="12" s="1"/>
  <c r="AW58" i="12"/>
  <c r="AY58" i="12" s="1"/>
  <c r="AW54" i="12"/>
  <c r="AY54" i="12" s="1"/>
  <c r="AW181" i="12"/>
  <c r="AY181" i="12" s="1"/>
  <c r="AX108" i="12"/>
  <c r="AY108" i="12" s="1"/>
  <c r="AY223" i="12"/>
  <c r="AV200" i="12"/>
  <c r="AY46" i="12"/>
  <c r="AW244" i="12"/>
  <c r="AY244" i="12" s="1"/>
  <c r="AY193" i="12"/>
  <c r="AW100" i="12"/>
  <c r="AY100" i="12" s="1"/>
  <c r="AX73" i="12"/>
  <c r="AY73" i="12" s="1"/>
  <c r="AX15" i="12"/>
  <c r="AY15" i="12" s="1"/>
  <c r="AX7" i="12"/>
  <c r="AY7" i="12" s="1"/>
  <c r="AX134" i="12"/>
  <c r="AY134" i="12" s="1"/>
  <c r="AW239" i="12"/>
  <c r="AY239" i="12" s="1"/>
  <c r="AX177" i="12"/>
  <c r="AY177" i="12" s="1"/>
  <c r="AY191" i="12"/>
  <c r="AX165" i="12"/>
  <c r="AY165" i="12" s="1"/>
  <c r="AX242" i="12"/>
  <c r="AY242" i="12" s="1"/>
  <c r="AX18" i="12"/>
  <c r="AY18" i="12" s="1"/>
  <c r="AX114" i="12"/>
  <c r="AY114" i="12" s="1"/>
  <c r="AW123" i="12"/>
  <c r="AY123" i="12" s="1"/>
  <c r="AW113" i="12"/>
  <c r="AY113" i="12" s="1"/>
  <c r="AY227" i="12"/>
  <c r="AW16" i="12"/>
  <c r="AY16" i="12" s="1"/>
  <c r="AW229" i="12"/>
  <c r="AY229" i="12" s="1"/>
  <c r="AW150" i="12"/>
  <c r="AY150" i="12" s="1"/>
  <c r="AW19" i="12"/>
  <c r="AY19" i="12" s="1"/>
  <c r="AX148" i="12"/>
  <c r="AY148" i="12" s="1"/>
  <c r="AW189" i="12"/>
  <c r="AY189" i="12" s="1"/>
  <c r="AX161" i="12"/>
  <c r="AY161" i="12" s="1"/>
  <c r="AX60" i="12"/>
  <c r="AY60" i="12" s="1"/>
  <c r="AW187" i="12"/>
  <c r="AY187" i="12" s="1"/>
  <c r="AX3" i="12"/>
  <c r="AY3" i="12" s="1"/>
  <c r="AX144" i="12"/>
  <c r="AY144" i="12" s="1"/>
  <c r="AX67" i="12"/>
  <c r="AY67" i="12" s="1"/>
  <c r="AW194" i="12"/>
  <c r="AY194" i="12" s="1"/>
  <c r="AX5" i="12"/>
  <c r="AY5" i="12" s="1"/>
  <c r="AW146" i="12"/>
  <c r="AY146" i="12" s="1"/>
  <c r="AX96" i="12"/>
  <c r="AY96" i="12" s="1"/>
  <c r="AX104" i="12"/>
  <c r="AY104" i="12" s="1"/>
  <c r="AW203" i="12"/>
  <c r="AY203" i="12" s="1"/>
  <c r="AX66" i="12"/>
  <c r="AY66" i="12" s="1"/>
  <c r="AW90" i="12"/>
  <c r="AY90" i="12" s="1"/>
  <c r="AW210" i="12"/>
  <c r="AY210" i="12" s="1"/>
  <c r="AY27" i="12"/>
  <c r="AW182" i="12"/>
  <c r="AY182" i="12" s="1"/>
  <c r="AW112" i="12"/>
  <c r="AY112" i="12" s="1"/>
  <c r="AX17" i="12"/>
  <c r="AY17" i="12" s="1"/>
  <c r="AW98" i="12"/>
  <c r="AY98" i="12" s="1"/>
  <c r="AW99" i="12"/>
  <c r="AY99" i="12" s="1"/>
  <c r="AW209" i="12"/>
  <c r="AY209" i="12" s="1"/>
  <c r="AY97" i="12"/>
  <c r="AY247" i="12"/>
  <c r="AY162" i="12"/>
  <c r="AY224" i="12"/>
  <c r="AY125" i="12"/>
  <c r="AY124" i="12"/>
  <c r="AY8" i="12"/>
  <c r="AY103" i="12"/>
  <c r="AY188" i="12"/>
  <c r="AY172" i="12"/>
  <c r="AY101" i="12"/>
  <c r="AY111" i="12"/>
  <c r="AY201" i="12"/>
  <c r="AY116" i="12"/>
  <c r="AY218" i="12"/>
  <c r="AY107" i="12"/>
  <c r="AY222" i="12"/>
  <c r="AY167" i="12"/>
  <c r="AY115" i="12"/>
  <c r="AW117" i="12"/>
  <c r="AX117" i="12"/>
  <c r="AX138" i="12"/>
  <c r="AW138" i="12"/>
  <c r="AV173" i="12"/>
  <c r="U173" i="12"/>
  <c r="AX136" i="12"/>
  <c r="AW136" i="12"/>
  <c r="AX157" i="12"/>
  <c r="AW157" i="12"/>
  <c r="AW133" i="12"/>
  <c r="AX133" i="12"/>
  <c r="AX85" i="12"/>
  <c r="AW85" i="12"/>
  <c r="AX171" i="12"/>
  <c r="AW171" i="12"/>
  <c r="AX166" i="12"/>
  <c r="AW166" i="12"/>
  <c r="AW9" i="12"/>
  <c r="AX9" i="12"/>
  <c r="AX186" i="12"/>
  <c r="AW186" i="12"/>
  <c r="AX245" i="12"/>
  <c r="AW245" i="12"/>
  <c r="AX91" i="12"/>
  <c r="AW91" i="12"/>
  <c r="AY226" i="12"/>
  <c r="AX59" i="12"/>
  <c r="AW59" i="12"/>
  <c r="AX178" i="12"/>
  <c r="AW178" i="12"/>
  <c r="AW160" i="12"/>
  <c r="AX160" i="12"/>
  <c r="AX199" i="12"/>
  <c r="AW199" i="12"/>
  <c r="AY118" i="12"/>
  <c r="AY170" i="12"/>
  <c r="AW155" i="12"/>
  <c r="AX155" i="12"/>
  <c r="AX183" i="12"/>
  <c r="AW183" i="12"/>
  <c r="AX6" i="12"/>
  <c r="AW6" i="12"/>
  <c r="AX190" i="12"/>
  <c r="AW190" i="12"/>
  <c r="AX88" i="12"/>
  <c r="AW88" i="12"/>
  <c r="AY176" i="12"/>
  <c r="AX87" i="12"/>
  <c r="AW87" i="12"/>
  <c r="AX180" i="12"/>
  <c r="AW180" i="12"/>
  <c r="AX149" i="12"/>
  <c r="AW149" i="12"/>
  <c r="AY219" i="12"/>
  <c r="AY198" i="12"/>
  <c r="AX204" i="12"/>
  <c r="AW204" i="12"/>
  <c r="AX237" i="12"/>
  <c r="AW237" i="12"/>
  <c r="AX205" i="12"/>
  <c r="AW205" i="12"/>
  <c r="AY243" i="12"/>
  <c r="AY75" i="12"/>
  <c r="AX82" i="12"/>
  <c r="AW82" i="12"/>
  <c r="AX93" i="12"/>
  <c r="AW93" i="12"/>
  <c r="AX142" i="12"/>
  <c r="AW142" i="12"/>
  <c r="AX202" i="12"/>
  <c r="AW202" i="12"/>
  <c r="AX200" i="12"/>
  <c r="AW200" i="12"/>
  <c r="AX127" i="12"/>
  <c r="AW127" i="12"/>
  <c r="AX95" i="12"/>
  <c r="AW95" i="12"/>
  <c r="AX240" i="12"/>
  <c r="AW240" i="12"/>
  <c r="AX139" i="12"/>
  <c r="AW139" i="12"/>
  <c r="AX65" i="12"/>
  <c r="AW65" i="12"/>
  <c r="AX174" i="12"/>
  <c r="AW174" i="12"/>
  <c r="AX74" i="12"/>
  <c r="AW74" i="12"/>
  <c r="AX238" i="12"/>
  <c r="AW238" i="12"/>
  <c r="AX156" i="12"/>
  <c r="AW156" i="12"/>
  <c r="AX12" i="12"/>
  <c r="AW12" i="12"/>
  <c r="AY241" i="12"/>
  <c r="AY140" i="12"/>
  <c r="AW206" i="12"/>
  <c r="AX206" i="12"/>
  <c r="AY220" i="12"/>
  <c r="AY246" i="12"/>
  <c r="AX56" i="12"/>
  <c r="AW56" i="12"/>
  <c r="AX145" i="12"/>
  <c r="AW145" i="12"/>
  <c r="AX179" i="12"/>
  <c r="AW179" i="12"/>
  <c r="AX175" i="12"/>
  <c r="AW175" i="12"/>
  <c r="AX10" i="12"/>
  <c r="AW10" i="12"/>
  <c r="AX232" i="12"/>
  <c r="AW232" i="12"/>
  <c r="AX89" i="12"/>
  <c r="AW89" i="12"/>
  <c r="AX147" i="12"/>
  <c r="AW147" i="12"/>
  <c r="AY135" i="12"/>
  <c r="AY159" i="12"/>
  <c r="AX195" i="12"/>
  <c r="AW195" i="12"/>
  <c r="AX230" i="12"/>
  <c r="AW230" i="12"/>
  <c r="AX184" i="12"/>
  <c r="AW184" i="12"/>
  <c r="AX236" i="12"/>
  <c r="AW236" i="12"/>
  <c r="AX119" i="12"/>
  <c r="AW119" i="12"/>
  <c r="AW102" i="12"/>
  <c r="AY102" i="12" s="1"/>
  <c r="AW72" i="12"/>
  <c r="AX72" i="12"/>
  <c r="AW4" i="12"/>
  <c r="AX4" i="12"/>
  <c r="AX126" i="12"/>
  <c r="AW126" i="12"/>
  <c r="AX51" i="12"/>
  <c r="AW51" i="12"/>
  <c r="AX94" i="12"/>
  <c r="AW94" i="12"/>
  <c r="AX92" i="12"/>
  <c r="AW92" i="12"/>
  <c r="AW151" i="12"/>
  <c r="AX151" i="12"/>
  <c r="AX153" i="12"/>
  <c r="AW153" i="12"/>
  <c r="A12" i="4"/>
  <c r="J12" i="4"/>
  <c r="K12" i="4" s="1"/>
  <c r="M12" i="4" s="1"/>
  <c r="L12" i="4"/>
  <c r="P12" i="4"/>
  <c r="Q12" i="4" s="1"/>
  <c r="S12" i="4" s="1"/>
  <c r="R12" i="4"/>
  <c r="V12" i="4"/>
  <c r="W12" i="4" s="1"/>
  <c r="Y12" i="4" s="1"/>
  <c r="X12" i="4"/>
  <c r="A13" i="4"/>
  <c r="J13" i="4"/>
  <c r="K13" i="4" s="1"/>
  <c r="M13" i="4" s="1"/>
  <c r="L13" i="4"/>
  <c r="P13" i="4"/>
  <c r="Q13" i="4" s="1"/>
  <c r="S13" i="4" s="1"/>
  <c r="R13" i="4"/>
  <c r="V13" i="4"/>
  <c r="W13" i="4" s="1"/>
  <c r="Y13" i="4" s="1"/>
  <c r="X13" i="4"/>
  <c r="A14" i="4"/>
  <c r="J14" i="4"/>
  <c r="K14" i="4" s="1"/>
  <c r="M14" i="4" s="1"/>
  <c r="L14" i="4"/>
  <c r="P14" i="4"/>
  <c r="Q14" i="4" s="1"/>
  <c r="S14" i="4" s="1"/>
  <c r="R14" i="4"/>
  <c r="V14" i="4"/>
  <c r="W14" i="4" s="1"/>
  <c r="Y14" i="4" s="1"/>
  <c r="X14" i="4"/>
  <c r="A15" i="4"/>
  <c r="J15" i="4"/>
  <c r="K15" i="4" s="1"/>
  <c r="M15" i="4" s="1"/>
  <c r="L15" i="4"/>
  <c r="P15" i="4"/>
  <c r="Q15" i="4" s="1"/>
  <c r="S15" i="4" s="1"/>
  <c r="R15" i="4"/>
  <c r="V15" i="4"/>
  <c r="W15" i="4" s="1"/>
  <c r="Y15" i="4" s="1"/>
  <c r="X15" i="4"/>
  <c r="A16" i="4"/>
  <c r="J16" i="4"/>
  <c r="K16" i="4" s="1"/>
  <c r="M16" i="4" s="1"/>
  <c r="L16" i="4"/>
  <c r="P16" i="4"/>
  <c r="Q16" i="4" s="1"/>
  <c r="S16" i="4" s="1"/>
  <c r="R16" i="4"/>
  <c r="V16" i="4"/>
  <c r="W16" i="4" s="1"/>
  <c r="Y16" i="4" s="1"/>
  <c r="X16" i="4"/>
  <c r="A17" i="4"/>
  <c r="J17" i="4"/>
  <c r="K17" i="4" s="1"/>
  <c r="M17" i="4" s="1"/>
  <c r="L17" i="4"/>
  <c r="P17" i="4"/>
  <c r="Q17" i="4" s="1"/>
  <c r="S17" i="4" s="1"/>
  <c r="R17" i="4"/>
  <c r="V17" i="4"/>
  <c r="W17" i="4" s="1"/>
  <c r="Y17" i="4" s="1"/>
  <c r="X17" i="4"/>
  <c r="A18" i="4"/>
  <c r="J18" i="4"/>
  <c r="K18" i="4" s="1"/>
  <c r="M18" i="4" s="1"/>
  <c r="L18" i="4"/>
  <c r="P18" i="4"/>
  <c r="Q18" i="4" s="1"/>
  <c r="S18" i="4" s="1"/>
  <c r="R18" i="4"/>
  <c r="V18" i="4"/>
  <c r="W18" i="4" s="1"/>
  <c r="Y18" i="4" s="1"/>
  <c r="X18" i="4"/>
  <c r="A19" i="4"/>
  <c r="J19" i="4"/>
  <c r="K19" i="4" s="1"/>
  <c r="M19" i="4" s="1"/>
  <c r="L19" i="4"/>
  <c r="P19" i="4"/>
  <c r="Q19" i="4" s="1"/>
  <c r="S19" i="4" s="1"/>
  <c r="R19" i="4"/>
  <c r="V19" i="4"/>
  <c r="W19" i="4" s="1"/>
  <c r="Y19" i="4" s="1"/>
  <c r="X19" i="4"/>
  <c r="A20" i="4"/>
  <c r="J20" i="4"/>
  <c r="K20" i="4" s="1"/>
  <c r="M20" i="4" s="1"/>
  <c r="L20" i="4"/>
  <c r="P20" i="4"/>
  <c r="Q20" i="4" s="1"/>
  <c r="S20" i="4" s="1"/>
  <c r="R20" i="4"/>
  <c r="V20" i="4"/>
  <c r="W20" i="4" s="1"/>
  <c r="Y20" i="4" s="1"/>
  <c r="X20" i="4"/>
  <c r="A21" i="4"/>
  <c r="J21" i="4"/>
  <c r="K21" i="4" s="1"/>
  <c r="M21" i="4" s="1"/>
  <c r="AB21" i="4" s="1"/>
  <c r="L21" i="4"/>
  <c r="P21" i="4"/>
  <c r="Q21" i="4" s="1"/>
  <c r="S21" i="4" s="1"/>
  <c r="R21" i="4"/>
  <c r="V21" i="4"/>
  <c r="W21" i="4" s="1"/>
  <c r="Y21" i="4" s="1"/>
  <c r="X21" i="4"/>
  <c r="A22" i="4"/>
  <c r="J22" i="4"/>
  <c r="K22" i="4" s="1"/>
  <c r="M22" i="4" s="1"/>
  <c r="L22" i="4"/>
  <c r="P22" i="4"/>
  <c r="Q22" i="4" s="1"/>
  <c r="S22" i="4" s="1"/>
  <c r="R22" i="4"/>
  <c r="V22" i="4"/>
  <c r="W22" i="4" s="1"/>
  <c r="Y22" i="4" s="1"/>
  <c r="X22" i="4"/>
  <c r="A23" i="4"/>
  <c r="J23" i="4"/>
  <c r="K23" i="4" s="1"/>
  <c r="M23" i="4" s="1"/>
  <c r="L23" i="4"/>
  <c r="P23" i="4"/>
  <c r="Q23" i="4" s="1"/>
  <c r="S23" i="4" s="1"/>
  <c r="R23" i="4"/>
  <c r="V23" i="4"/>
  <c r="W23" i="4" s="1"/>
  <c r="Y23" i="4" s="1"/>
  <c r="X23" i="4"/>
  <c r="A24" i="4"/>
  <c r="J24" i="4"/>
  <c r="K24" i="4" s="1"/>
  <c r="M24" i="4" s="1"/>
  <c r="L24" i="4"/>
  <c r="P24" i="4"/>
  <c r="Q24" i="4" s="1"/>
  <c r="S24" i="4" s="1"/>
  <c r="R24" i="4"/>
  <c r="V24" i="4"/>
  <c r="W24" i="4" s="1"/>
  <c r="Y24" i="4" s="1"/>
  <c r="X24" i="4"/>
  <c r="A25" i="4"/>
  <c r="J25" i="4"/>
  <c r="K25" i="4" s="1"/>
  <c r="M25" i="4" s="1"/>
  <c r="L25" i="4"/>
  <c r="P25" i="4"/>
  <c r="Q25" i="4" s="1"/>
  <c r="S25" i="4" s="1"/>
  <c r="R25" i="4"/>
  <c r="V25" i="4"/>
  <c r="W25" i="4" s="1"/>
  <c r="Y25" i="4" s="1"/>
  <c r="X25" i="4"/>
  <c r="A26" i="4"/>
  <c r="J26" i="4"/>
  <c r="K26" i="4" s="1"/>
  <c r="M26" i="4" s="1"/>
  <c r="L26" i="4"/>
  <c r="P26" i="4"/>
  <c r="Q26" i="4" s="1"/>
  <c r="S26" i="4" s="1"/>
  <c r="R26" i="4"/>
  <c r="V26" i="4"/>
  <c r="W26" i="4" s="1"/>
  <c r="Y26" i="4" s="1"/>
  <c r="X26" i="4"/>
  <c r="A27" i="4"/>
  <c r="J27" i="4"/>
  <c r="K27" i="4" s="1"/>
  <c r="M27" i="4" s="1"/>
  <c r="L27" i="4"/>
  <c r="P27" i="4"/>
  <c r="Q27" i="4" s="1"/>
  <c r="S27" i="4" s="1"/>
  <c r="R27" i="4"/>
  <c r="V27" i="4"/>
  <c r="W27" i="4" s="1"/>
  <c r="Y27" i="4" s="1"/>
  <c r="X27" i="4"/>
  <c r="A28" i="4"/>
  <c r="J28" i="4"/>
  <c r="K28" i="4" s="1"/>
  <c r="M28" i="4" s="1"/>
  <c r="L28" i="4"/>
  <c r="P28" i="4"/>
  <c r="Q28" i="4" s="1"/>
  <c r="S28" i="4" s="1"/>
  <c r="R28" i="4"/>
  <c r="V28" i="4"/>
  <c r="W28" i="4" s="1"/>
  <c r="Y28" i="4" s="1"/>
  <c r="X28" i="4"/>
  <c r="A29" i="4"/>
  <c r="Z29" i="4" s="1"/>
  <c r="AA29" i="4" s="1"/>
  <c r="AC29" i="4" s="1"/>
  <c r="A30" i="4"/>
  <c r="J30" i="4"/>
  <c r="K30" i="4" s="1"/>
  <c r="M30" i="4" s="1"/>
  <c r="L30" i="4"/>
  <c r="P30" i="4"/>
  <c r="Q30" i="4" s="1"/>
  <c r="S30" i="4" s="1"/>
  <c r="R30" i="4"/>
  <c r="V30" i="4"/>
  <c r="W30" i="4" s="1"/>
  <c r="Y30" i="4" s="1"/>
  <c r="X30" i="4"/>
  <c r="J31" i="4"/>
  <c r="K31" i="4" s="1"/>
  <c r="M31" i="4" s="1"/>
  <c r="L31" i="4"/>
  <c r="P31" i="4"/>
  <c r="Q31" i="4" s="1"/>
  <c r="S31" i="4" s="1"/>
  <c r="R31" i="4"/>
  <c r="V31" i="4"/>
  <c r="W31" i="4" s="1"/>
  <c r="Y31" i="4" s="1"/>
  <c r="X31" i="4"/>
  <c r="J32" i="4"/>
  <c r="K32" i="4" s="1"/>
  <c r="M32" i="4" s="1"/>
  <c r="L32" i="4"/>
  <c r="P32" i="4"/>
  <c r="Q32" i="4" s="1"/>
  <c r="S32" i="4" s="1"/>
  <c r="R32" i="4"/>
  <c r="V32" i="4"/>
  <c r="W32" i="4" s="1"/>
  <c r="Y32" i="4" s="1"/>
  <c r="X32" i="4"/>
  <c r="J33" i="4"/>
  <c r="K33" i="4" s="1"/>
  <c r="M33" i="4" s="1"/>
  <c r="L33" i="4"/>
  <c r="P33" i="4"/>
  <c r="Q33" i="4" s="1"/>
  <c r="S33" i="4" s="1"/>
  <c r="R33" i="4"/>
  <c r="V33" i="4"/>
  <c r="W33" i="4" s="1"/>
  <c r="Y33" i="4" s="1"/>
  <c r="X33" i="4"/>
  <c r="K34" i="4"/>
  <c r="M34" i="4" s="1"/>
  <c r="L34" i="4"/>
  <c r="Q34" i="4"/>
  <c r="S34" i="4" s="1"/>
  <c r="R34" i="4"/>
  <c r="V34" i="4"/>
  <c r="W34" i="4" s="1"/>
  <c r="Y34" i="4" s="1"/>
  <c r="X34" i="4"/>
  <c r="A35" i="4"/>
  <c r="K35" i="4"/>
  <c r="M35" i="4" s="1"/>
  <c r="L35" i="4"/>
  <c r="Q35" i="4"/>
  <c r="S35" i="4" s="1"/>
  <c r="R35" i="4"/>
  <c r="A36" i="4"/>
  <c r="K36" i="4"/>
  <c r="M36" i="4" s="1"/>
  <c r="L36" i="4"/>
  <c r="Q36" i="4"/>
  <c r="S36" i="4" s="1"/>
  <c r="R36" i="4"/>
  <c r="V36" i="4"/>
  <c r="W36" i="4" s="1"/>
  <c r="Y36" i="4" s="1"/>
  <c r="X36" i="4"/>
  <c r="A37" i="4"/>
  <c r="J37" i="4"/>
  <c r="K37" i="4" s="1"/>
  <c r="M37" i="4" s="1"/>
  <c r="L37" i="4"/>
  <c r="P37" i="4"/>
  <c r="Q37" i="4" s="1"/>
  <c r="S37" i="4" s="1"/>
  <c r="R37" i="4"/>
  <c r="V37" i="4"/>
  <c r="W37" i="4" s="1"/>
  <c r="Y37" i="4" s="1"/>
  <c r="X37" i="4"/>
  <c r="A38" i="4"/>
  <c r="J38" i="4"/>
  <c r="K38" i="4" s="1"/>
  <c r="M38" i="4" s="1"/>
  <c r="L38" i="4"/>
  <c r="P38" i="4"/>
  <c r="Q38" i="4" s="1"/>
  <c r="S38" i="4" s="1"/>
  <c r="R38" i="4"/>
  <c r="A39" i="4"/>
  <c r="J39" i="4"/>
  <c r="K39" i="4" s="1"/>
  <c r="M39" i="4" s="1"/>
  <c r="L39" i="4"/>
  <c r="P39" i="4"/>
  <c r="Q39" i="4" s="1"/>
  <c r="S39" i="4" s="1"/>
  <c r="R39" i="4"/>
  <c r="V39" i="4"/>
  <c r="W39" i="4" s="1"/>
  <c r="Y39" i="4" s="1"/>
  <c r="X39" i="4"/>
  <c r="A40" i="4"/>
  <c r="J40" i="4"/>
  <c r="K40" i="4" s="1"/>
  <c r="M40" i="4" s="1"/>
  <c r="L40" i="4"/>
  <c r="P40" i="4"/>
  <c r="Q40" i="4" s="1"/>
  <c r="S40" i="4" s="1"/>
  <c r="R40" i="4"/>
  <c r="V40" i="4"/>
  <c r="W40" i="4" s="1"/>
  <c r="Y40" i="4" s="1"/>
  <c r="X40" i="4"/>
  <c r="A41" i="4"/>
  <c r="J41" i="4"/>
  <c r="K41" i="4" s="1"/>
  <c r="M41" i="4" s="1"/>
  <c r="L41" i="4"/>
  <c r="P41" i="4"/>
  <c r="Q41" i="4" s="1"/>
  <c r="S41" i="4" s="1"/>
  <c r="R41" i="4"/>
  <c r="V41" i="4"/>
  <c r="W41" i="4" s="1"/>
  <c r="Y41" i="4" s="1"/>
  <c r="X41" i="4"/>
  <c r="A42" i="4"/>
  <c r="J42" i="4"/>
  <c r="K42" i="4" s="1"/>
  <c r="M42" i="4" s="1"/>
  <c r="L42" i="4"/>
  <c r="P42" i="4"/>
  <c r="Q42" i="4" s="1"/>
  <c r="S42" i="4" s="1"/>
  <c r="R42" i="4"/>
  <c r="V42" i="4"/>
  <c r="W42" i="4" s="1"/>
  <c r="Y42" i="4" s="1"/>
  <c r="X42" i="4"/>
  <c r="A43" i="4"/>
  <c r="J43" i="4"/>
  <c r="K43" i="4" s="1"/>
  <c r="M43" i="4" s="1"/>
  <c r="L43" i="4"/>
  <c r="P43" i="4"/>
  <c r="Q43" i="4" s="1"/>
  <c r="S43" i="4" s="1"/>
  <c r="R43" i="4"/>
  <c r="V43" i="4"/>
  <c r="W43" i="4" s="1"/>
  <c r="Y43" i="4" s="1"/>
  <c r="X43" i="4"/>
  <c r="A44" i="4"/>
  <c r="J44" i="4"/>
  <c r="K44" i="4" s="1"/>
  <c r="M44" i="4" s="1"/>
  <c r="L44" i="4"/>
  <c r="P44" i="4"/>
  <c r="Q44" i="4" s="1"/>
  <c r="S44" i="4" s="1"/>
  <c r="R44" i="4"/>
  <c r="V44" i="4"/>
  <c r="W44" i="4" s="1"/>
  <c r="Y44" i="4" s="1"/>
  <c r="X44" i="4"/>
  <c r="A45" i="4"/>
  <c r="J45" i="4"/>
  <c r="K45" i="4" s="1"/>
  <c r="M45" i="4" s="1"/>
  <c r="L45" i="4"/>
  <c r="P45" i="4"/>
  <c r="Q45" i="4" s="1"/>
  <c r="S45" i="4" s="1"/>
  <c r="R45" i="4"/>
  <c r="V45" i="4"/>
  <c r="W45" i="4" s="1"/>
  <c r="Y45" i="4" s="1"/>
  <c r="X45" i="4"/>
  <c r="A46" i="4"/>
  <c r="J46" i="4"/>
  <c r="K46" i="4" s="1"/>
  <c r="M46" i="4" s="1"/>
  <c r="L46" i="4"/>
  <c r="P46" i="4"/>
  <c r="Q46" i="4" s="1"/>
  <c r="S46" i="4" s="1"/>
  <c r="R46" i="4"/>
  <c r="V46" i="4"/>
  <c r="W46" i="4" s="1"/>
  <c r="Y46" i="4" s="1"/>
  <c r="X46" i="4"/>
  <c r="A47" i="4"/>
  <c r="J47" i="4"/>
  <c r="K47" i="4" s="1"/>
  <c r="M47" i="4" s="1"/>
  <c r="L47" i="4"/>
  <c r="P47" i="4"/>
  <c r="Q47" i="4" s="1"/>
  <c r="S47" i="4" s="1"/>
  <c r="R47" i="4"/>
  <c r="V47" i="4"/>
  <c r="W47" i="4" s="1"/>
  <c r="Y47" i="4" s="1"/>
  <c r="X47" i="4"/>
  <c r="A48" i="4"/>
  <c r="J48" i="4"/>
  <c r="K48" i="4" s="1"/>
  <c r="M48" i="4" s="1"/>
  <c r="L48" i="4"/>
  <c r="P48" i="4"/>
  <c r="Q48" i="4" s="1"/>
  <c r="S48" i="4" s="1"/>
  <c r="R48" i="4"/>
  <c r="V48" i="4"/>
  <c r="W48" i="4" s="1"/>
  <c r="Y48" i="4" s="1"/>
  <c r="X48" i="4"/>
  <c r="A49" i="4"/>
  <c r="J49" i="4"/>
  <c r="K49" i="4" s="1"/>
  <c r="M49" i="4" s="1"/>
  <c r="L49" i="4"/>
  <c r="P49" i="4"/>
  <c r="Q49" i="4" s="1"/>
  <c r="S49" i="4" s="1"/>
  <c r="R49" i="4"/>
  <c r="V49" i="4"/>
  <c r="W49" i="4" s="1"/>
  <c r="Y49" i="4" s="1"/>
  <c r="X49" i="4"/>
  <c r="A50" i="4"/>
  <c r="J50" i="4"/>
  <c r="K50" i="4" s="1"/>
  <c r="M50" i="4" s="1"/>
  <c r="L50" i="4"/>
  <c r="P50" i="4"/>
  <c r="Q50" i="4" s="1"/>
  <c r="S50" i="4" s="1"/>
  <c r="R50" i="4"/>
  <c r="V50" i="4"/>
  <c r="W50" i="4" s="1"/>
  <c r="Y50" i="4" s="1"/>
  <c r="X50" i="4"/>
  <c r="A51" i="4"/>
  <c r="J51" i="4"/>
  <c r="K51" i="4" s="1"/>
  <c r="M51" i="4" s="1"/>
  <c r="L51" i="4"/>
  <c r="P51" i="4"/>
  <c r="Q51" i="4" s="1"/>
  <c r="S51" i="4" s="1"/>
  <c r="R51" i="4"/>
  <c r="V51" i="4"/>
  <c r="W51" i="4" s="1"/>
  <c r="Y51" i="4" s="1"/>
  <c r="X51" i="4"/>
  <c r="A52" i="4"/>
  <c r="J52" i="4"/>
  <c r="K52" i="4" s="1"/>
  <c r="M52" i="4" s="1"/>
  <c r="L52" i="4"/>
  <c r="P52" i="4"/>
  <c r="Q52" i="4" s="1"/>
  <c r="S52" i="4" s="1"/>
  <c r="R52" i="4"/>
  <c r="V52" i="4"/>
  <c r="W52" i="4" s="1"/>
  <c r="Y52" i="4" s="1"/>
  <c r="X52" i="4"/>
  <c r="A53" i="4"/>
  <c r="J53" i="4"/>
  <c r="K53" i="4" s="1"/>
  <c r="M53" i="4" s="1"/>
  <c r="L53" i="4"/>
  <c r="P53" i="4"/>
  <c r="Q53" i="4" s="1"/>
  <c r="S53" i="4" s="1"/>
  <c r="R53" i="4"/>
  <c r="V53" i="4"/>
  <c r="W53" i="4" s="1"/>
  <c r="Y53" i="4" s="1"/>
  <c r="X53" i="4"/>
  <c r="A54" i="4"/>
  <c r="J54" i="4"/>
  <c r="K54" i="4" s="1"/>
  <c r="M54" i="4" s="1"/>
  <c r="L54" i="4"/>
  <c r="P54" i="4"/>
  <c r="Q54" i="4" s="1"/>
  <c r="S54" i="4" s="1"/>
  <c r="R54" i="4"/>
  <c r="V54" i="4"/>
  <c r="W54" i="4" s="1"/>
  <c r="Y54" i="4" s="1"/>
  <c r="X54" i="4"/>
  <c r="A55" i="4"/>
  <c r="J55" i="4"/>
  <c r="K55" i="4" s="1"/>
  <c r="M55" i="4" s="1"/>
  <c r="L55" i="4"/>
  <c r="P55" i="4"/>
  <c r="Q55" i="4" s="1"/>
  <c r="S55" i="4" s="1"/>
  <c r="R55" i="4"/>
  <c r="V55" i="4"/>
  <c r="W55" i="4" s="1"/>
  <c r="Y55" i="4" s="1"/>
  <c r="X55" i="4"/>
  <c r="A56" i="4"/>
  <c r="J56" i="4"/>
  <c r="K56" i="4" s="1"/>
  <c r="M56" i="4" s="1"/>
  <c r="L56" i="4"/>
  <c r="P56" i="4"/>
  <c r="Q56" i="4" s="1"/>
  <c r="S56" i="4" s="1"/>
  <c r="R56" i="4"/>
  <c r="V56" i="4"/>
  <c r="W56" i="4" s="1"/>
  <c r="Y56" i="4" s="1"/>
  <c r="X56" i="4"/>
  <c r="A57" i="4"/>
  <c r="J57" i="4"/>
  <c r="K57" i="4" s="1"/>
  <c r="M57" i="4" s="1"/>
  <c r="L57" i="4"/>
  <c r="Q57" i="4"/>
  <c r="S57" i="4" s="1"/>
  <c r="R57" i="4"/>
  <c r="V57" i="4"/>
  <c r="W57" i="4" s="1"/>
  <c r="Y57" i="4" s="1"/>
  <c r="X57" i="4"/>
  <c r="A58" i="4"/>
  <c r="J58" i="4"/>
  <c r="K58" i="4" s="1"/>
  <c r="M58" i="4" s="1"/>
  <c r="L58" i="4"/>
  <c r="P58" i="4"/>
  <c r="Q58" i="4" s="1"/>
  <c r="S58" i="4" s="1"/>
  <c r="R58" i="4"/>
  <c r="V58" i="4"/>
  <c r="W58" i="4" s="1"/>
  <c r="Y58" i="4" s="1"/>
  <c r="X58" i="4"/>
  <c r="A59" i="4"/>
  <c r="J59" i="4"/>
  <c r="K59" i="4" s="1"/>
  <c r="M59" i="4" s="1"/>
  <c r="L59" i="4"/>
  <c r="P59" i="4"/>
  <c r="Q59" i="4" s="1"/>
  <c r="S59" i="4" s="1"/>
  <c r="R59" i="4"/>
  <c r="V59" i="4"/>
  <c r="W59" i="4" s="1"/>
  <c r="Y59" i="4" s="1"/>
  <c r="X59" i="4"/>
  <c r="A60" i="4"/>
  <c r="J60" i="4"/>
  <c r="K60" i="4" s="1"/>
  <c r="M60" i="4" s="1"/>
  <c r="L60" i="4"/>
  <c r="P60" i="4"/>
  <c r="Q60" i="4" s="1"/>
  <c r="S60" i="4" s="1"/>
  <c r="R60" i="4"/>
  <c r="V60" i="4"/>
  <c r="W60" i="4" s="1"/>
  <c r="Y60" i="4" s="1"/>
  <c r="X60" i="4"/>
  <c r="A61" i="4"/>
  <c r="J61" i="4"/>
  <c r="K61" i="4" s="1"/>
  <c r="M61" i="4" s="1"/>
  <c r="L61" i="4"/>
  <c r="P61" i="4"/>
  <c r="Q61" i="4" s="1"/>
  <c r="S61" i="4" s="1"/>
  <c r="R61" i="4"/>
  <c r="V61" i="4"/>
  <c r="W61" i="4" s="1"/>
  <c r="Y61" i="4" s="1"/>
  <c r="X61" i="4"/>
  <c r="A62" i="4"/>
  <c r="J62" i="4"/>
  <c r="K62" i="4" s="1"/>
  <c r="M62" i="4" s="1"/>
  <c r="L62" i="4"/>
  <c r="P62" i="4"/>
  <c r="Q62" i="4" s="1"/>
  <c r="S62" i="4" s="1"/>
  <c r="R62" i="4"/>
  <c r="V62" i="4"/>
  <c r="W62" i="4" s="1"/>
  <c r="Y62" i="4" s="1"/>
  <c r="X62" i="4"/>
  <c r="A63" i="4"/>
  <c r="J63" i="4"/>
  <c r="K63" i="4" s="1"/>
  <c r="M63" i="4" s="1"/>
  <c r="L63" i="4"/>
  <c r="P63" i="4"/>
  <c r="Q63" i="4" s="1"/>
  <c r="S63" i="4" s="1"/>
  <c r="R63" i="4"/>
  <c r="V63" i="4"/>
  <c r="W63" i="4" s="1"/>
  <c r="Y63" i="4" s="1"/>
  <c r="X63" i="4"/>
  <c r="A64" i="4"/>
  <c r="J64" i="4"/>
  <c r="K64" i="4" s="1"/>
  <c r="M64" i="4" s="1"/>
  <c r="L64" i="4"/>
  <c r="P64" i="4"/>
  <c r="Q64" i="4" s="1"/>
  <c r="S64" i="4" s="1"/>
  <c r="R64" i="4"/>
  <c r="V64" i="4"/>
  <c r="W64" i="4" s="1"/>
  <c r="Y64" i="4" s="1"/>
  <c r="X64" i="4"/>
  <c r="A65" i="4"/>
  <c r="J65" i="4"/>
  <c r="K65" i="4" s="1"/>
  <c r="M65" i="4" s="1"/>
  <c r="L65" i="4"/>
  <c r="P65" i="4"/>
  <c r="Q65" i="4" s="1"/>
  <c r="S65" i="4" s="1"/>
  <c r="R65" i="4"/>
  <c r="V65" i="4"/>
  <c r="W65" i="4" s="1"/>
  <c r="Y65" i="4" s="1"/>
  <c r="X65" i="4"/>
  <c r="A66" i="4"/>
  <c r="J66" i="4"/>
  <c r="K66" i="4" s="1"/>
  <c r="M66" i="4" s="1"/>
  <c r="L66" i="4"/>
  <c r="P66" i="4"/>
  <c r="Q66" i="4" s="1"/>
  <c r="S66" i="4" s="1"/>
  <c r="R66" i="4"/>
  <c r="V66" i="4"/>
  <c r="W66" i="4" s="1"/>
  <c r="Y66" i="4" s="1"/>
  <c r="X66" i="4"/>
  <c r="A67" i="4"/>
  <c r="J67" i="4"/>
  <c r="K67" i="4" s="1"/>
  <c r="M67" i="4" s="1"/>
  <c r="L67" i="4"/>
  <c r="P67" i="4"/>
  <c r="Q67" i="4" s="1"/>
  <c r="S67" i="4" s="1"/>
  <c r="R67" i="4"/>
  <c r="V67" i="4"/>
  <c r="W67" i="4" s="1"/>
  <c r="Y67" i="4" s="1"/>
  <c r="X67" i="4"/>
  <c r="A68" i="4"/>
  <c r="J68" i="4"/>
  <c r="K68" i="4" s="1"/>
  <c r="M68" i="4" s="1"/>
  <c r="L68" i="4"/>
  <c r="P68" i="4"/>
  <c r="Q68" i="4" s="1"/>
  <c r="S68" i="4" s="1"/>
  <c r="R68" i="4"/>
  <c r="V68" i="4"/>
  <c r="W68" i="4" s="1"/>
  <c r="Y68" i="4" s="1"/>
  <c r="X68" i="4"/>
  <c r="A69" i="4"/>
  <c r="J69" i="4"/>
  <c r="K69" i="4" s="1"/>
  <c r="M69" i="4" s="1"/>
  <c r="L69" i="4"/>
  <c r="P69" i="4"/>
  <c r="R69" i="4"/>
  <c r="V69" i="4"/>
  <c r="W69" i="4" s="1"/>
  <c r="Y69" i="4" s="1"/>
  <c r="X69" i="4"/>
  <c r="A70" i="4"/>
  <c r="J70" i="4"/>
  <c r="K70" i="4" s="1"/>
  <c r="M70" i="4" s="1"/>
  <c r="L70" i="4"/>
  <c r="P70" i="4"/>
  <c r="Q70" i="4" s="1"/>
  <c r="S70" i="4" s="1"/>
  <c r="R70" i="4"/>
  <c r="V70" i="4"/>
  <c r="W70" i="4" s="1"/>
  <c r="Y70" i="4" s="1"/>
  <c r="X70" i="4"/>
  <c r="A71" i="4"/>
  <c r="J71" i="4"/>
  <c r="K71" i="4" s="1"/>
  <c r="M71" i="4" s="1"/>
  <c r="L71" i="4"/>
  <c r="P71" i="4"/>
  <c r="Q71" i="4" s="1"/>
  <c r="S71" i="4" s="1"/>
  <c r="R71" i="4"/>
  <c r="V71" i="4"/>
  <c r="W71" i="4" s="1"/>
  <c r="Y71" i="4" s="1"/>
  <c r="X71" i="4"/>
  <c r="DI50" i="4" l="1"/>
  <c r="DI50" i="14"/>
  <c r="DI46" i="4"/>
  <c r="DI46" i="14"/>
  <c r="DI51" i="4"/>
  <c r="DI51" i="14"/>
  <c r="DI53" i="4"/>
  <c r="DI53" i="14"/>
  <c r="DI57" i="4"/>
  <c r="DI57" i="14"/>
  <c r="DR57" i="14" s="1"/>
  <c r="DR53" i="14"/>
  <c r="DI45" i="4"/>
  <c r="DI45" i="14"/>
  <c r="DR51" i="14"/>
  <c r="AC12" i="14"/>
  <c r="DR12" i="14" s="1"/>
  <c r="AC40" i="14"/>
  <c r="DR40" i="14" s="1"/>
  <c r="AC45" i="14"/>
  <c r="DR45" i="14" s="1"/>
  <c r="AC50" i="14"/>
  <c r="DR50" i="14" s="1"/>
  <c r="AC11" i="14"/>
  <c r="DR11" i="14" s="1"/>
  <c r="AC56" i="14"/>
  <c r="AC27" i="14"/>
  <c r="DR27" i="14" s="1"/>
  <c r="AC18" i="14"/>
  <c r="DR18" i="14" s="1"/>
  <c r="AC46" i="14"/>
  <c r="DR46" i="14" s="1"/>
  <c r="AC71" i="14"/>
  <c r="DR71" i="14" s="1"/>
  <c r="AC28" i="14"/>
  <c r="DR28" i="14" s="1"/>
  <c r="AA72" i="14"/>
  <c r="AB4" i="14" s="1"/>
  <c r="AB6" i="14" s="1"/>
  <c r="Z13" i="4"/>
  <c r="AA13" i="4" s="1"/>
  <c r="Q69" i="4"/>
  <c r="S69" i="4" s="1"/>
  <c r="AB69" i="4" s="1"/>
  <c r="AY117" i="12"/>
  <c r="AB67" i="4"/>
  <c r="AY160" i="12"/>
  <c r="AY4" i="12"/>
  <c r="AB64" i="4"/>
  <c r="AY151" i="12"/>
  <c r="AY155" i="12"/>
  <c r="AB54" i="4"/>
  <c r="AB32" i="4"/>
  <c r="AY206" i="12"/>
  <c r="AB30" i="4"/>
  <c r="AB71" i="4"/>
  <c r="AB13" i="4"/>
  <c r="AB15" i="4"/>
  <c r="AB66" i="4"/>
  <c r="AB59" i="4"/>
  <c r="AB17" i="4"/>
  <c r="AB60" i="4"/>
  <c r="AB39" i="4"/>
  <c r="AB68" i="4"/>
  <c r="AB18" i="4"/>
  <c r="AB70" i="4"/>
  <c r="AB38" i="4"/>
  <c r="AB27" i="4"/>
  <c r="AB12" i="4"/>
  <c r="AB40" i="4"/>
  <c r="AB33" i="4"/>
  <c r="AB28" i="4"/>
  <c r="AB61" i="4"/>
  <c r="AB35" i="4"/>
  <c r="AB34" i="4"/>
  <c r="AB44" i="4"/>
  <c r="AB43" i="4"/>
  <c r="AB41" i="4"/>
  <c r="AB36" i="4"/>
  <c r="AB25" i="4"/>
  <c r="AB58" i="4"/>
  <c r="AB22" i="4"/>
  <c r="AB62" i="4"/>
  <c r="AB14" i="4"/>
  <c r="AB24" i="4"/>
  <c r="AB26" i="4"/>
  <c r="AB19" i="4"/>
  <c r="AB23" i="4"/>
  <c r="AB20" i="4"/>
  <c r="AB65" i="4"/>
  <c r="AB63" i="4"/>
  <c r="AB37" i="4"/>
  <c r="AB42" i="4"/>
  <c r="AB31" i="4"/>
  <c r="AB50" i="4"/>
  <c r="AB16" i="4"/>
  <c r="AB48" i="4"/>
  <c r="AB57" i="4"/>
  <c r="AB55" i="4"/>
  <c r="AB53" i="4"/>
  <c r="Z41" i="4"/>
  <c r="AA41" i="4" s="1"/>
  <c r="Z30" i="4"/>
  <c r="AA30" i="4" s="1"/>
  <c r="Z39" i="4"/>
  <c r="AA39" i="4" s="1"/>
  <c r="AB49" i="4"/>
  <c r="Z28" i="4"/>
  <c r="AA28" i="4" s="1"/>
  <c r="AB47" i="4"/>
  <c r="Z70" i="4"/>
  <c r="AA70" i="4" s="1"/>
  <c r="AB46" i="4"/>
  <c r="Z56" i="4"/>
  <c r="AA56" i="4" s="1"/>
  <c r="Z37" i="4"/>
  <c r="AA37" i="4" s="1"/>
  <c r="Z40" i="4"/>
  <c r="AA40" i="4" s="1"/>
  <c r="Z15" i="4"/>
  <c r="AA15" i="4" s="1"/>
  <c r="Z55" i="4"/>
  <c r="AA55" i="4" s="1"/>
  <c r="Z38" i="4"/>
  <c r="AA38" i="4" s="1"/>
  <c r="AB45" i="4"/>
  <c r="Z59" i="4"/>
  <c r="AA59" i="4" s="1"/>
  <c r="Z20" i="4"/>
  <c r="AA20" i="4" s="1"/>
  <c r="Z63" i="4"/>
  <c r="AA63" i="4" s="1"/>
  <c r="Z46" i="4"/>
  <c r="AA46" i="4" s="1"/>
  <c r="Z43" i="4"/>
  <c r="AA43" i="4" s="1"/>
  <c r="Z36" i="4"/>
  <c r="AA36" i="4" s="1"/>
  <c r="Z24" i="4"/>
  <c r="AA24" i="4" s="1"/>
  <c r="Z14" i="4"/>
  <c r="AA14" i="4" s="1"/>
  <c r="Z50" i="4"/>
  <c r="AA50" i="4" s="1"/>
  <c r="Z21" i="4"/>
  <c r="AA21" i="4" s="1"/>
  <c r="AC21" i="4" s="1"/>
  <c r="DR21" i="4" s="1"/>
  <c r="Z67" i="4"/>
  <c r="AA67" i="4" s="1"/>
  <c r="Z60" i="4"/>
  <c r="AA60" i="4" s="1"/>
  <c r="Z53" i="4"/>
  <c r="AA53" i="4" s="1"/>
  <c r="Z33" i="4"/>
  <c r="AA33" i="4" s="1"/>
  <c r="AB51" i="4"/>
  <c r="Z57" i="4"/>
  <c r="AA57" i="4" s="1"/>
  <c r="Z47" i="4"/>
  <c r="AA47" i="4" s="1"/>
  <c r="Z25" i="4"/>
  <c r="AA25" i="4" s="1"/>
  <c r="Z71" i="4"/>
  <c r="AA71" i="4" s="1"/>
  <c r="Z64" i="4"/>
  <c r="AA64" i="4" s="1"/>
  <c r="Z54" i="4"/>
  <c r="AA54" i="4" s="1"/>
  <c r="Z51" i="4"/>
  <c r="AA51" i="4" s="1"/>
  <c r="Z18" i="4"/>
  <c r="AA18" i="4" s="1"/>
  <c r="Z16" i="4"/>
  <c r="AA16" i="4" s="1"/>
  <c r="Z31" i="4"/>
  <c r="AA31" i="4" s="1"/>
  <c r="Z12" i="4"/>
  <c r="AA12" i="4" s="1"/>
  <c r="Z61" i="4"/>
  <c r="AA61" i="4" s="1"/>
  <c r="Z44" i="4"/>
  <c r="AA44" i="4" s="1"/>
  <c r="Z34" i="4"/>
  <c r="AA34" i="4" s="1"/>
  <c r="Z22" i="4"/>
  <c r="AA22" i="4" s="1"/>
  <c r="Z68" i="4"/>
  <c r="AA68" i="4" s="1"/>
  <c r="Z65" i="4"/>
  <c r="AA65" i="4" s="1"/>
  <c r="Z32" i="4"/>
  <c r="AA32" i="4" s="1"/>
  <c r="Z23" i="4"/>
  <c r="AA23" i="4" s="1"/>
  <c r="Z17" i="4"/>
  <c r="AA17" i="4" s="1"/>
  <c r="Z45" i="4"/>
  <c r="AA45" i="4" s="1"/>
  <c r="Z35" i="4"/>
  <c r="AA35" i="4" s="1"/>
  <c r="Z19" i="4"/>
  <c r="AA19" i="4" s="1"/>
  <c r="Z52" i="4"/>
  <c r="AA52" i="4" s="1"/>
  <c r="AB52" i="4"/>
  <c r="Z62" i="4"/>
  <c r="AA62" i="4" s="1"/>
  <c r="Z58" i="4"/>
  <c r="AA58" i="4" s="1"/>
  <c r="Z48" i="4"/>
  <c r="AA48" i="4" s="1"/>
  <c r="Z26" i="4"/>
  <c r="AA26" i="4" s="1"/>
  <c r="AB56" i="4"/>
  <c r="Z66" i="4"/>
  <c r="AA66" i="4" s="1"/>
  <c r="Z49" i="4"/>
  <c r="AA49" i="4" s="1"/>
  <c r="Z42" i="4"/>
  <c r="AA42" i="4" s="1"/>
  <c r="Z27" i="4"/>
  <c r="AA27" i="4" s="1"/>
  <c r="AY153" i="12"/>
  <c r="AY230" i="12"/>
  <c r="AY179" i="12"/>
  <c r="AY145" i="12"/>
  <c r="AY56" i="12"/>
  <c r="AY156" i="12"/>
  <c r="AY238" i="12"/>
  <c r="AY74" i="12"/>
  <c r="AY200" i="12"/>
  <c r="AY205" i="12"/>
  <c r="AY237" i="12"/>
  <c r="AY149" i="12"/>
  <c r="AY87" i="12"/>
  <c r="AY88" i="12"/>
  <c r="AY183" i="12"/>
  <c r="AY199" i="12"/>
  <c r="AY245" i="12"/>
  <c r="AY186" i="12"/>
  <c r="AY136" i="12"/>
  <c r="AX173" i="12"/>
  <c r="AW173" i="12"/>
  <c r="AY138" i="12"/>
  <c r="AY9" i="12"/>
  <c r="AY147" i="12"/>
  <c r="AY202" i="12"/>
  <c r="AY119" i="12"/>
  <c r="AY174" i="12"/>
  <c r="AY204" i="12"/>
  <c r="AY190" i="12"/>
  <c r="AY166" i="12"/>
  <c r="AY92" i="12"/>
  <c r="AY89" i="12"/>
  <c r="AY142" i="12"/>
  <c r="AY178" i="12"/>
  <c r="AY236" i="12"/>
  <c r="AY65" i="12"/>
  <c r="AY6" i="12"/>
  <c r="AY171" i="12"/>
  <c r="AY94" i="12"/>
  <c r="AY232" i="12"/>
  <c r="AY93" i="12"/>
  <c r="AY59" i="12"/>
  <c r="AY184" i="12"/>
  <c r="AY139" i="12"/>
  <c r="AY85" i="12"/>
  <c r="AY10" i="12"/>
  <c r="AY82" i="12"/>
  <c r="AY133" i="12"/>
  <c r="AY51" i="12"/>
  <c r="AY240" i="12"/>
  <c r="AY195" i="12"/>
  <c r="AY175" i="12"/>
  <c r="AY12" i="12"/>
  <c r="AY180" i="12"/>
  <c r="AY91" i="12"/>
  <c r="AY157" i="12"/>
  <c r="AY126" i="12"/>
  <c r="AY95" i="12"/>
  <c r="AY127" i="12"/>
  <c r="AY72" i="12"/>
  <c r="DI47" i="4" l="1"/>
  <c r="DI47" i="14"/>
  <c r="DR47" i="14" s="1"/>
  <c r="DI55" i="4"/>
  <c r="DI55" i="14"/>
  <c r="DR55" i="14" s="1"/>
  <c r="DI16" i="4"/>
  <c r="DI16" i="14"/>
  <c r="DR16" i="14" s="1"/>
  <c r="DI52" i="4"/>
  <c r="DI52" i="14"/>
  <c r="DR52" i="14" s="1"/>
  <c r="DI48" i="4"/>
  <c r="DI48" i="14"/>
  <c r="DR48" i="14" s="1"/>
  <c r="DI49" i="4"/>
  <c r="DI49" i="14"/>
  <c r="DR49" i="14" s="1"/>
  <c r="DI54" i="4"/>
  <c r="DI54" i="14"/>
  <c r="DR54" i="14" s="1"/>
  <c r="DI56" i="4"/>
  <c r="DI56" i="14"/>
  <c r="DR56" i="14" s="1"/>
  <c r="AA77" i="14"/>
  <c r="AC54" i="4"/>
  <c r="DR54" i="4" s="1"/>
  <c r="Z69" i="4"/>
  <c r="AA69" i="4" s="1"/>
  <c r="AC69" i="4" s="1"/>
  <c r="DR69" i="4" s="1"/>
  <c r="AC32" i="4"/>
  <c r="DR32" i="4" s="1"/>
  <c r="AC30" i="4"/>
  <c r="DR30" i="4" s="1"/>
  <c r="AC67" i="4"/>
  <c r="DR67" i="4" s="1"/>
  <c r="AC64" i="4"/>
  <c r="DR64" i="4" s="1"/>
  <c r="AC60" i="4"/>
  <c r="DR60" i="4" s="1"/>
  <c r="AC15" i="4"/>
  <c r="DR15" i="4" s="1"/>
  <c r="AC40" i="4"/>
  <c r="DR40" i="4" s="1"/>
  <c r="AC13" i="4"/>
  <c r="DR13" i="4" s="1"/>
  <c r="AC71" i="4"/>
  <c r="DR71" i="4" s="1"/>
  <c r="AC27" i="4"/>
  <c r="DR27" i="4" s="1"/>
  <c r="AC70" i="4"/>
  <c r="DR70" i="4" s="1"/>
  <c r="AC17" i="4"/>
  <c r="DR17" i="4" s="1"/>
  <c r="AC28" i="4"/>
  <c r="DR28" i="4" s="1"/>
  <c r="AC39" i="4"/>
  <c r="DR39" i="4" s="1"/>
  <c r="AC66" i="4"/>
  <c r="DR66" i="4" s="1"/>
  <c r="AC68" i="4"/>
  <c r="DR68" i="4" s="1"/>
  <c r="AC59" i="4"/>
  <c r="DR59" i="4" s="1"/>
  <c r="AC33" i="4"/>
  <c r="DR33" i="4" s="1"/>
  <c r="AC38" i="4"/>
  <c r="DR38" i="4" s="1"/>
  <c r="AC18" i="4"/>
  <c r="DR18" i="4" s="1"/>
  <c r="AC12" i="4"/>
  <c r="DR12" i="4" s="1"/>
  <c r="AC61" i="4"/>
  <c r="DR61" i="4" s="1"/>
  <c r="AC35" i="4"/>
  <c r="DR35" i="4" s="1"/>
  <c r="AC34" i="4"/>
  <c r="DR34" i="4" s="1"/>
  <c r="AC44" i="4"/>
  <c r="DR44" i="4" s="1"/>
  <c r="AC43" i="4"/>
  <c r="DR43" i="4" s="1"/>
  <c r="AC25" i="4"/>
  <c r="DR25" i="4" s="1"/>
  <c r="AC41" i="4"/>
  <c r="DR41" i="4" s="1"/>
  <c r="AC36" i="4"/>
  <c r="DR36" i="4" s="1"/>
  <c r="AC58" i="4"/>
  <c r="DR58" i="4" s="1"/>
  <c r="AC14" i="4"/>
  <c r="DR14" i="4" s="1"/>
  <c r="AC62" i="4"/>
  <c r="DR62" i="4" s="1"/>
  <c r="AC22" i="4"/>
  <c r="DR22" i="4" s="1"/>
  <c r="AC24" i="4"/>
  <c r="DR24" i="4" s="1"/>
  <c r="AC50" i="4"/>
  <c r="DR50" i="4" s="1"/>
  <c r="AC26" i="4"/>
  <c r="DR26" i="4" s="1"/>
  <c r="AC19" i="4"/>
  <c r="DR19" i="4" s="1"/>
  <c r="AC20" i="4"/>
  <c r="DR20" i="4" s="1"/>
  <c r="AC23" i="4"/>
  <c r="DR23" i="4" s="1"/>
  <c r="AC65" i="4"/>
  <c r="DR65" i="4" s="1"/>
  <c r="AC63" i="4"/>
  <c r="DR63" i="4" s="1"/>
  <c r="DR29" i="4"/>
  <c r="AC42" i="4"/>
  <c r="DR42" i="4" s="1"/>
  <c r="AC37" i="4"/>
  <c r="DR37" i="4" s="1"/>
  <c r="AC31" i="4"/>
  <c r="DR31" i="4" s="1"/>
  <c r="AC57" i="4"/>
  <c r="DR57" i="4" s="1"/>
  <c r="AC48" i="4"/>
  <c r="AC55" i="4"/>
  <c r="DR55" i="4" s="1"/>
  <c r="AC46" i="4"/>
  <c r="DR46" i="4" s="1"/>
  <c r="AC45" i="4"/>
  <c r="DR45" i="4" s="1"/>
  <c r="AC16" i="4"/>
  <c r="DR16" i="4" s="1"/>
  <c r="AC47" i="4"/>
  <c r="DR47" i="4" s="1"/>
  <c r="AC49" i="4"/>
  <c r="DR49" i="4" s="1"/>
  <c r="AC52" i="4"/>
  <c r="DR52" i="4" s="1"/>
  <c r="AC51" i="4"/>
  <c r="DR51" i="4" s="1"/>
  <c r="AC53" i="4"/>
  <c r="DR53" i="4" s="1"/>
  <c r="AC56" i="4"/>
  <c r="AY173" i="12"/>
  <c r="DR56" i="4" l="1"/>
  <c r="DR48" i="4"/>
  <c r="AV97" i="7" l="1"/>
  <c r="AU97" i="7"/>
  <c r="AR97" i="7"/>
  <c r="AQ97" i="7"/>
  <c r="AP97" i="7"/>
  <c r="AL97" i="7"/>
  <c r="AK97" i="7"/>
  <c r="AJ97" i="7"/>
  <c r="AI97" i="7"/>
  <c r="AH97" i="7"/>
  <c r="AG97" i="7"/>
  <c r="AF97" i="7"/>
  <c r="AD97" i="7"/>
  <c r="AC97" i="7"/>
  <c r="AA97" i="7"/>
  <c r="AB97" i="7" s="1"/>
  <c r="X97" i="7"/>
  <c r="W97" i="7"/>
  <c r="U97" i="7"/>
  <c r="V97" i="7" s="1"/>
  <c r="R97" i="7"/>
  <c r="Q97" i="7"/>
  <c r="O97" i="7"/>
  <c r="P97" i="7" s="1"/>
  <c r="L97" i="7"/>
  <c r="K97" i="7"/>
  <c r="I97" i="7"/>
  <c r="J97" i="7" s="1"/>
  <c r="A97" i="7"/>
  <c r="AV96" i="7"/>
  <c r="AU96" i="7"/>
  <c r="AR96" i="7"/>
  <c r="AQ96" i="7"/>
  <c r="AP96" i="7"/>
  <c r="AL96" i="7"/>
  <c r="AK96" i="7"/>
  <c r="AJ96" i="7"/>
  <c r="AI96" i="7"/>
  <c r="AH96" i="7"/>
  <c r="AG96" i="7"/>
  <c r="AF96" i="7"/>
  <c r="AD96" i="7"/>
  <c r="AC96" i="7"/>
  <c r="AA96" i="7"/>
  <c r="AB96" i="7" s="1"/>
  <c r="X96" i="7"/>
  <c r="W96" i="7"/>
  <c r="U96" i="7"/>
  <c r="V96" i="7" s="1"/>
  <c r="R96" i="7"/>
  <c r="Q96" i="7"/>
  <c r="O96" i="7"/>
  <c r="P96" i="7" s="1"/>
  <c r="L96" i="7"/>
  <c r="K96" i="7"/>
  <c r="I96" i="7"/>
  <c r="J96" i="7" s="1"/>
  <c r="A96" i="7"/>
  <c r="AO96" i="7" s="1"/>
  <c r="AV95" i="7"/>
  <c r="AU95" i="7"/>
  <c r="AR95" i="7"/>
  <c r="AQ95" i="7"/>
  <c r="AP95" i="7"/>
  <c r="AL95" i="7"/>
  <c r="AK95" i="7"/>
  <c r="AJ95" i="7"/>
  <c r="AI95" i="7"/>
  <c r="AH95" i="7"/>
  <c r="AG95" i="7"/>
  <c r="AF95" i="7"/>
  <c r="AD95" i="7"/>
  <c r="AC95" i="7"/>
  <c r="AA95" i="7"/>
  <c r="AB95" i="7" s="1"/>
  <c r="X95" i="7"/>
  <c r="W95" i="7"/>
  <c r="U95" i="7"/>
  <c r="V95" i="7" s="1"/>
  <c r="R95" i="7"/>
  <c r="Q95" i="7"/>
  <c r="O95" i="7"/>
  <c r="P95" i="7" s="1"/>
  <c r="L95" i="7"/>
  <c r="K95" i="7"/>
  <c r="I95" i="7"/>
  <c r="J95" i="7" s="1"/>
  <c r="A95" i="7"/>
  <c r="AV94" i="7"/>
  <c r="AU94" i="7"/>
  <c r="AR94" i="7"/>
  <c r="AQ94" i="7"/>
  <c r="AP94" i="7"/>
  <c r="AL94" i="7"/>
  <c r="AK94" i="7"/>
  <c r="AJ94" i="7"/>
  <c r="AI94" i="7"/>
  <c r="AH94" i="7"/>
  <c r="AG94" i="7"/>
  <c r="AF94" i="7"/>
  <c r="AD94" i="7"/>
  <c r="AC94" i="7"/>
  <c r="AA94" i="7"/>
  <c r="AB94" i="7" s="1"/>
  <c r="X94" i="7"/>
  <c r="W94" i="7"/>
  <c r="U94" i="7"/>
  <c r="V94" i="7" s="1"/>
  <c r="R94" i="7"/>
  <c r="Q94" i="7"/>
  <c r="O94" i="7"/>
  <c r="P94" i="7" s="1"/>
  <c r="L94" i="7"/>
  <c r="K94" i="7"/>
  <c r="I94" i="7"/>
  <c r="J94" i="7" s="1"/>
  <c r="A94" i="7"/>
  <c r="AV93" i="7"/>
  <c r="AU93" i="7"/>
  <c r="AR93" i="7"/>
  <c r="AQ93" i="7"/>
  <c r="AP93" i="7"/>
  <c r="AL93" i="7"/>
  <c r="AK93" i="7"/>
  <c r="AJ93" i="7"/>
  <c r="AI93" i="7"/>
  <c r="AH93" i="7"/>
  <c r="AG93" i="7"/>
  <c r="AF93" i="7"/>
  <c r="AD93" i="7"/>
  <c r="AC93" i="7"/>
  <c r="AA93" i="7"/>
  <c r="AB93" i="7" s="1"/>
  <c r="X93" i="7"/>
  <c r="W93" i="7"/>
  <c r="U93" i="7"/>
  <c r="V93" i="7" s="1"/>
  <c r="R93" i="7"/>
  <c r="Q93" i="7"/>
  <c r="O93" i="7"/>
  <c r="P93" i="7" s="1"/>
  <c r="L93" i="7"/>
  <c r="K93" i="7"/>
  <c r="I93" i="7"/>
  <c r="J93" i="7" s="1"/>
  <c r="A93" i="7"/>
  <c r="AO93" i="7" s="1"/>
  <c r="AV92" i="7"/>
  <c r="AU92" i="7"/>
  <c r="AR92" i="7"/>
  <c r="AQ92" i="7"/>
  <c r="AP92" i="7"/>
  <c r="AL92" i="7"/>
  <c r="AK92" i="7"/>
  <c r="AJ92" i="7"/>
  <c r="AI92" i="7"/>
  <c r="AH92" i="7"/>
  <c r="AG92" i="7"/>
  <c r="AF92" i="7"/>
  <c r="AD92" i="7"/>
  <c r="AC92" i="7"/>
  <c r="AA92" i="7"/>
  <c r="AB92" i="7" s="1"/>
  <c r="X92" i="7"/>
  <c r="W92" i="7"/>
  <c r="U92" i="7"/>
  <c r="V92" i="7" s="1"/>
  <c r="R92" i="7"/>
  <c r="Q92" i="7"/>
  <c r="O92" i="7"/>
  <c r="P92" i="7" s="1"/>
  <c r="L92" i="7"/>
  <c r="K92" i="7"/>
  <c r="I92" i="7"/>
  <c r="J92" i="7" s="1"/>
  <c r="A92" i="7"/>
  <c r="AV91" i="7"/>
  <c r="AU91" i="7"/>
  <c r="AR91" i="7"/>
  <c r="AQ91" i="7"/>
  <c r="AP91" i="7"/>
  <c r="AL91" i="7"/>
  <c r="AK91" i="7"/>
  <c r="AJ91" i="7"/>
  <c r="AI91" i="7"/>
  <c r="AH91" i="7"/>
  <c r="AG91" i="7"/>
  <c r="AF91" i="7"/>
  <c r="AD91" i="7"/>
  <c r="AC91" i="7"/>
  <c r="AA91" i="7"/>
  <c r="AB91" i="7" s="1"/>
  <c r="X91" i="7"/>
  <c r="W91" i="7"/>
  <c r="U91" i="7"/>
  <c r="V91" i="7" s="1"/>
  <c r="R91" i="7"/>
  <c r="Q91" i="7"/>
  <c r="O91" i="7"/>
  <c r="P91" i="7" s="1"/>
  <c r="L91" i="7"/>
  <c r="K91" i="7"/>
  <c r="I91" i="7"/>
  <c r="J91" i="7" s="1"/>
  <c r="A91" i="7"/>
  <c r="AV90" i="7"/>
  <c r="AU90" i="7"/>
  <c r="AR90" i="7"/>
  <c r="AQ90" i="7"/>
  <c r="AP90" i="7"/>
  <c r="AL90" i="7"/>
  <c r="AK90" i="7"/>
  <c r="AJ90" i="7"/>
  <c r="AI90" i="7"/>
  <c r="AH90" i="7"/>
  <c r="AG90" i="7"/>
  <c r="AF90" i="7"/>
  <c r="AD90" i="7"/>
  <c r="AC90" i="7"/>
  <c r="AA90" i="7"/>
  <c r="AB90" i="7" s="1"/>
  <c r="X90" i="7"/>
  <c r="W90" i="7"/>
  <c r="U90" i="7"/>
  <c r="V90" i="7" s="1"/>
  <c r="R90" i="7"/>
  <c r="Q90" i="7"/>
  <c r="O90" i="7"/>
  <c r="P90" i="7" s="1"/>
  <c r="L90" i="7"/>
  <c r="K90" i="7"/>
  <c r="I90" i="7"/>
  <c r="J90" i="7" s="1"/>
  <c r="A90" i="7"/>
  <c r="AO90" i="7" s="1"/>
  <c r="AV89" i="7"/>
  <c r="AU89" i="7"/>
  <c r="AR89" i="7"/>
  <c r="AQ89" i="7"/>
  <c r="AP89" i="7"/>
  <c r="AL89" i="7"/>
  <c r="AK89" i="7"/>
  <c r="AJ89" i="7"/>
  <c r="AI89" i="7"/>
  <c r="AH89" i="7"/>
  <c r="AG89" i="7"/>
  <c r="AF89" i="7"/>
  <c r="AD89" i="7"/>
  <c r="AC89" i="7"/>
  <c r="AA89" i="7"/>
  <c r="AB89" i="7" s="1"/>
  <c r="X89" i="7"/>
  <c r="W89" i="7"/>
  <c r="U89" i="7"/>
  <c r="V89" i="7" s="1"/>
  <c r="R89" i="7"/>
  <c r="Q89" i="7"/>
  <c r="O89" i="7"/>
  <c r="P89" i="7" s="1"/>
  <c r="L89" i="7"/>
  <c r="K89" i="7"/>
  <c r="I89" i="7"/>
  <c r="J89" i="7" s="1"/>
  <c r="A89" i="7"/>
  <c r="AV88" i="7"/>
  <c r="AU88" i="7"/>
  <c r="AR88" i="7"/>
  <c r="AQ88" i="7"/>
  <c r="AP88" i="7"/>
  <c r="AL88" i="7"/>
  <c r="AK88" i="7"/>
  <c r="AJ88" i="7"/>
  <c r="AI88" i="7"/>
  <c r="AH88" i="7"/>
  <c r="AG88" i="7"/>
  <c r="AF88" i="7"/>
  <c r="AD88" i="7"/>
  <c r="AC88" i="7"/>
  <c r="AA88" i="7"/>
  <c r="AB88" i="7" s="1"/>
  <c r="X88" i="7"/>
  <c r="W88" i="7"/>
  <c r="U88" i="7"/>
  <c r="V88" i="7" s="1"/>
  <c r="R88" i="7"/>
  <c r="Q88" i="7"/>
  <c r="O88" i="7"/>
  <c r="P88" i="7" s="1"/>
  <c r="L88" i="7"/>
  <c r="K88" i="7"/>
  <c r="I88" i="7"/>
  <c r="J88" i="7" s="1"/>
  <c r="A88" i="7"/>
  <c r="AO88" i="7" s="1"/>
  <c r="AV87" i="7"/>
  <c r="AU87" i="7"/>
  <c r="AR87" i="7"/>
  <c r="AQ87" i="7"/>
  <c r="AP87" i="7"/>
  <c r="AL87" i="7"/>
  <c r="AK87" i="7"/>
  <c r="AJ87" i="7"/>
  <c r="AI87" i="7"/>
  <c r="AH87" i="7"/>
  <c r="AG87" i="7"/>
  <c r="AF87" i="7"/>
  <c r="AD87" i="7"/>
  <c r="AC87" i="7"/>
  <c r="AA87" i="7"/>
  <c r="AB87" i="7" s="1"/>
  <c r="X87" i="7"/>
  <c r="W87" i="7"/>
  <c r="U87" i="7"/>
  <c r="V87" i="7" s="1"/>
  <c r="R87" i="7"/>
  <c r="Q87" i="7"/>
  <c r="O87" i="7"/>
  <c r="P87" i="7" s="1"/>
  <c r="L87" i="7"/>
  <c r="AS87" i="7" s="1"/>
  <c r="K87" i="7"/>
  <c r="I87" i="7"/>
  <c r="J87" i="7" s="1"/>
  <c r="A87" i="7"/>
  <c r="AO87" i="7" s="1"/>
  <c r="AV86" i="7"/>
  <c r="AU86" i="7"/>
  <c r="AR86" i="7"/>
  <c r="AQ86" i="7"/>
  <c r="AP86" i="7"/>
  <c r="AL86" i="7"/>
  <c r="AK86" i="7"/>
  <c r="AJ86" i="7"/>
  <c r="AI86" i="7"/>
  <c r="AH86" i="7"/>
  <c r="AG86" i="7"/>
  <c r="AF86" i="7"/>
  <c r="AD86" i="7"/>
  <c r="AC86" i="7"/>
  <c r="AA86" i="7"/>
  <c r="AB86" i="7" s="1"/>
  <c r="X86" i="7"/>
  <c r="W86" i="7"/>
  <c r="U86" i="7"/>
  <c r="V86" i="7" s="1"/>
  <c r="R86" i="7"/>
  <c r="Q86" i="7"/>
  <c r="O86" i="7"/>
  <c r="P86" i="7" s="1"/>
  <c r="L86" i="7"/>
  <c r="AT86" i="7" s="1"/>
  <c r="K86" i="7"/>
  <c r="I86" i="7"/>
  <c r="J86" i="7" s="1"/>
  <c r="A86" i="7"/>
  <c r="AV85" i="7"/>
  <c r="AU85" i="7"/>
  <c r="AR85" i="7"/>
  <c r="AQ85" i="7"/>
  <c r="AP85" i="7"/>
  <c r="AL85" i="7"/>
  <c r="AK85" i="7"/>
  <c r="AJ85" i="7"/>
  <c r="AI85" i="7"/>
  <c r="AH85" i="7"/>
  <c r="AG85" i="7"/>
  <c r="AF85" i="7"/>
  <c r="AD85" i="7"/>
  <c r="AC85" i="7"/>
  <c r="AA85" i="7"/>
  <c r="AB85" i="7" s="1"/>
  <c r="X85" i="7"/>
  <c r="W85" i="7"/>
  <c r="U85" i="7"/>
  <c r="V85" i="7" s="1"/>
  <c r="R85" i="7"/>
  <c r="Q85" i="7"/>
  <c r="O85" i="7"/>
  <c r="P85" i="7" s="1"/>
  <c r="L85" i="7"/>
  <c r="K85" i="7"/>
  <c r="I85" i="7"/>
  <c r="J85" i="7" s="1"/>
  <c r="A85" i="7"/>
  <c r="AV84" i="7"/>
  <c r="AU84" i="7"/>
  <c r="AR84" i="7"/>
  <c r="AQ84" i="7"/>
  <c r="AP84" i="7"/>
  <c r="AL84" i="7"/>
  <c r="AK84" i="7"/>
  <c r="AJ84" i="7"/>
  <c r="AI84" i="7"/>
  <c r="AH84" i="7"/>
  <c r="AG84" i="7"/>
  <c r="AF84" i="7"/>
  <c r="AD84" i="7"/>
  <c r="AC84" i="7"/>
  <c r="AA84" i="7"/>
  <c r="AB84" i="7" s="1"/>
  <c r="X84" i="7"/>
  <c r="W84" i="7"/>
  <c r="U84" i="7"/>
  <c r="V84" i="7" s="1"/>
  <c r="R84" i="7"/>
  <c r="Q84" i="7"/>
  <c r="O84" i="7"/>
  <c r="P84" i="7" s="1"/>
  <c r="L84" i="7"/>
  <c r="K84" i="7"/>
  <c r="I84" i="7"/>
  <c r="J84" i="7" s="1"/>
  <c r="A84" i="7"/>
  <c r="AO84" i="7" s="1"/>
  <c r="AV83" i="7"/>
  <c r="AU83" i="7"/>
  <c r="AR83" i="7"/>
  <c r="AQ83" i="7"/>
  <c r="AP83" i="7"/>
  <c r="AL83" i="7"/>
  <c r="AK83" i="7"/>
  <c r="AJ83" i="7"/>
  <c r="AI83" i="7"/>
  <c r="AH83" i="7"/>
  <c r="AG83" i="7"/>
  <c r="AF83" i="7"/>
  <c r="AD83" i="7"/>
  <c r="AC83" i="7"/>
  <c r="AA83" i="7"/>
  <c r="AB83" i="7" s="1"/>
  <c r="X83" i="7"/>
  <c r="W83" i="7"/>
  <c r="U83" i="7"/>
  <c r="V83" i="7" s="1"/>
  <c r="R83" i="7"/>
  <c r="Q83" i="7"/>
  <c r="O83" i="7"/>
  <c r="P83" i="7" s="1"/>
  <c r="L83" i="7"/>
  <c r="K83" i="7"/>
  <c r="I83" i="7"/>
  <c r="J83" i="7" s="1"/>
  <c r="A83" i="7"/>
  <c r="AV82" i="7"/>
  <c r="AU82" i="7"/>
  <c r="AR82" i="7"/>
  <c r="AQ82" i="7"/>
  <c r="AP82" i="7"/>
  <c r="AL82" i="7"/>
  <c r="AK82" i="7"/>
  <c r="AJ82" i="7"/>
  <c r="AI82" i="7"/>
  <c r="AH82" i="7"/>
  <c r="AG82" i="7"/>
  <c r="AF82" i="7"/>
  <c r="AD82" i="7"/>
  <c r="AC82" i="7"/>
  <c r="AA82" i="7"/>
  <c r="AB82" i="7" s="1"/>
  <c r="X82" i="7"/>
  <c r="W82" i="7"/>
  <c r="U82" i="7"/>
  <c r="V82" i="7" s="1"/>
  <c r="R82" i="7"/>
  <c r="Q82" i="7"/>
  <c r="O82" i="7"/>
  <c r="P82" i="7" s="1"/>
  <c r="L82" i="7"/>
  <c r="K82" i="7"/>
  <c r="I82" i="7"/>
  <c r="J82" i="7" s="1"/>
  <c r="A82" i="7"/>
  <c r="AV81" i="7"/>
  <c r="AU81" i="7"/>
  <c r="AR81" i="7"/>
  <c r="AQ81" i="7"/>
  <c r="AP81" i="7"/>
  <c r="AL81" i="7"/>
  <c r="AK81" i="7"/>
  <c r="AJ81" i="7"/>
  <c r="AI81" i="7"/>
  <c r="AH81" i="7"/>
  <c r="AG81" i="7"/>
  <c r="AF81" i="7"/>
  <c r="AD81" i="7"/>
  <c r="AC81" i="7"/>
  <c r="AA81" i="7"/>
  <c r="AB81" i="7" s="1"/>
  <c r="X81" i="7"/>
  <c r="W81" i="7"/>
  <c r="U81" i="7"/>
  <c r="V81" i="7" s="1"/>
  <c r="R81" i="7"/>
  <c r="Q81" i="7"/>
  <c r="O81" i="7"/>
  <c r="P81" i="7" s="1"/>
  <c r="L81" i="7"/>
  <c r="AM81" i="7" s="1"/>
  <c r="AN81" i="7" s="1"/>
  <c r="K81" i="7"/>
  <c r="I81" i="7"/>
  <c r="J81" i="7" s="1"/>
  <c r="A81" i="7"/>
  <c r="AV80" i="7"/>
  <c r="AU80" i="7"/>
  <c r="AR80" i="7"/>
  <c r="AQ80" i="7"/>
  <c r="AP80" i="7"/>
  <c r="AL80" i="7"/>
  <c r="AK80" i="7"/>
  <c r="AJ80" i="7"/>
  <c r="AI80" i="7"/>
  <c r="AH80" i="7"/>
  <c r="AG80" i="7"/>
  <c r="AF80" i="7"/>
  <c r="AD80" i="7"/>
  <c r="AC80" i="7"/>
  <c r="AA80" i="7"/>
  <c r="AB80" i="7" s="1"/>
  <c r="X80" i="7"/>
  <c r="W80" i="7"/>
  <c r="U80" i="7"/>
  <c r="V80" i="7" s="1"/>
  <c r="R80" i="7"/>
  <c r="Q80" i="7"/>
  <c r="O80" i="7"/>
  <c r="P80" i="7" s="1"/>
  <c r="L80" i="7"/>
  <c r="K80" i="7"/>
  <c r="I80" i="7"/>
  <c r="J80" i="7" s="1"/>
  <c r="A80" i="7"/>
  <c r="AO80" i="7" s="1"/>
  <c r="AV79" i="7"/>
  <c r="AU79" i="7"/>
  <c r="AR79" i="7"/>
  <c r="AQ79" i="7"/>
  <c r="AP79" i="7"/>
  <c r="AL79" i="7"/>
  <c r="AK79" i="7"/>
  <c r="AJ79" i="7"/>
  <c r="AI79" i="7"/>
  <c r="AH79" i="7"/>
  <c r="AG79" i="7"/>
  <c r="AF79" i="7"/>
  <c r="AD79" i="7"/>
  <c r="AC79" i="7"/>
  <c r="AA79" i="7"/>
  <c r="AB79" i="7" s="1"/>
  <c r="X79" i="7"/>
  <c r="W79" i="7"/>
  <c r="U79" i="7"/>
  <c r="V79" i="7" s="1"/>
  <c r="R79" i="7"/>
  <c r="Q79" i="7"/>
  <c r="O79" i="7"/>
  <c r="P79" i="7" s="1"/>
  <c r="L79" i="7"/>
  <c r="AS79" i="7" s="1"/>
  <c r="K79" i="7"/>
  <c r="I79" i="7"/>
  <c r="J79" i="7" s="1"/>
  <c r="A79" i="7"/>
  <c r="AV78" i="7"/>
  <c r="AU78" i="7"/>
  <c r="AR78" i="7"/>
  <c r="AQ78" i="7"/>
  <c r="AP78" i="7"/>
  <c r="AL78" i="7"/>
  <c r="AK78" i="7"/>
  <c r="AJ78" i="7"/>
  <c r="AI78" i="7"/>
  <c r="AH78" i="7"/>
  <c r="AG78" i="7"/>
  <c r="AF78" i="7"/>
  <c r="AD78" i="7"/>
  <c r="AC78" i="7"/>
  <c r="AA78" i="7"/>
  <c r="AB78" i="7" s="1"/>
  <c r="X78" i="7"/>
  <c r="W78" i="7"/>
  <c r="U78" i="7"/>
  <c r="V78" i="7" s="1"/>
  <c r="R78" i="7"/>
  <c r="Q78" i="7"/>
  <c r="O78" i="7"/>
  <c r="P78" i="7" s="1"/>
  <c r="L78" i="7"/>
  <c r="K78" i="7"/>
  <c r="I78" i="7"/>
  <c r="J78" i="7" s="1"/>
  <c r="A78" i="7"/>
  <c r="AO78" i="7" s="1"/>
  <c r="AV77" i="7"/>
  <c r="AU77" i="7"/>
  <c r="AR77" i="7"/>
  <c r="AQ77" i="7"/>
  <c r="AP77" i="7"/>
  <c r="AL77" i="7"/>
  <c r="AK77" i="7"/>
  <c r="AJ77" i="7"/>
  <c r="AI77" i="7"/>
  <c r="AH77" i="7"/>
  <c r="AG77" i="7"/>
  <c r="AF77" i="7"/>
  <c r="AD77" i="7"/>
  <c r="AC77" i="7"/>
  <c r="AA77" i="7"/>
  <c r="AB77" i="7" s="1"/>
  <c r="X77" i="7"/>
  <c r="W77" i="7"/>
  <c r="U77" i="7"/>
  <c r="V77" i="7" s="1"/>
  <c r="R77" i="7"/>
  <c r="Q77" i="7"/>
  <c r="O77" i="7"/>
  <c r="P77" i="7" s="1"/>
  <c r="L77" i="7"/>
  <c r="K77" i="7"/>
  <c r="I77" i="7"/>
  <c r="J77" i="7" s="1"/>
  <c r="A77" i="7"/>
  <c r="AV76" i="7"/>
  <c r="AU76" i="7"/>
  <c r="AR76" i="7"/>
  <c r="AQ76" i="7"/>
  <c r="AP76" i="7"/>
  <c r="AL76" i="7"/>
  <c r="AK76" i="7"/>
  <c r="AJ76" i="7"/>
  <c r="AI76" i="7"/>
  <c r="AH76" i="7"/>
  <c r="AG76" i="7"/>
  <c r="AF76" i="7"/>
  <c r="AD76" i="7"/>
  <c r="AC76" i="7"/>
  <c r="AA76" i="7"/>
  <c r="AB76" i="7" s="1"/>
  <c r="X76" i="7"/>
  <c r="W76" i="7"/>
  <c r="U76" i="7"/>
  <c r="V76" i="7" s="1"/>
  <c r="R76" i="7"/>
  <c r="Q76" i="7"/>
  <c r="O76" i="7"/>
  <c r="P76" i="7" s="1"/>
  <c r="L76" i="7"/>
  <c r="AM76" i="7" s="1"/>
  <c r="AN76" i="7" s="1"/>
  <c r="K76" i="7"/>
  <c r="I76" i="7"/>
  <c r="J76" i="7" s="1"/>
  <c r="A76" i="7"/>
  <c r="AV75" i="7"/>
  <c r="AU75" i="7"/>
  <c r="AR75" i="7"/>
  <c r="AQ75" i="7"/>
  <c r="AP75" i="7"/>
  <c r="AL75" i="7"/>
  <c r="AK75" i="7"/>
  <c r="AJ75" i="7"/>
  <c r="AI75" i="7"/>
  <c r="AH75" i="7"/>
  <c r="AG75" i="7"/>
  <c r="AF75" i="7"/>
  <c r="AD75" i="7"/>
  <c r="AC75" i="7"/>
  <c r="AA75" i="7"/>
  <c r="AB75" i="7" s="1"/>
  <c r="X75" i="7"/>
  <c r="W75" i="7"/>
  <c r="U75" i="7"/>
  <c r="V75" i="7" s="1"/>
  <c r="R75" i="7"/>
  <c r="Q75" i="7"/>
  <c r="O75" i="7"/>
  <c r="P75" i="7" s="1"/>
  <c r="L75" i="7"/>
  <c r="K75" i="7"/>
  <c r="I75" i="7"/>
  <c r="J75" i="7" s="1"/>
  <c r="A75" i="7"/>
  <c r="AV74" i="7"/>
  <c r="AU74" i="7"/>
  <c r="AR74" i="7"/>
  <c r="AQ74" i="7"/>
  <c r="AP74" i="7"/>
  <c r="AL74" i="7"/>
  <c r="AK74" i="7"/>
  <c r="AJ74" i="7"/>
  <c r="AI74" i="7"/>
  <c r="AH74" i="7"/>
  <c r="AG74" i="7"/>
  <c r="AF74" i="7"/>
  <c r="AD74" i="7"/>
  <c r="AC74" i="7"/>
  <c r="AA74" i="7"/>
  <c r="AB74" i="7" s="1"/>
  <c r="X74" i="7"/>
  <c r="W74" i="7"/>
  <c r="U74" i="7"/>
  <c r="V74" i="7" s="1"/>
  <c r="R74" i="7"/>
  <c r="Q74" i="7"/>
  <c r="O74" i="7"/>
  <c r="P74" i="7" s="1"/>
  <c r="L74" i="7"/>
  <c r="K74" i="7"/>
  <c r="I74" i="7"/>
  <c r="J74" i="7" s="1"/>
  <c r="A74" i="7"/>
  <c r="AV73" i="7"/>
  <c r="AU73" i="7"/>
  <c r="AR73" i="7"/>
  <c r="AQ73" i="7"/>
  <c r="AP73" i="7"/>
  <c r="AL73" i="7"/>
  <c r="AK73" i="7"/>
  <c r="AJ73" i="7"/>
  <c r="AI73" i="7"/>
  <c r="AH73" i="7"/>
  <c r="AG73" i="7"/>
  <c r="AF73" i="7"/>
  <c r="AD73" i="7"/>
  <c r="AC73" i="7"/>
  <c r="AA73" i="7"/>
  <c r="AB73" i="7" s="1"/>
  <c r="X73" i="7"/>
  <c r="W73" i="7"/>
  <c r="U73" i="7"/>
  <c r="V73" i="7" s="1"/>
  <c r="R73" i="7"/>
  <c r="Q73" i="7"/>
  <c r="O73" i="7"/>
  <c r="P73" i="7" s="1"/>
  <c r="L73" i="7"/>
  <c r="K73" i="7"/>
  <c r="I73" i="7"/>
  <c r="J73" i="7" s="1"/>
  <c r="A73" i="7"/>
  <c r="AV72" i="7"/>
  <c r="AU72" i="7"/>
  <c r="AR72" i="7"/>
  <c r="AQ72" i="7"/>
  <c r="AP72" i="7"/>
  <c r="AL72" i="7"/>
  <c r="AK72" i="7"/>
  <c r="AJ72" i="7"/>
  <c r="AI72" i="7"/>
  <c r="AH72" i="7"/>
  <c r="AG72" i="7"/>
  <c r="AF72" i="7"/>
  <c r="AD72" i="7"/>
  <c r="AC72" i="7"/>
  <c r="AA72" i="7"/>
  <c r="AB72" i="7" s="1"/>
  <c r="X72" i="7"/>
  <c r="W72" i="7"/>
  <c r="U72" i="7"/>
  <c r="V72" i="7" s="1"/>
  <c r="R72" i="7"/>
  <c r="Q72" i="7"/>
  <c r="O72" i="7"/>
  <c r="P72" i="7" s="1"/>
  <c r="L72" i="7"/>
  <c r="K72" i="7"/>
  <c r="I72" i="7"/>
  <c r="J72" i="7" s="1"/>
  <c r="A72" i="7"/>
  <c r="AV71" i="7"/>
  <c r="AU71" i="7"/>
  <c r="AR71" i="7"/>
  <c r="AQ71" i="7"/>
  <c r="AP71" i="7"/>
  <c r="AL71" i="7"/>
  <c r="AK71" i="7"/>
  <c r="AJ71" i="7"/>
  <c r="AI71" i="7"/>
  <c r="AH71" i="7"/>
  <c r="AG71" i="7"/>
  <c r="AF71" i="7"/>
  <c r="AD71" i="7"/>
  <c r="AC71" i="7"/>
  <c r="AA71" i="7"/>
  <c r="AB71" i="7" s="1"/>
  <c r="X71" i="7"/>
  <c r="W71" i="7"/>
  <c r="U71" i="7"/>
  <c r="V71" i="7" s="1"/>
  <c r="R71" i="7"/>
  <c r="Q71" i="7"/>
  <c r="O71" i="7"/>
  <c r="P71" i="7" s="1"/>
  <c r="L71" i="7"/>
  <c r="K71" i="7"/>
  <c r="I71" i="7"/>
  <c r="J71" i="7" s="1"/>
  <c r="A71" i="7"/>
  <c r="AV70" i="7"/>
  <c r="AU70" i="7"/>
  <c r="AR70" i="7"/>
  <c r="AQ70" i="7"/>
  <c r="AP70" i="7"/>
  <c r="AL70" i="7"/>
  <c r="AK70" i="7"/>
  <c r="AJ70" i="7"/>
  <c r="AI70" i="7"/>
  <c r="AH70" i="7"/>
  <c r="AG70" i="7"/>
  <c r="AF70" i="7"/>
  <c r="AD70" i="7"/>
  <c r="AC70" i="7"/>
  <c r="AA70" i="7"/>
  <c r="AB70" i="7" s="1"/>
  <c r="X70" i="7"/>
  <c r="W70" i="7"/>
  <c r="U70" i="7"/>
  <c r="V70" i="7" s="1"/>
  <c r="R70" i="7"/>
  <c r="Q70" i="7"/>
  <c r="O70" i="7"/>
  <c r="P70" i="7" s="1"/>
  <c r="L70" i="7"/>
  <c r="K70" i="7"/>
  <c r="I70" i="7"/>
  <c r="J70" i="7" s="1"/>
  <c r="A70" i="7"/>
  <c r="AO70" i="7" s="1"/>
  <c r="CH69" i="7"/>
  <c r="AV69" i="7"/>
  <c r="AU69" i="7"/>
  <c r="AR69" i="7"/>
  <c r="AQ69" i="7"/>
  <c r="AP69" i="7"/>
  <c r="AL69" i="7"/>
  <c r="AK69" i="7"/>
  <c r="AJ69" i="7"/>
  <c r="AI69" i="7"/>
  <c r="AH69" i="7"/>
  <c r="AG69" i="7"/>
  <c r="AF69" i="7"/>
  <c r="AD69" i="7"/>
  <c r="AC69" i="7"/>
  <c r="AA69" i="7"/>
  <c r="AB69" i="7" s="1"/>
  <c r="X69" i="7"/>
  <c r="W69" i="7"/>
  <c r="U69" i="7"/>
  <c r="V69" i="7" s="1"/>
  <c r="R69" i="7"/>
  <c r="Q69" i="7"/>
  <c r="O69" i="7"/>
  <c r="P69" i="7" s="1"/>
  <c r="L69" i="7"/>
  <c r="K69" i="7"/>
  <c r="I69" i="7"/>
  <c r="J69" i="7" s="1"/>
  <c r="A69" i="7"/>
  <c r="AV68" i="7"/>
  <c r="AU68" i="7"/>
  <c r="AR68" i="7"/>
  <c r="AQ68" i="7"/>
  <c r="AP68" i="7"/>
  <c r="AL68" i="7"/>
  <c r="AK68" i="7"/>
  <c r="AJ68" i="7"/>
  <c r="AI68" i="7"/>
  <c r="AH68" i="7"/>
  <c r="AG68" i="7"/>
  <c r="AF68" i="7"/>
  <c r="AD68" i="7"/>
  <c r="AC68" i="7"/>
  <c r="AA68" i="7"/>
  <c r="AB68" i="7" s="1"/>
  <c r="X68" i="7"/>
  <c r="W68" i="7"/>
  <c r="U68" i="7"/>
  <c r="V68" i="7" s="1"/>
  <c r="R68" i="7"/>
  <c r="Q68" i="7"/>
  <c r="O68" i="7"/>
  <c r="P68" i="7" s="1"/>
  <c r="L68" i="7"/>
  <c r="K68" i="7"/>
  <c r="I68" i="7"/>
  <c r="J68" i="7" s="1"/>
  <c r="A68" i="7"/>
  <c r="AV67" i="7"/>
  <c r="AU67" i="7"/>
  <c r="AR67" i="7"/>
  <c r="AQ67" i="7"/>
  <c r="AP67" i="7"/>
  <c r="AL67" i="7"/>
  <c r="AK67" i="7"/>
  <c r="AJ67" i="7"/>
  <c r="AI67" i="7"/>
  <c r="AH67" i="7"/>
  <c r="AG67" i="7"/>
  <c r="AF67" i="7"/>
  <c r="AD67" i="7"/>
  <c r="AC67" i="7"/>
  <c r="AA67" i="7"/>
  <c r="AB67" i="7" s="1"/>
  <c r="X67" i="7"/>
  <c r="W67" i="7"/>
  <c r="U67" i="7"/>
  <c r="V67" i="7" s="1"/>
  <c r="R67" i="7"/>
  <c r="Q67" i="7"/>
  <c r="O67" i="7"/>
  <c r="P67" i="7" s="1"/>
  <c r="L67" i="7"/>
  <c r="K67" i="7"/>
  <c r="I67" i="7"/>
  <c r="J67" i="7" s="1"/>
  <c r="A67" i="7"/>
  <c r="AV66" i="7"/>
  <c r="AU66" i="7"/>
  <c r="AR66" i="7"/>
  <c r="AQ66" i="7"/>
  <c r="AP66" i="7"/>
  <c r="AL66" i="7"/>
  <c r="AK66" i="7"/>
  <c r="AJ66" i="7"/>
  <c r="AI66" i="7"/>
  <c r="AH66" i="7"/>
  <c r="AG66" i="7"/>
  <c r="AF66" i="7"/>
  <c r="AD66" i="7"/>
  <c r="AC66" i="7"/>
  <c r="AA66" i="7"/>
  <c r="AB66" i="7" s="1"/>
  <c r="X66" i="7"/>
  <c r="W66" i="7"/>
  <c r="U66" i="7"/>
  <c r="V66" i="7" s="1"/>
  <c r="R66" i="7"/>
  <c r="Q66" i="7"/>
  <c r="O66" i="7"/>
  <c r="P66" i="7" s="1"/>
  <c r="L66" i="7"/>
  <c r="K66" i="7"/>
  <c r="I66" i="7"/>
  <c r="J66" i="7" s="1"/>
  <c r="A66" i="7"/>
  <c r="AV65" i="7"/>
  <c r="AU65" i="7"/>
  <c r="AR65" i="7"/>
  <c r="AQ65" i="7"/>
  <c r="AP65" i="7"/>
  <c r="AL65" i="7"/>
  <c r="AK65" i="7"/>
  <c r="AJ65" i="7"/>
  <c r="AI65" i="7"/>
  <c r="AH65" i="7"/>
  <c r="AG65" i="7"/>
  <c r="AF65" i="7"/>
  <c r="AD65" i="7"/>
  <c r="AC65" i="7"/>
  <c r="AA65" i="7"/>
  <c r="AB65" i="7" s="1"/>
  <c r="X65" i="7"/>
  <c r="W65" i="7"/>
  <c r="U65" i="7"/>
  <c r="V65" i="7" s="1"/>
  <c r="R65" i="7"/>
  <c r="Q65" i="7"/>
  <c r="O65" i="7"/>
  <c r="P65" i="7" s="1"/>
  <c r="L65" i="7"/>
  <c r="K65" i="7"/>
  <c r="I65" i="7"/>
  <c r="J65" i="7" s="1"/>
  <c r="A65" i="7"/>
  <c r="AV64" i="7"/>
  <c r="AU64" i="7"/>
  <c r="AR64" i="7"/>
  <c r="AQ64" i="7"/>
  <c r="AP64" i="7"/>
  <c r="AL64" i="7"/>
  <c r="AK64" i="7"/>
  <c r="AJ64" i="7"/>
  <c r="AI64" i="7"/>
  <c r="AH64" i="7"/>
  <c r="AG64" i="7"/>
  <c r="AF64" i="7"/>
  <c r="AD64" i="7"/>
  <c r="AC64" i="7"/>
  <c r="AA64" i="7"/>
  <c r="AB64" i="7" s="1"/>
  <c r="X64" i="7"/>
  <c r="W64" i="7"/>
  <c r="U64" i="7"/>
  <c r="V64" i="7" s="1"/>
  <c r="R64" i="7"/>
  <c r="Q64" i="7"/>
  <c r="O64" i="7"/>
  <c r="P64" i="7" s="1"/>
  <c r="L64" i="7"/>
  <c r="K64" i="7"/>
  <c r="I64" i="7"/>
  <c r="J64" i="7" s="1"/>
  <c r="A64" i="7"/>
  <c r="AV63" i="7"/>
  <c r="AU63" i="7"/>
  <c r="AR63" i="7"/>
  <c r="AQ63" i="7"/>
  <c r="AP63" i="7"/>
  <c r="AL63" i="7"/>
  <c r="AK63" i="7"/>
  <c r="AJ63" i="7"/>
  <c r="AI63" i="7"/>
  <c r="AH63" i="7"/>
  <c r="AG63" i="7"/>
  <c r="AF63" i="7"/>
  <c r="AD63" i="7"/>
  <c r="AC63" i="7"/>
  <c r="AA63" i="7"/>
  <c r="AB63" i="7" s="1"/>
  <c r="X63" i="7"/>
  <c r="W63" i="7"/>
  <c r="U63" i="7"/>
  <c r="V63" i="7" s="1"/>
  <c r="R63" i="7"/>
  <c r="Q63" i="7"/>
  <c r="O63" i="7"/>
  <c r="P63" i="7" s="1"/>
  <c r="L63" i="7"/>
  <c r="K63" i="7"/>
  <c r="I63" i="7"/>
  <c r="J63" i="7" s="1"/>
  <c r="A63" i="7"/>
  <c r="AV62" i="7"/>
  <c r="AU62" i="7"/>
  <c r="AR62" i="7"/>
  <c r="AQ62" i="7"/>
  <c r="AP62" i="7"/>
  <c r="AL62" i="7"/>
  <c r="AK62" i="7"/>
  <c r="AJ62" i="7"/>
  <c r="AI62" i="7"/>
  <c r="AH62" i="7"/>
  <c r="AG62" i="7"/>
  <c r="AF62" i="7"/>
  <c r="AD62" i="7"/>
  <c r="AC62" i="7"/>
  <c r="AA62" i="7"/>
  <c r="AB62" i="7" s="1"/>
  <c r="X62" i="7"/>
  <c r="W62" i="7"/>
  <c r="U62" i="7"/>
  <c r="V62" i="7" s="1"/>
  <c r="R62" i="7"/>
  <c r="Q62" i="7"/>
  <c r="O62" i="7"/>
  <c r="P62" i="7" s="1"/>
  <c r="L62" i="7"/>
  <c r="K62" i="7"/>
  <c r="I62" i="7"/>
  <c r="J62" i="7" s="1"/>
  <c r="A62" i="7"/>
  <c r="AV61" i="7"/>
  <c r="AU61" i="7"/>
  <c r="AR61" i="7"/>
  <c r="AQ61" i="7"/>
  <c r="AP61" i="7"/>
  <c r="AL61" i="7"/>
  <c r="AK61" i="7"/>
  <c r="AJ61" i="7"/>
  <c r="AI61" i="7"/>
  <c r="AH61" i="7"/>
  <c r="AG61" i="7"/>
  <c r="AF61" i="7"/>
  <c r="AD61" i="7"/>
  <c r="AC61" i="7"/>
  <c r="AA61" i="7"/>
  <c r="AB61" i="7" s="1"/>
  <c r="X61" i="7"/>
  <c r="W61" i="7"/>
  <c r="U61" i="7"/>
  <c r="V61" i="7" s="1"/>
  <c r="R61" i="7"/>
  <c r="Q61" i="7"/>
  <c r="O61" i="7"/>
  <c r="P61" i="7" s="1"/>
  <c r="L61" i="7"/>
  <c r="K61" i="7"/>
  <c r="I61" i="7"/>
  <c r="J61" i="7" s="1"/>
  <c r="A61" i="7"/>
  <c r="AV60" i="7"/>
  <c r="AU60" i="7"/>
  <c r="AR60" i="7"/>
  <c r="AQ60" i="7"/>
  <c r="AP60" i="7"/>
  <c r="AL60" i="7"/>
  <c r="AK60" i="7"/>
  <c r="AJ60" i="7"/>
  <c r="AI60" i="7"/>
  <c r="AH60" i="7"/>
  <c r="AG60" i="7"/>
  <c r="AF60" i="7"/>
  <c r="AD60" i="7"/>
  <c r="AC60" i="7"/>
  <c r="AA60" i="7"/>
  <c r="AB60" i="7" s="1"/>
  <c r="X60" i="7"/>
  <c r="W60" i="7"/>
  <c r="U60" i="7"/>
  <c r="V60" i="7" s="1"/>
  <c r="R60" i="7"/>
  <c r="Q60" i="7"/>
  <c r="O60" i="7"/>
  <c r="P60" i="7" s="1"/>
  <c r="L60" i="7"/>
  <c r="K60" i="7"/>
  <c r="I60" i="7"/>
  <c r="J60" i="7" s="1"/>
  <c r="A60" i="7"/>
  <c r="AV59" i="7"/>
  <c r="AU59" i="7"/>
  <c r="AR59" i="7"/>
  <c r="AQ59" i="7"/>
  <c r="AP59" i="7"/>
  <c r="AL59" i="7"/>
  <c r="AK59" i="7"/>
  <c r="AJ59" i="7"/>
  <c r="AI59" i="7"/>
  <c r="AH59" i="7"/>
  <c r="AG59" i="7"/>
  <c r="AF59" i="7"/>
  <c r="AD59" i="7"/>
  <c r="AC59" i="7"/>
  <c r="AA59" i="7"/>
  <c r="AB59" i="7" s="1"/>
  <c r="X59" i="7"/>
  <c r="W59" i="7"/>
  <c r="U59" i="7"/>
  <c r="V59" i="7" s="1"/>
  <c r="R59" i="7"/>
  <c r="Q59" i="7"/>
  <c r="O59" i="7"/>
  <c r="P59" i="7" s="1"/>
  <c r="L59" i="7"/>
  <c r="AT59" i="7" s="1"/>
  <c r="K59" i="7"/>
  <c r="I59" i="7"/>
  <c r="J59" i="7" s="1"/>
  <c r="A59" i="7"/>
  <c r="AV58" i="7"/>
  <c r="AU58" i="7"/>
  <c r="AR58" i="7"/>
  <c r="AQ58" i="7"/>
  <c r="AP58" i="7"/>
  <c r="AL58" i="7"/>
  <c r="AK58" i="7"/>
  <c r="AJ58" i="7"/>
  <c r="AI58" i="7"/>
  <c r="AH58" i="7"/>
  <c r="AG58" i="7"/>
  <c r="AF58" i="7"/>
  <c r="AD58" i="7"/>
  <c r="AC58" i="7"/>
  <c r="AA58" i="7"/>
  <c r="AB58" i="7" s="1"/>
  <c r="X58" i="7"/>
  <c r="W58" i="7"/>
  <c r="U58" i="7"/>
  <c r="V58" i="7" s="1"/>
  <c r="R58" i="7"/>
  <c r="Q58" i="7"/>
  <c r="O58" i="7"/>
  <c r="P58" i="7" s="1"/>
  <c r="L58" i="7"/>
  <c r="K58" i="7"/>
  <c r="I58" i="7"/>
  <c r="J58" i="7" s="1"/>
  <c r="A58" i="7"/>
  <c r="AV57" i="7"/>
  <c r="AU57" i="7"/>
  <c r="AR57" i="7"/>
  <c r="AQ57" i="7"/>
  <c r="AP57" i="7"/>
  <c r="AL57" i="7"/>
  <c r="AK57" i="7"/>
  <c r="AJ57" i="7"/>
  <c r="AI57" i="7"/>
  <c r="AH57" i="7"/>
  <c r="AG57" i="7"/>
  <c r="AF57" i="7"/>
  <c r="AD57" i="7"/>
  <c r="AC57" i="7"/>
  <c r="AA57" i="7"/>
  <c r="AB57" i="7" s="1"/>
  <c r="X57" i="7"/>
  <c r="W57" i="7"/>
  <c r="U57" i="7"/>
  <c r="V57" i="7" s="1"/>
  <c r="R57" i="7"/>
  <c r="Q57" i="7"/>
  <c r="O57" i="7"/>
  <c r="P57" i="7" s="1"/>
  <c r="L57" i="7"/>
  <c r="K57" i="7"/>
  <c r="I57" i="7"/>
  <c r="J57" i="7" s="1"/>
  <c r="A57" i="7"/>
  <c r="AV56" i="7"/>
  <c r="AU56" i="7"/>
  <c r="AR56" i="7"/>
  <c r="AQ56" i="7"/>
  <c r="AP56" i="7"/>
  <c r="AL56" i="7"/>
  <c r="AK56" i="7"/>
  <c r="AJ56" i="7"/>
  <c r="AI56" i="7"/>
  <c r="AH56" i="7"/>
  <c r="AG56" i="7"/>
  <c r="AF56" i="7"/>
  <c r="AD56" i="7"/>
  <c r="AC56" i="7"/>
  <c r="AA56" i="7"/>
  <c r="AB56" i="7" s="1"/>
  <c r="X56" i="7"/>
  <c r="W56" i="7"/>
  <c r="U56" i="7"/>
  <c r="V56" i="7" s="1"/>
  <c r="R56" i="7"/>
  <c r="Q56" i="7"/>
  <c r="O56" i="7"/>
  <c r="P56" i="7" s="1"/>
  <c r="L56" i="7"/>
  <c r="K56" i="7"/>
  <c r="I56" i="7"/>
  <c r="J56" i="7" s="1"/>
  <c r="A56" i="7"/>
  <c r="AV55" i="7"/>
  <c r="AU55" i="7"/>
  <c r="AR55" i="7"/>
  <c r="AQ55" i="7"/>
  <c r="AP55" i="7"/>
  <c r="AL55" i="7"/>
  <c r="AK55" i="7"/>
  <c r="AJ55" i="7"/>
  <c r="AI55" i="7"/>
  <c r="AH55" i="7"/>
  <c r="AG55" i="7"/>
  <c r="AF55" i="7"/>
  <c r="AD55" i="7"/>
  <c r="AC55" i="7"/>
  <c r="AA55" i="7"/>
  <c r="AB55" i="7" s="1"/>
  <c r="X55" i="7"/>
  <c r="W55" i="7"/>
  <c r="U55" i="7"/>
  <c r="V55" i="7" s="1"/>
  <c r="R55" i="7"/>
  <c r="Q55" i="7"/>
  <c r="O55" i="7"/>
  <c r="P55" i="7" s="1"/>
  <c r="L55" i="7"/>
  <c r="K55" i="7"/>
  <c r="I55" i="7"/>
  <c r="J55" i="7" s="1"/>
  <c r="A55" i="7"/>
  <c r="AO55" i="7" s="1"/>
  <c r="AV54" i="7"/>
  <c r="AU54" i="7"/>
  <c r="AR54" i="7"/>
  <c r="AQ54" i="7"/>
  <c r="AP54" i="7"/>
  <c r="AL54" i="7"/>
  <c r="AK54" i="7"/>
  <c r="AJ54" i="7"/>
  <c r="AI54" i="7"/>
  <c r="AH54" i="7"/>
  <c r="AG54" i="7"/>
  <c r="AF54" i="7"/>
  <c r="AD54" i="7"/>
  <c r="AC54" i="7"/>
  <c r="AA54" i="7"/>
  <c r="AB54" i="7" s="1"/>
  <c r="X54" i="7"/>
  <c r="W54" i="7"/>
  <c r="U54" i="7"/>
  <c r="V54" i="7" s="1"/>
  <c r="R54" i="7"/>
  <c r="Q54" i="7"/>
  <c r="O54" i="7"/>
  <c r="P54" i="7" s="1"/>
  <c r="L54" i="7"/>
  <c r="K54" i="7"/>
  <c r="I54" i="7"/>
  <c r="J54" i="7" s="1"/>
  <c r="A54" i="7"/>
  <c r="AV53" i="7"/>
  <c r="AU53" i="7"/>
  <c r="AR53" i="7"/>
  <c r="AQ53" i="7"/>
  <c r="AP53" i="7"/>
  <c r="AL53" i="7"/>
  <c r="AK53" i="7"/>
  <c r="AJ53" i="7"/>
  <c r="AI53" i="7"/>
  <c r="AH53" i="7"/>
  <c r="AG53" i="7"/>
  <c r="AF53" i="7"/>
  <c r="AD53" i="7"/>
  <c r="AC53" i="7"/>
  <c r="AA53" i="7"/>
  <c r="AB53" i="7" s="1"/>
  <c r="X53" i="7"/>
  <c r="W53" i="7"/>
  <c r="U53" i="7"/>
  <c r="V53" i="7" s="1"/>
  <c r="R53" i="7"/>
  <c r="Q53" i="7"/>
  <c r="O53" i="7"/>
  <c r="P53" i="7" s="1"/>
  <c r="L53" i="7"/>
  <c r="K53" i="7"/>
  <c r="I53" i="7"/>
  <c r="J53" i="7" s="1"/>
  <c r="A53" i="7"/>
  <c r="AV52" i="7"/>
  <c r="AU52" i="7"/>
  <c r="AR52" i="7"/>
  <c r="AQ52" i="7"/>
  <c r="AP52" i="7"/>
  <c r="AL52" i="7"/>
  <c r="AK52" i="7"/>
  <c r="AJ52" i="7"/>
  <c r="AI52" i="7"/>
  <c r="AH52" i="7"/>
  <c r="AG52" i="7"/>
  <c r="AF52" i="7"/>
  <c r="AD52" i="7"/>
  <c r="AC52" i="7"/>
  <c r="AA52" i="7"/>
  <c r="AB52" i="7" s="1"/>
  <c r="X52" i="7"/>
  <c r="W52" i="7"/>
  <c r="U52" i="7"/>
  <c r="V52" i="7" s="1"/>
  <c r="R52" i="7"/>
  <c r="Q52" i="7"/>
  <c r="O52" i="7"/>
  <c r="P52" i="7" s="1"/>
  <c r="L52" i="7"/>
  <c r="K52" i="7"/>
  <c r="I52" i="7"/>
  <c r="J52" i="7" s="1"/>
  <c r="A52" i="7"/>
  <c r="AV51" i="7"/>
  <c r="AU51" i="7"/>
  <c r="AR51" i="7"/>
  <c r="AQ51" i="7"/>
  <c r="AP51" i="7"/>
  <c r="AL51" i="7"/>
  <c r="AK51" i="7"/>
  <c r="AJ51" i="7"/>
  <c r="AI51" i="7"/>
  <c r="AH51" i="7"/>
  <c r="AG51" i="7"/>
  <c r="AF51" i="7"/>
  <c r="AD51" i="7"/>
  <c r="AC51" i="7"/>
  <c r="AA51" i="7"/>
  <c r="AB51" i="7" s="1"/>
  <c r="X51" i="7"/>
  <c r="W51" i="7"/>
  <c r="U51" i="7"/>
  <c r="V51" i="7" s="1"/>
  <c r="R51" i="7"/>
  <c r="Q51" i="7"/>
  <c r="O51" i="7"/>
  <c r="P51" i="7" s="1"/>
  <c r="L51" i="7"/>
  <c r="K51" i="7"/>
  <c r="I51" i="7"/>
  <c r="J51" i="7" s="1"/>
  <c r="A51" i="7"/>
  <c r="AV50" i="7"/>
  <c r="AU50" i="7"/>
  <c r="AR50" i="7"/>
  <c r="AQ50" i="7"/>
  <c r="AP50" i="7"/>
  <c r="AL50" i="7"/>
  <c r="AK50" i="7"/>
  <c r="AJ50" i="7"/>
  <c r="AI50" i="7"/>
  <c r="AH50" i="7"/>
  <c r="AG50" i="7"/>
  <c r="AF50" i="7"/>
  <c r="AD50" i="7"/>
  <c r="AC50" i="7"/>
  <c r="AA50" i="7"/>
  <c r="AB50" i="7" s="1"/>
  <c r="X50" i="7"/>
  <c r="W50" i="7"/>
  <c r="U50" i="7"/>
  <c r="V50" i="7" s="1"/>
  <c r="R50" i="7"/>
  <c r="Q50" i="7"/>
  <c r="O50" i="7"/>
  <c r="P50" i="7" s="1"/>
  <c r="L50" i="7"/>
  <c r="K50" i="7"/>
  <c r="I50" i="7"/>
  <c r="J50" i="7" s="1"/>
  <c r="A50" i="7"/>
  <c r="AV49" i="7"/>
  <c r="AU49" i="7"/>
  <c r="AR49" i="7"/>
  <c r="AQ49" i="7"/>
  <c r="AP49" i="7"/>
  <c r="AL49" i="7"/>
  <c r="AK49" i="7"/>
  <c r="AJ49" i="7"/>
  <c r="AI49" i="7"/>
  <c r="AH49" i="7"/>
  <c r="AG49" i="7"/>
  <c r="AF49" i="7"/>
  <c r="AD49" i="7"/>
  <c r="AC49" i="7"/>
  <c r="AA49" i="7"/>
  <c r="AB49" i="7" s="1"/>
  <c r="X49" i="7"/>
  <c r="W49" i="7"/>
  <c r="U49" i="7"/>
  <c r="V49" i="7" s="1"/>
  <c r="R49" i="7"/>
  <c r="Q49" i="7"/>
  <c r="O49" i="7"/>
  <c r="P49" i="7" s="1"/>
  <c r="L49" i="7"/>
  <c r="K49" i="7"/>
  <c r="I49" i="7"/>
  <c r="J49" i="7" s="1"/>
  <c r="A49" i="7"/>
  <c r="AV48" i="7"/>
  <c r="AU48" i="7"/>
  <c r="AR48" i="7"/>
  <c r="AQ48" i="7"/>
  <c r="AP48" i="7"/>
  <c r="AL48" i="7"/>
  <c r="AK48" i="7"/>
  <c r="AJ48" i="7"/>
  <c r="AI48" i="7"/>
  <c r="AH48" i="7"/>
  <c r="AG48" i="7"/>
  <c r="AF48" i="7"/>
  <c r="AD48" i="7"/>
  <c r="AC48" i="7"/>
  <c r="AA48" i="7"/>
  <c r="AB48" i="7" s="1"/>
  <c r="X48" i="7"/>
  <c r="W48" i="7"/>
  <c r="U48" i="7"/>
  <c r="V48" i="7" s="1"/>
  <c r="R48" i="7"/>
  <c r="Q48" i="7"/>
  <c r="O48" i="7"/>
  <c r="P48" i="7" s="1"/>
  <c r="L48" i="7"/>
  <c r="K48" i="7"/>
  <c r="I48" i="7"/>
  <c r="J48" i="7" s="1"/>
  <c r="A48" i="7"/>
  <c r="AV47" i="7"/>
  <c r="AU47" i="7"/>
  <c r="AR47" i="7"/>
  <c r="AQ47" i="7"/>
  <c r="AP47" i="7"/>
  <c r="AL47" i="7"/>
  <c r="AK47" i="7"/>
  <c r="AJ47" i="7"/>
  <c r="AI47" i="7"/>
  <c r="AH47" i="7"/>
  <c r="AG47" i="7"/>
  <c r="AF47" i="7"/>
  <c r="AD47" i="7"/>
  <c r="AC47" i="7"/>
  <c r="AA47" i="7"/>
  <c r="AB47" i="7" s="1"/>
  <c r="X47" i="7"/>
  <c r="W47" i="7"/>
  <c r="U47" i="7"/>
  <c r="V47" i="7" s="1"/>
  <c r="R47" i="7"/>
  <c r="Q47" i="7"/>
  <c r="O47" i="7"/>
  <c r="P47" i="7" s="1"/>
  <c r="L47" i="7"/>
  <c r="AS47" i="7" s="1"/>
  <c r="K47" i="7"/>
  <c r="I47" i="7"/>
  <c r="J47" i="7" s="1"/>
  <c r="A47" i="7"/>
  <c r="AV46" i="7"/>
  <c r="AU46" i="7"/>
  <c r="AR46" i="7"/>
  <c r="AQ46" i="7"/>
  <c r="AP46" i="7"/>
  <c r="AL46" i="7"/>
  <c r="AK46" i="7"/>
  <c r="AJ46" i="7"/>
  <c r="AI46" i="7"/>
  <c r="AH46" i="7"/>
  <c r="AG46" i="7"/>
  <c r="AF46" i="7"/>
  <c r="AD46" i="7"/>
  <c r="AC46" i="7"/>
  <c r="AA46" i="7"/>
  <c r="AB46" i="7" s="1"/>
  <c r="X46" i="7"/>
  <c r="W46" i="7"/>
  <c r="U46" i="7"/>
  <c r="V46" i="7" s="1"/>
  <c r="R46" i="7"/>
  <c r="Q46" i="7"/>
  <c r="O46" i="7"/>
  <c r="P46" i="7" s="1"/>
  <c r="L46" i="7"/>
  <c r="K46" i="7"/>
  <c r="I46" i="7"/>
  <c r="J46" i="7" s="1"/>
  <c r="A46" i="7"/>
  <c r="AO46" i="7" s="1"/>
  <c r="AV45" i="7"/>
  <c r="AU45" i="7"/>
  <c r="AR45" i="7"/>
  <c r="AQ45" i="7"/>
  <c r="AP45" i="7"/>
  <c r="AL45" i="7"/>
  <c r="AK45" i="7"/>
  <c r="AJ45" i="7"/>
  <c r="AI45" i="7"/>
  <c r="AH45" i="7"/>
  <c r="AG45" i="7"/>
  <c r="AF45" i="7"/>
  <c r="AD45" i="7"/>
  <c r="AC45" i="7"/>
  <c r="AA45" i="7"/>
  <c r="AB45" i="7" s="1"/>
  <c r="X45" i="7"/>
  <c r="W45" i="7"/>
  <c r="U45" i="7"/>
  <c r="V45" i="7" s="1"/>
  <c r="R45" i="7"/>
  <c r="Q45" i="7"/>
  <c r="O45" i="7"/>
  <c r="P45" i="7" s="1"/>
  <c r="L45" i="7"/>
  <c r="K45" i="7"/>
  <c r="I45" i="7"/>
  <c r="J45" i="7" s="1"/>
  <c r="A45" i="7"/>
  <c r="AV44" i="7"/>
  <c r="AU44" i="7"/>
  <c r="AR44" i="7"/>
  <c r="AQ44" i="7"/>
  <c r="AP44" i="7"/>
  <c r="AL44" i="7"/>
  <c r="AK44" i="7"/>
  <c r="AJ44" i="7"/>
  <c r="AI44" i="7"/>
  <c r="AH44" i="7"/>
  <c r="AG44" i="7"/>
  <c r="AF44" i="7"/>
  <c r="AD44" i="7"/>
  <c r="AC44" i="7"/>
  <c r="AA44" i="7"/>
  <c r="AB44" i="7" s="1"/>
  <c r="X44" i="7"/>
  <c r="W44" i="7"/>
  <c r="U44" i="7"/>
  <c r="V44" i="7" s="1"/>
  <c r="R44" i="7"/>
  <c r="Q44" i="7"/>
  <c r="O44" i="7"/>
  <c r="P44" i="7" s="1"/>
  <c r="L44" i="7"/>
  <c r="K44" i="7"/>
  <c r="I44" i="7"/>
  <c r="J44" i="7" s="1"/>
  <c r="A44" i="7"/>
  <c r="AV43" i="7"/>
  <c r="AU43" i="7"/>
  <c r="AR43" i="7"/>
  <c r="AQ43" i="7"/>
  <c r="AP43" i="7"/>
  <c r="AL43" i="7"/>
  <c r="AK43" i="7"/>
  <c r="AJ43" i="7"/>
  <c r="AI43" i="7"/>
  <c r="AH43" i="7"/>
  <c r="AG43" i="7"/>
  <c r="AF43" i="7"/>
  <c r="AD43" i="7"/>
  <c r="AC43" i="7"/>
  <c r="AA43" i="7"/>
  <c r="AB43" i="7" s="1"/>
  <c r="X43" i="7"/>
  <c r="W43" i="7"/>
  <c r="U43" i="7"/>
  <c r="V43" i="7" s="1"/>
  <c r="R43" i="7"/>
  <c r="Q43" i="7"/>
  <c r="O43" i="7"/>
  <c r="P43" i="7" s="1"/>
  <c r="L43" i="7"/>
  <c r="K43" i="7"/>
  <c r="I43" i="7"/>
  <c r="J43" i="7" s="1"/>
  <c r="A43" i="7"/>
  <c r="AV42" i="7"/>
  <c r="AU42" i="7"/>
  <c r="AR42" i="7"/>
  <c r="AQ42" i="7"/>
  <c r="AP42" i="7"/>
  <c r="AL42" i="7"/>
  <c r="AK42" i="7"/>
  <c r="AJ42" i="7"/>
  <c r="AI42" i="7"/>
  <c r="AH42" i="7"/>
  <c r="AG42" i="7"/>
  <c r="AF42" i="7"/>
  <c r="AD42" i="7"/>
  <c r="AC42" i="7"/>
  <c r="AA42" i="7"/>
  <c r="AB42" i="7" s="1"/>
  <c r="X42" i="7"/>
  <c r="W42" i="7"/>
  <c r="U42" i="7"/>
  <c r="V42" i="7" s="1"/>
  <c r="R42" i="7"/>
  <c r="Q42" i="7"/>
  <c r="O42" i="7"/>
  <c r="P42" i="7" s="1"/>
  <c r="L42" i="7"/>
  <c r="K42" i="7"/>
  <c r="I42" i="7"/>
  <c r="J42" i="7" s="1"/>
  <c r="A42" i="7"/>
  <c r="AV41" i="7"/>
  <c r="AU41" i="7"/>
  <c r="AR41" i="7"/>
  <c r="AQ41" i="7"/>
  <c r="AP41" i="7"/>
  <c r="AL41" i="7"/>
  <c r="AK41" i="7"/>
  <c r="AJ41" i="7"/>
  <c r="AI41" i="7"/>
  <c r="AH41" i="7"/>
  <c r="AG41" i="7"/>
  <c r="AF41" i="7"/>
  <c r="AD41" i="7"/>
  <c r="AC41" i="7"/>
  <c r="AA41" i="7"/>
  <c r="AB41" i="7" s="1"/>
  <c r="X41" i="7"/>
  <c r="W41" i="7"/>
  <c r="U41" i="7"/>
  <c r="V41" i="7" s="1"/>
  <c r="R41" i="7"/>
  <c r="Q41" i="7"/>
  <c r="O41" i="7"/>
  <c r="P41" i="7" s="1"/>
  <c r="L41" i="7"/>
  <c r="K41" i="7"/>
  <c r="I41" i="7"/>
  <c r="J41" i="7" s="1"/>
  <c r="A41" i="7"/>
  <c r="AV40" i="7"/>
  <c r="AU40" i="7"/>
  <c r="AR40" i="7"/>
  <c r="AQ40" i="7"/>
  <c r="AP40" i="7"/>
  <c r="AL40" i="7"/>
  <c r="AK40" i="7"/>
  <c r="AJ40" i="7"/>
  <c r="AI40" i="7"/>
  <c r="AH40" i="7"/>
  <c r="AG40" i="7"/>
  <c r="AF40" i="7"/>
  <c r="AD40" i="7"/>
  <c r="AC40" i="7"/>
  <c r="AA40" i="7"/>
  <c r="AB40" i="7" s="1"/>
  <c r="X40" i="7"/>
  <c r="W40" i="7"/>
  <c r="U40" i="7"/>
  <c r="V40" i="7" s="1"/>
  <c r="R40" i="7"/>
  <c r="Q40" i="7"/>
  <c r="O40" i="7"/>
  <c r="P40" i="7" s="1"/>
  <c r="L40" i="7"/>
  <c r="K40" i="7"/>
  <c r="I40" i="7"/>
  <c r="J40" i="7" s="1"/>
  <c r="A40" i="7"/>
  <c r="AV39" i="7"/>
  <c r="AU39" i="7"/>
  <c r="AR39" i="7"/>
  <c r="AQ39" i="7"/>
  <c r="AP39" i="7"/>
  <c r="AL39" i="7"/>
  <c r="AK39" i="7"/>
  <c r="AJ39" i="7"/>
  <c r="AI39" i="7"/>
  <c r="AH39" i="7"/>
  <c r="AG39" i="7"/>
  <c r="AF39" i="7"/>
  <c r="AD39" i="7"/>
  <c r="AC39" i="7"/>
  <c r="AA39" i="7"/>
  <c r="AB39" i="7" s="1"/>
  <c r="X39" i="7"/>
  <c r="W39" i="7"/>
  <c r="U39" i="7"/>
  <c r="V39" i="7" s="1"/>
  <c r="R39" i="7"/>
  <c r="Q39" i="7"/>
  <c r="O39" i="7"/>
  <c r="P39" i="7" s="1"/>
  <c r="L39" i="7"/>
  <c r="K39" i="7"/>
  <c r="I39" i="7"/>
  <c r="J39" i="7" s="1"/>
  <c r="A39" i="7"/>
  <c r="AO39" i="7" s="1"/>
  <c r="AV38" i="7"/>
  <c r="AU38" i="7"/>
  <c r="AR38" i="7"/>
  <c r="AQ38" i="7"/>
  <c r="AP38" i="7"/>
  <c r="AL38" i="7"/>
  <c r="AK38" i="7"/>
  <c r="AJ38" i="7"/>
  <c r="AI38" i="7"/>
  <c r="AH38" i="7"/>
  <c r="AG38" i="7"/>
  <c r="AF38" i="7"/>
  <c r="AD38" i="7"/>
  <c r="AC38" i="7"/>
  <c r="AA38" i="7"/>
  <c r="AB38" i="7" s="1"/>
  <c r="X38" i="7"/>
  <c r="W38" i="7"/>
  <c r="U38" i="7"/>
  <c r="V38" i="7" s="1"/>
  <c r="R38" i="7"/>
  <c r="Q38" i="7"/>
  <c r="O38" i="7"/>
  <c r="P38" i="7" s="1"/>
  <c r="L38" i="7"/>
  <c r="K38" i="7"/>
  <c r="I38" i="7"/>
  <c r="J38" i="7" s="1"/>
  <c r="A38" i="7"/>
  <c r="AV37" i="7"/>
  <c r="AU37" i="7"/>
  <c r="AR37" i="7"/>
  <c r="AQ37" i="7"/>
  <c r="AP37" i="7"/>
  <c r="AL37" i="7"/>
  <c r="AK37" i="7"/>
  <c r="AJ37" i="7"/>
  <c r="AI37" i="7"/>
  <c r="AH37" i="7"/>
  <c r="AG37" i="7"/>
  <c r="AF37" i="7"/>
  <c r="AD37" i="7"/>
  <c r="AC37" i="7"/>
  <c r="AA37" i="7"/>
  <c r="AB37" i="7" s="1"/>
  <c r="X37" i="7"/>
  <c r="W37" i="7"/>
  <c r="U37" i="7"/>
  <c r="V37" i="7" s="1"/>
  <c r="R37" i="7"/>
  <c r="Q37" i="7"/>
  <c r="O37" i="7"/>
  <c r="P37" i="7" s="1"/>
  <c r="L37" i="7"/>
  <c r="AT37" i="7" s="1"/>
  <c r="K37" i="7"/>
  <c r="I37" i="7"/>
  <c r="J37" i="7" s="1"/>
  <c r="A37" i="7"/>
  <c r="BN36" i="7"/>
  <c r="BK36" i="7"/>
  <c r="AV36" i="7"/>
  <c r="AU36" i="7"/>
  <c r="AR36" i="7"/>
  <c r="AQ36" i="7"/>
  <c r="AP36" i="7"/>
  <c r="AL36" i="7"/>
  <c r="AK36" i="7"/>
  <c r="AJ36" i="7"/>
  <c r="AI36" i="7"/>
  <c r="AH36" i="7"/>
  <c r="AG36" i="7"/>
  <c r="AF36" i="7"/>
  <c r="AD36" i="7"/>
  <c r="AC36" i="7"/>
  <c r="AA36" i="7"/>
  <c r="AB36" i="7" s="1"/>
  <c r="X36" i="7"/>
  <c r="W36" i="7"/>
  <c r="U36" i="7"/>
  <c r="V36" i="7" s="1"/>
  <c r="R36" i="7"/>
  <c r="Q36" i="7"/>
  <c r="O36" i="7"/>
  <c r="P36" i="7" s="1"/>
  <c r="L36" i="7"/>
  <c r="K36" i="7"/>
  <c r="I36" i="7"/>
  <c r="J36" i="7" s="1"/>
  <c r="A36" i="7"/>
  <c r="BN35" i="7"/>
  <c r="BK35" i="7"/>
  <c r="AV35" i="7"/>
  <c r="AU35" i="7"/>
  <c r="AR35" i="7"/>
  <c r="AQ35" i="7"/>
  <c r="AP35" i="7"/>
  <c r="AL35" i="7"/>
  <c r="AK35" i="7"/>
  <c r="AJ35" i="7"/>
  <c r="AI35" i="7"/>
  <c r="AH35" i="7"/>
  <c r="AG35" i="7"/>
  <c r="AF35" i="7"/>
  <c r="AD35" i="7"/>
  <c r="AC35" i="7"/>
  <c r="AA35" i="7"/>
  <c r="AB35" i="7" s="1"/>
  <c r="X35" i="7"/>
  <c r="W35" i="7"/>
  <c r="U35" i="7"/>
  <c r="V35" i="7" s="1"/>
  <c r="R35" i="7"/>
  <c r="Q35" i="7"/>
  <c r="O35" i="7"/>
  <c r="P35" i="7" s="1"/>
  <c r="L35" i="7"/>
  <c r="K35" i="7"/>
  <c r="I35" i="7"/>
  <c r="J35" i="7" s="1"/>
  <c r="A35" i="7"/>
  <c r="BN34" i="7"/>
  <c r="BK34" i="7"/>
  <c r="AV34" i="7"/>
  <c r="AU34" i="7"/>
  <c r="AR34" i="7"/>
  <c r="AQ34" i="7"/>
  <c r="AP34" i="7"/>
  <c r="AL34" i="7"/>
  <c r="AK34" i="7"/>
  <c r="AJ34" i="7"/>
  <c r="AI34" i="7"/>
  <c r="AH34" i="7"/>
  <c r="AG34" i="7"/>
  <c r="AF34" i="7"/>
  <c r="AD34" i="7"/>
  <c r="AC34" i="7"/>
  <c r="AA34" i="7"/>
  <c r="AB34" i="7" s="1"/>
  <c r="X34" i="7"/>
  <c r="W34" i="7"/>
  <c r="U34" i="7"/>
  <c r="V34" i="7" s="1"/>
  <c r="R34" i="7"/>
  <c r="Q34" i="7"/>
  <c r="O34" i="7"/>
  <c r="P34" i="7" s="1"/>
  <c r="L34" i="7"/>
  <c r="K34" i="7"/>
  <c r="I34" i="7"/>
  <c r="J34" i="7" s="1"/>
  <c r="A34" i="7"/>
  <c r="AO34" i="7" s="1"/>
  <c r="BN33" i="7"/>
  <c r="BK33" i="7"/>
  <c r="AV33" i="7"/>
  <c r="AU33" i="7"/>
  <c r="AR33" i="7"/>
  <c r="AQ33" i="7"/>
  <c r="AP33" i="7"/>
  <c r="AL33" i="7"/>
  <c r="AK33" i="7"/>
  <c r="AJ33" i="7"/>
  <c r="AI33" i="7"/>
  <c r="AH33" i="7"/>
  <c r="AG33" i="7"/>
  <c r="AF33" i="7"/>
  <c r="AD33" i="7"/>
  <c r="AC33" i="7"/>
  <c r="AA33" i="7"/>
  <c r="AB33" i="7" s="1"/>
  <c r="X33" i="7"/>
  <c r="W33" i="7"/>
  <c r="U33" i="7"/>
  <c r="V33" i="7" s="1"/>
  <c r="R33" i="7"/>
  <c r="Q33" i="7"/>
  <c r="O33" i="7"/>
  <c r="P33" i="7" s="1"/>
  <c r="L33" i="7"/>
  <c r="K33" i="7"/>
  <c r="I33" i="7"/>
  <c r="J33" i="7" s="1"/>
  <c r="A33" i="7"/>
  <c r="BN32" i="7"/>
  <c r="BK32" i="7"/>
  <c r="AV32" i="7"/>
  <c r="AU32" i="7"/>
  <c r="AR32" i="7"/>
  <c r="AQ32" i="7"/>
  <c r="AP32" i="7"/>
  <c r="AL32" i="7"/>
  <c r="AK32" i="7"/>
  <c r="AJ32" i="7"/>
  <c r="AI32" i="7"/>
  <c r="AH32" i="7"/>
  <c r="AG32" i="7"/>
  <c r="AF32" i="7"/>
  <c r="AD32" i="7"/>
  <c r="AC32" i="7"/>
  <c r="AA32" i="7"/>
  <c r="AB32" i="7" s="1"/>
  <c r="X32" i="7"/>
  <c r="W32" i="7"/>
  <c r="U32" i="7"/>
  <c r="V32" i="7" s="1"/>
  <c r="R32" i="7"/>
  <c r="Q32" i="7"/>
  <c r="O32" i="7"/>
  <c r="P32" i="7" s="1"/>
  <c r="L32" i="7"/>
  <c r="K32" i="7"/>
  <c r="I32" i="7"/>
  <c r="J32" i="7" s="1"/>
  <c r="A32" i="7"/>
  <c r="BN31" i="7"/>
  <c r="BK31" i="7"/>
  <c r="AV31" i="7"/>
  <c r="AU31" i="7"/>
  <c r="AR31" i="7"/>
  <c r="AQ31" i="7"/>
  <c r="AP31" i="7"/>
  <c r="AL31" i="7"/>
  <c r="AK31" i="7"/>
  <c r="AJ31" i="7"/>
  <c r="AI31" i="7"/>
  <c r="AH31" i="7"/>
  <c r="AG31" i="7"/>
  <c r="AF31" i="7"/>
  <c r="AD31" i="7"/>
  <c r="AC31" i="7"/>
  <c r="AA31" i="7"/>
  <c r="AB31" i="7" s="1"/>
  <c r="X31" i="7"/>
  <c r="W31" i="7"/>
  <c r="U31" i="7"/>
  <c r="V31" i="7" s="1"/>
  <c r="R31" i="7"/>
  <c r="Q31" i="7"/>
  <c r="O31" i="7"/>
  <c r="P31" i="7" s="1"/>
  <c r="L31" i="7"/>
  <c r="K31" i="7"/>
  <c r="I31" i="7"/>
  <c r="J31" i="7" s="1"/>
  <c r="A31" i="7"/>
  <c r="BN30" i="7"/>
  <c r="BK30" i="7"/>
  <c r="AV30" i="7"/>
  <c r="AU30" i="7"/>
  <c r="AR30" i="7"/>
  <c r="AQ30" i="7"/>
  <c r="AP30" i="7"/>
  <c r="AL30" i="7"/>
  <c r="AK30" i="7"/>
  <c r="AJ30" i="7"/>
  <c r="AI30" i="7"/>
  <c r="AH30" i="7"/>
  <c r="AG30" i="7"/>
  <c r="AF30" i="7"/>
  <c r="AD30" i="7"/>
  <c r="AC30" i="7"/>
  <c r="AA30" i="7"/>
  <c r="AB30" i="7" s="1"/>
  <c r="X30" i="7"/>
  <c r="W30" i="7"/>
  <c r="U30" i="7"/>
  <c r="V30" i="7" s="1"/>
  <c r="R30" i="7"/>
  <c r="Q30" i="7"/>
  <c r="O30" i="7"/>
  <c r="P30" i="7" s="1"/>
  <c r="L30" i="7"/>
  <c r="K30" i="7"/>
  <c r="I30" i="7"/>
  <c r="J30" i="7" s="1"/>
  <c r="A30" i="7"/>
  <c r="BN29" i="7"/>
  <c r="BK29" i="7"/>
  <c r="AV29" i="7"/>
  <c r="AU29" i="7"/>
  <c r="AR29" i="7"/>
  <c r="AQ29" i="7"/>
  <c r="AP29" i="7"/>
  <c r="AL29" i="7"/>
  <c r="AK29" i="7"/>
  <c r="AJ29" i="7"/>
  <c r="AI29" i="7"/>
  <c r="AH29" i="7"/>
  <c r="AG29" i="7"/>
  <c r="AF29" i="7"/>
  <c r="AD29" i="7"/>
  <c r="AC29" i="7"/>
  <c r="AA29" i="7"/>
  <c r="AB29" i="7" s="1"/>
  <c r="X29" i="7"/>
  <c r="W29" i="7"/>
  <c r="U29" i="7"/>
  <c r="V29" i="7" s="1"/>
  <c r="R29" i="7"/>
  <c r="Q29" i="7"/>
  <c r="O29" i="7"/>
  <c r="P29" i="7" s="1"/>
  <c r="L29" i="7"/>
  <c r="K29" i="7"/>
  <c r="I29" i="7"/>
  <c r="J29" i="7" s="1"/>
  <c r="A29" i="7"/>
  <c r="BN28" i="7"/>
  <c r="BK28" i="7"/>
  <c r="AV28" i="7"/>
  <c r="AU28" i="7"/>
  <c r="AR28" i="7"/>
  <c r="AQ28" i="7"/>
  <c r="AP28" i="7"/>
  <c r="AL28" i="7"/>
  <c r="AK28" i="7"/>
  <c r="AJ28" i="7"/>
  <c r="AI28" i="7"/>
  <c r="AH28" i="7"/>
  <c r="AG28" i="7"/>
  <c r="AF28" i="7"/>
  <c r="AD28" i="7"/>
  <c r="AC28" i="7"/>
  <c r="AA28" i="7"/>
  <c r="AB28" i="7" s="1"/>
  <c r="X28" i="7"/>
  <c r="W28" i="7"/>
  <c r="U28" i="7"/>
  <c r="V28" i="7" s="1"/>
  <c r="R28" i="7"/>
  <c r="Q28" i="7"/>
  <c r="O28" i="7"/>
  <c r="P28" i="7" s="1"/>
  <c r="L28" i="7"/>
  <c r="K28" i="7"/>
  <c r="I28" i="7"/>
  <c r="J28" i="7" s="1"/>
  <c r="A28" i="7"/>
  <c r="BN27" i="7"/>
  <c r="BK27" i="7"/>
  <c r="AV27" i="7"/>
  <c r="AU27" i="7"/>
  <c r="AR27" i="7"/>
  <c r="AQ27" i="7"/>
  <c r="AP27" i="7"/>
  <c r="AL27" i="7"/>
  <c r="AK27" i="7"/>
  <c r="AJ27" i="7"/>
  <c r="AI27" i="7"/>
  <c r="AH27" i="7"/>
  <c r="AG27" i="7"/>
  <c r="AF27" i="7"/>
  <c r="AD27" i="7"/>
  <c r="AC27" i="7"/>
  <c r="AA27" i="7"/>
  <c r="AB27" i="7" s="1"/>
  <c r="X27" i="7"/>
  <c r="W27" i="7"/>
  <c r="U27" i="7"/>
  <c r="V27" i="7" s="1"/>
  <c r="R27" i="7"/>
  <c r="Q27" i="7"/>
  <c r="O27" i="7"/>
  <c r="P27" i="7" s="1"/>
  <c r="L27" i="7"/>
  <c r="AM27" i="7" s="1"/>
  <c r="AN27" i="7" s="1"/>
  <c r="K27" i="7"/>
  <c r="I27" i="7"/>
  <c r="J27" i="7" s="1"/>
  <c r="A27" i="7"/>
  <c r="AO27" i="7" s="1"/>
  <c r="BN26" i="7"/>
  <c r="BK26" i="7"/>
  <c r="AV26" i="7"/>
  <c r="AU26" i="7"/>
  <c r="AR26" i="7"/>
  <c r="AQ26" i="7"/>
  <c r="AP26" i="7"/>
  <c r="AL26" i="7"/>
  <c r="AK26" i="7"/>
  <c r="AJ26" i="7"/>
  <c r="AI26" i="7"/>
  <c r="AH26" i="7"/>
  <c r="AG26" i="7"/>
  <c r="AF26" i="7"/>
  <c r="AD26" i="7"/>
  <c r="AC26" i="7"/>
  <c r="AA26" i="7"/>
  <c r="AB26" i="7" s="1"/>
  <c r="X26" i="7"/>
  <c r="W26" i="7"/>
  <c r="U26" i="7"/>
  <c r="V26" i="7" s="1"/>
  <c r="R26" i="7"/>
  <c r="Q26" i="7"/>
  <c r="O26" i="7"/>
  <c r="P26" i="7" s="1"/>
  <c r="L26" i="7"/>
  <c r="K26" i="7"/>
  <c r="I26" i="7"/>
  <c r="J26" i="7" s="1"/>
  <c r="A26" i="7"/>
  <c r="BN25" i="7"/>
  <c r="BK25" i="7"/>
  <c r="AV25" i="7"/>
  <c r="AU25" i="7"/>
  <c r="AR25" i="7"/>
  <c r="AQ25" i="7"/>
  <c r="AP25" i="7"/>
  <c r="AL25" i="7"/>
  <c r="AK25" i="7"/>
  <c r="AJ25" i="7"/>
  <c r="AI25" i="7"/>
  <c r="AH25" i="7"/>
  <c r="AG25" i="7"/>
  <c r="AF25" i="7"/>
  <c r="AD25" i="7"/>
  <c r="AC25" i="7"/>
  <c r="AA25" i="7"/>
  <c r="AB25" i="7" s="1"/>
  <c r="X25" i="7"/>
  <c r="W25" i="7"/>
  <c r="U25" i="7"/>
  <c r="V25" i="7" s="1"/>
  <c r="R25" i="7"/>
  <c r="Q25" i="7"/>
  <c r="O25" i="7"/>
  <c r="P25" i="7" s="1"/>
  <c r="L25" i="7"/>
  <c r="K25" i="7"/>
  <c r="I25" i="7"/>
  <c r="J25" i="7" s="1"/>
  <c r="A25" i="7"/>
  <c r="BN24" i="7"/>
  <c r="BK24" i="7"/>
  <c r="AV24" i="7"/>
  <c r="AU24" i="7"/>
  <c r="AR24" i="7"/>
  <c r="AQ24" i="7"/>
  <c r="AP24" i="7"/>
  <c r="AL24" i="7"/>
  <c r="AK24" i="7"/>
  <c r="AJ24" i="7"/>
  <c r="AI24" i="7"/>
  <c r="AH24" i="7"/>
  <c r="AG24" i="7"/>
  <c r="AF24" i="7"/>
  <c r="AD24" i="7"/>
  <c r="AC24" i="7"/>
  <c r="AA24" i="7"/>
  <c r="AB24" i="7" s="1"/>
  <c r="X24" i="7"/>
  <c r="W24" i="7"/>
  <c r="U24" i="7"/>
  <c r="V24" i="7" s="1"/>
  <c r="R24" i="7"/>
  <c r="Q24" i="7"/>
  <c r="O24" i="7"/>
  <c r="P24" i="7" s="1"/>
  <c r="L24" i="7"/>
  <c r="K24" i="7"/>
  <c r="I24" i="7"/>
  <c r="J24" i="7" s="1"/>
  <c r="A24" i="7"/>
  <c r="BN23" i="7"/>
  <c r="BK23" i="7"/>
  <c r="AV23" i="7"/>
  <c r="AU23" i="7"/>
  <c r="AR23" i="7"/>
  <c r="AQ23" i="7"/>
  <c r="AP23" i="7"/>
  <c r="AL23" i="7"/>
  <c r="AK23" i="7"/>
  <c r="AJ23" i="7"/>
  <c r="AI23" i="7"/>
  <c r="AH23" i="7"/>
  <c r="AG23" i="7"/>
  <c r="AF23" i="7"/>
  <c r="AD23" i="7"/>
  <c r="AC23" i="7"/>
  <c r="AA23" i="7"/>
  <c r="AB23" i="7" s="1"/>
  <c r="X23" i="7"/>
  <c r="W23" i="7"/>
  <c r="U23" i="7"/>
  <c r="V23" i="7" s="1"/>
  <c r="R23" i="7"/>
  <c r="Q23" i="7"/>
  <c r="O23" i="7"/>
  <c r="P23" i="7" s="1"/>
  <c r="L23" i="7"/>
  <c r="K23" i="7"/>
  <c r="I23" i="7"/>
  <c r="J23" i="7" s="1"/>
  <c r="A23" i="7"/>
  <c r="BN22" i="7"/>
  <c r="BK22" i="7"/>
  <c r="AV22" i="7"/>
  <c r="AU22" i="7"/>
  <c r="AR22" i="7"/>
  <c r="AQ22" i="7"/>
  <c r="AP22" i="7"/>
  <c r="AL22" i="7"/>
  <c r="AK22" i="7"/>
  <c r="AJ22" i="7"/>
  <c r="AI22" i="7"/>
  <c r="AH22" i="7"/>
  <c r="AG22" i="7"/>
  <c r="AF22" i="7"/>
  <c r="AD22" i="7"/>
  <c r="AC22" i="7"/>
  <c r="AA22" i="7"/>
  <c r="AB22" i="7" s="1"/>
  <c r="X22" i="7"/>
  <c r="W22" i="7"/>
  <c r="U22" i="7"/>
  <c r="V22" i="7" s="1"/>
  <c r="R22" i="7"/>
  <c r="Q22" i="7"/>
  <c r="O22" i="7"/>
  <c r="P22" i="7" s="1"/>
  <c r="L22" i="7"/>
  <c r="K22" i="7"/>
  <c r="I22" i="7"/>
  <c r="J22" i="7" s="1"/>
  <c r="A22" i="7"/>
  <c r="BN21" i="7"/>
  <c r="BK21" i="7"/>
  <c r="AV21" i="7"/>
  <c r="AU21" i="7"/>
  <c r="AR21" i="7"/>
  <c r="AQ21" i="7"/>
  <c r="AP21" i="7"/>
  <c r="AL21" i="7"/>
  <c r="AK21" i="7"/>
  <c r="AJ21" i="7"/>
  <c r="AI21" i="7"/>
  <c r="AH21" i="7"/>
  <c r="AG21" i="7"/>
  <c r="AF21" i="7"/>
  <c r="AD21" i="7"/>
  <c r="AC21" i="7"/>
  <c r="AA21" i="7"/>
  <c r="AB21" i="7" s="1"/>
  <c r="X21" i="7"/>
  <c r="W21" i="7"/>
  <c r="U21" i="7"/>
  <c r="V21" i="7" s="1"/>
  <c r="R21" i="7"/>
  <c r="Q21" i="7"/>
  <c r="O21" i="7"/>
  <c r="P21" i="7" s="1"/>
  <c r="L21" i="7"/>
  <c r="K21" i="7"/>
  <c r="I21" i="7"/>
  <c r="J21" i="7" s="1"/>
  <c r="A21" i="7"/>
  <c r="AO21" i="7" s="1"/>
  <c r="BN20" i="7"/>
  <c r="BK20" i="7"/>
  <c r="AV20" i="7"/>
  <c r="AU20" i="7"/>
  <c r="AR20" i="7"/>
  <c r="AQ20" i="7"/>
  <c r="AP20" i="7"/>
  <c r="AL20" i="7"/>
  <c r="AK20" i="7"/>
  <c r="AJ20" i="7"/>
  <c r="AI20" i="7"/>
  <c r="AH20" i="7"/>
  <c r="AG20" i="7"/>
  <c r="AF20" i="7"/>
  <c r="AD20" i="7"/>
  <c r="AC20" i="7"/>
  <c r="AA20" i="7"/>
  <c r="AB20" i="7" s="1"/>
  <c r="X20" i="7"/>
  <c r="W20" i="7"/>
  <c r="U20" i="7"/>
  <c r="V20" i="7" s="1"/>
  <c r="R20" i="7"/>
  <c r="Q20" i="7"/>
  <c r="O20" i="7"/>
  <c r="P20" i="7" s="1"/>
  <c r="L20" i="7"/>
  <c r="K20" i="7"/>
  <c r="I20" i="7"/>
  <c r="J20" i="7" s="1"/>
  <c r="A20" i="7"/>
  <c r="BN19" i="7"/>
  <c r="BK19" i="7"/>
  <c r="AV19" i="7"/>
  <c r="AU19" i="7"/>
  <c r="AR19" i="7"/>
  <c r="AQ19" i="7"/>
  <c r="AP19" i="7"/>
  <c r="AL19" i="7"/>
  <c r="AK19" i="7"/>
  <c r="AJ19" i="7"/>
  <c r="AI19" i="7"/>
  <c r="AH19" i="7"/>
  <c r="AG19" i="7"/>
  <c r="AF19" i="7"/>
  <c r="AD19" i="7"/>
  <c r="AC19" i="7"/>
  <c r="AA19" i="7"/>
  <c r="AB19" i="7" s="1"/>
  <c r="X19" i="7"/>
  <c r="W19" i="7"/>
  <c r="U19" i="7"/>
  <c r="V19" i="7" s="1"/>
  <c r="R19" i="7"/>
  <c r="Q19" i="7"/>
  <c r="O19" i="7"/>
  <c r="P19" i="7" s="1"/>
  <c r="L19" i="7"/>
  <c r="K19" i="7"/>
  <c r="I19" i="7"/>
  <c r="J19" i="7" s="1"/>
  <c r="A19" i="7"/>
  <c r="BN18" i="7"/>
  <c r="BK18" i="7"/>
  <c r="AV18" i="7"/>
  <c r="AU18" i="7"/>
  <c r="AR18" i="7"/>
  <c r="AQ18" i="7"/>
  <c r="AP18" i="7"/>
  <c r="AL18" i="7"/>
  <c r="AK18" i="7"/>
  <c r="AJ18" i="7"/>
  <c r="AI18" i="7"/>
  <c r="AH18" i="7"/>
  <c r="AG18" i="7"/>
  <c r="AF18" i="7"/>
  <c r="AD18" i="7"/>
  <c r="AC18" i="7"/>
  <c r="AA18" i="7"/>
  <c r="AB18" i="7" s="1"/>
  <c r="X18" i="7"/>
  <c r="W18" i="7"/>
  <c r="U18" i="7"/>
  <c r="V18" i="7" s="1"/>
  <c r="R18" i="7"/>
  <c r="Q18" i="7"/>
  <c r="O18" i="7"/>
  <c r="P18" i="7" s="1"/>
  <c r="L18" i="7"/>
  <c r="K18" i="7"/>
  <c r="I18" i="7"/>
  <c r="J18" i="7" s="1"/>
  <c r="A18" i="7"/>
  <c r="BN17" i="7"/>
  <c r="BK17" i="7"/>
  <c r="AV17" i="7"/>
  <c r="AU17" i="7"/>
  <c r="AR17" i="7"/>
  <c r="AQ17" i="7"/>
  <c r="AP17" i="7"/>
  <c r="AL17" i="7"/>
  <c r="AK17" i="7"/>
  <c r="AJ17" i="7"/>
  <c r="AI17" i="7"/>
  <c r="AH17" i="7"/>
  <c r="AG17" i="7"/>
  <c r="AF17" i="7"/>
  <c r="AD17" i="7"/>
  <c r="AC17" i="7"/>
  <c r="AA17" i="7"/>
  <c r="AB17" i="7" s="1"/>
  <c r="X17" i="7"/>
  <c r="W17" i="7"/>
  <c r="U17" i="7"/>
  <c r="V17" i="7" s="1"/>
  <c r="R17" i="7"/>
  <c r="Q17" i="7"/>
  <c r="O17" i="7"/>
  <c r="P17" i="7" s="1"/>
  <c r="L17" i="7"/>
  <c r="K17" i="7"/>
  <c r="I17" i="7"/>
  <c r="J17" i="7" s="1"/>
  <c r="A17" i="7"/>
  <c r="BN16" i="7"/>
  <c r="BK16" i="7"/>
  <c r="AV16" i="7"/>
  <c r="AU16" i="7"/>
  <c r="AR16" i="7"/>
  <c r="AQ16" i="7"/>
  <c r="AP16" i="7"/>
  <c r="AL16" i="7"/>
  <c r="AK16" i="7"/>
  <c r="AJ16" i="7"/>
  <c r="AI16" i="7"/>
  <c r="AH16" i="7"/>
  <c r="AG16" i="7"/>
  <c r="AF16" i="7"/>
  <c r="AD16" i="7"/>
  <c r="AC16" i="7"/>
  <c r="AA16" i="7"/>
  <c r="AB16" i="7" s="1"/>
  <c r="X16" i="7"/>
  <c r="W16" i="7"/>
  <c r="U16" i="7"/>
  <c r="V16" i="7" s="1"/>
  <c r="R16" i="7"/>
  <c r="Q16" i="7"/>
  <c r="O16" i="7"/>
  <c r="P16" i="7" s="1"/>
  <c r="L16" i="7"/>
  <c r="K16" i="7"/>
  <c r="I16" i="7"/>
  <c r="J16" i="7" s="1"/>
  <c r="A16" i="7"/>
  <c r="BN15" i="7"/>
  <c r="BK15" i="7"/>
  <c r="AV15" i="7"/>
  <c r="AU15" i="7"/>
  <c r="AR15" i="7"/>
  <c r="AQ15" i="7"/>
  <c r="AP15" i="7"/>
  <c r="AL15" i="7"/>
  <c r="AK15" i="7"/>
  <c r="AJ15" i="7"/>
  <c r="AI15" i="7"/>
  <c r="AH15" i="7"/>
  <c r="AG15" i="7"/>
  <c r="AF15" i="7"/>
  <c r="AD15" i="7"/>
  <c r="AC15" i="7"/>
  <c r="AA15" i="7"/>
  <c r="AB15" i="7" s="1"/>
  <c r="X15" i="7"/>
  <c r="W15" i="7"/>
  <c r="U15" i="7"/>
  <c r="V15" i="7" s="1"/>
  <c r="R15" i="7"/>
  <c r="Q15" i="7"/>
  <c r="O15" i="7"/>
  <c r="P15" i="7" s="1"/>
  <c r="L15" i="7"/>
  <c r="K15" i="7"/>
  <c r="I15" i="7"/>
  <c r="J15" i="7" s="1"/>
  <c r="A15" i="7"/>
  <c r="BN14" i="7"/>
  <c r="BK14" i="7"/>
  <c r="AV14" i="7"/>
  <c r="AU14" i="7"/>
  <c r="AR14" i="7"/>
  <c r="AQ14" i="7"/>
  <c r="AP14" i="7"/>
  <c r="AL14" i="7"/>
  <c r="AK14" i="7"/>
  <c r="AJ14" i="7"/>
  <c r="AI14" i="7"/>
  <c r="AH14" i="7"/>
  <c r="AG14" i="7"/>
  <c r="AF14" i="7"/>
  <c r="AD14" i="7"/>
  <c r="AC14" i="7"/>
  <c r="AA14" i="7"/>
  <c r="AB14" i="7" s="1"/>
  <c r="X14" i="7"/>
  <c r="W14" i="7"/>
  <c r="U14" i="7"/>
  <c r="V14" i="7" s="1"/>
  <c r="R14" i="7"/>
  <c r="Q14" i="7"/>
  <c r="O14" i="7"/>
  <c r="P14" i="7" s="1"/>
  <c r="L14" i="7"/>
  <c r="K14" i="7"/>
  <c r="I14" i="7"/>
  <c r="J14" i="7" s="1"/>
  <c r="A14" i="7"/>
  <c r="BN13" i="7"/>
  <c r="BK13" i="7"/>
  <c r="AV13" i="7"/>
  <c r="AU13" i="7"/>
  <c r="AR13" i="7"/>
  <c r="AQ13" i="7"/>
  <c r="AP13" i="7"/>
  <c r="AL13" i="7"/>
  <c r="AK13" i="7"/>
  <c r="AJ13" i="7"/>
  <c r="AI13" i="7"/>
  <c r="AH13" i="7"/>
  <c r="AG13" i="7"/>
  <c r="AF13" i="7"/>
  <c r="AD13" i="7"/>
  <c r="AC13" i="7"/>
  <c r="AA13" i="7"/>
  <c r="AB13" i="7" s="1"/>
  <c r="X13" i="7"/>
  <c r="W13" i="7"/>
  <c r="U13" i="7"/>
  <c r="V13" i="7" s="1"/>
  <c r="R13" i="7"/>
  <c r="Q13" i="7"/>
  <c r="O13" i="7"/>
  <c r="P13" i="7" s="1"/>
  <c r="L13" i="7"/>
  <c r="K13" i="7"/>
  <c r="I13" i="7"/>
  <c r="J13" i="7" s="1"/>
  <c r="A13" i="7"/>
  <c r="BN12" i="7"/>
  <c r="BK12" i="7"/>
  <c r="AV12" i="7"/>
  <c r="AU12" i="7"/>
  <c r="AR12" i="7"/>
  <c r="AQ12" i="7"/>
  <c r="AP12" i="7"/>
  <c r="AL12" i="7"/>
  <c r="AK12" i="7"/>
  <c r="AJ12" i="7"/>
  <c r="AI12" i="7"/>
  <c r="AH12" i="7"/>
  <c r="AG12" i="7"/>
  <c r="AF12" i="7"/>
  <c r="AD12" i="7"/>
  <c r="AC12" i="7"/>
  <c r="AA12" i="7"/>
  <c r="AB12" i="7" s="1"/>
  <c r="X12" i="7"/>
  <c r="W12" i="7"/>
  <c r="U12" i="7"/>
  <c r="V12" i="7" s="1"/>
  <c r="R12" i="7"/>
  <c r="Q12" i="7"/>
  <c r="O12" i="7"/>
  <c r="P12" i="7" s="1"/>
  <c r="L12" i="7"/>
  <c r="K12" i="7"/>
  <c r="I12" i="7"/>
  <c r="J12" i="7" s="1"/>
  <c r="A12" i="7"/>
  <c r="BN11" i="7"/>
  <c r="BN37" i="7" s="1"/>
  <c r="BK11" i="7"/>
  <c r="AV11" i="7"/>
  <c r="AU11" i="7"/>
  <c r="AR11" i="7"/>
  <c r="AQ11" i="7"/>
  <c r="AP11" i="7"/>
  <c r="AL11" i="7"/>
  <c r="AK11" i="7"/>
  <c r="AJ11" i="7"/>
  <c r="AI11" i="7"/>
  <c r="AH11" i="7"/>
  <c r="AG11" i="7"/>
  <c r="AF11" i="7"/>
  <c r="AD11" i="7"/>
  <c r="AC11" i="7"/>
  <c r="AA11" i="7"/>
  <c r="AB11" i="7" s="1"/>
  <c r="X11" i="7"/>
  <c r="W11" i="7"/>
  <c r="U11" i="7"/>
  <c r="V11" i="7" s="1"/>
  <c r="R11" i="7"/>
  <c r="Q11" i="7"/>
  <c r="O11" i="7"/>
  <c r="P11" i="7" s="1"/>
  <c r="L11" i="7"/>
  <c r="K11" i="7"/>
  <c r="I11" i="7"/>
  <c r="J11" i="7" s="1"/>
  <c r="A11" i="7"/>
  <c r="AM14" i="7" l="1"/>
  <c r="AN14" i="7" s="1"/>
  <c r="AM44" i="7"/>
  <c r="AN44" i="7" s="1"/>
  <c r="AM83" i="7"/>
  <c r="AN83" i="7" s="1"/>
  <c r="AM57" i="7"/>
  <c r="AN57" i="7" s="1"/>
  <c r="AM96" i="7"/>
  <c r="AN96" i="7" s="1"/>
  <c r="AW73" i="7"/>
  <c r="AX73" i="7" s="1"/>
  <c r="AW13" i="7"/>
  <c r="AX13" i="7" s="1"/>
  <c r="AM54" i="7"/>
  <c r="AN54" i="7" s="1"/>
  <c r="AW23" i="7"/>
  <c r="AX23" i="7" s="1"/>
  <c r="AW32" i="7"/>
  <c r="AX32" i="7" s="1"/>
  <c r="AW38" i="7"/>
  <c r="AX38" i="7" s="1"/>
  <c r="AW18" i="7"/>
  <c r="AX18" i="7" s="1"/>
  <c r="AW26" i="7"/>
  <c r="AX26" i="7" s="1"/>
  <c r="AE30" i="7"/>
  <c r="AO30" i="7"/>
  <c r="AT30" i="7"/>
  <c r="AS30" i="7"/>
  <c r="AE47" i="7"/>
  <c r="AO47" i="7"/>
  <c r="AW49" i="7"/>
  <c r="AX49" i="7" s="1"/>
  <c r="AS52" i="7"/>
  <c r="AT52" i="7"/>
  <c r="AW71" i="7"/>
  <c r="AX71" i="7" s="1"/>
  <c r="AT80" i="7"/>
  <c r="AS80" i="7"/>
  <c r="AE86" i="7"/>
  <c r="AO86" i="7"/>
  <c r="AE92" i="7"/>
  <c r="AO92" i="7"/>
  <c r="AM92" i="7"/>
  <c r="AN92" i="7" s="1"/>
  <c r="AW92" i="7"/>
  <c r="AX92" i="7" s="1"/>
  <c r="AM91" i="7"/>
  <c r="AN91" i="7" s="1"/>
  <c r="AW90" i="7"/>
  <c r="AX90" i="7" s="1"/>
  <c r="AW89" i="7"/>
  <c r="AX89" i="7" s="1"/>
  <c r="AW87" i="7"/>
  <c r="AX87" i="7" s="1"/>
  <c r="AW68" i="7"/>
  <c r="AX68" i="7" s="1"/>
  <c r="AW62" i="7"/>
  <c r="AX62" i="7" s="1"/>
  <c r="AW84" i="7"/>
  <c r="AX84" i="7" s="1"/>
  <c r="AM66" i="7"/>
  <c r="AN66" i="7" s="1"/>
  <c r="AW56" i="7"/>
  <c r="AX56" i="7" s="1"/>
  <c r="AM25" i="7"/>
  <c r="AN25" i="7" s="1"/>
  <c r="AW21" i="7"/>
  <c r="AX21" i="7" s="1"/>
  <c r="AM93" i="7"/>
  <c r="AN93" i="7" s="1"/>
  <c r="AW80" i="7"/>
  <c r="AX80" i="7" s="1"/>
  <c r="AW79" i="7"/>
  <c r="AX79" i="7" s="1"/>
  <c r="AM77" i="7"/>
  <c r="AN77" i="7" s="1"/>
  <c r="AW74" i="7"/>
  <c r="AX74" i="7" s="1"/>
  <c r="AM73" i="7"/>
  <c r="AN73" i="7" s="1"/>
  <c r="AM63" i="7"/>
  <c r="AN63" i="7" s="1"/>
  <c r="AM58" i="7"/>
  <c r="AN58" i="7" s="1"/>
  <c r="AM56" i="7"/>
  <c r="AN56" i="7" s="1"/>
  <c r="AW25" i="7"/>
  <c r="AX25" i="7" s="1"/>
  <c r="AW24" i="7"/>
  <c r="AX24" i="7" s="1"/>
  <c r="AM15" i="7"/>
  <c r="AN15" i="7" s="1"/>
  <c r="AW51" i="7"/>
  <c r="AX51" i="7" s="1"/>
  <c r="AW39" i="7"/>
  <c r="AX39" i="7" s="1"/>
  <c r="AW35" i="7"/>
  <c r="AX35" i="7" s="1"/>
  <c r="AM34" i="7"/>
  <c r="AN34" i="7" s="1"/>
  <c r="AW46" i="7"/>
  <c r="AX46" i="7" s="1"/>
  <c r="AM42" i="7"/>
  <c r="AN42" i="7" s="1"/>
  <c r="AM41" i="7"/>
  <c r="AN41" i="7" s="1"/>
  <c r="AW34" i="7"/>
  <c r="AX34" i="7" s="1"/>
  <c r="AW22" i="7"/>
  <c r="AX22" i="7" s="1"/>
  <c r="AW30" i="7"/>
  <c r="AX30" i="7" s="1"/>
  <c r="AW29" i="7"/>
  <c r="AX29" i="7" s="1"/>
  <c r="AW28" i="7"/>
  <c r="AX28" i="7" s="1"/>
  <c r="AM28" i="7"/>
  <c r="AN28" i="7" s="1"/>
  <c r="AM95" i="7"/>
  <c r="AN95" i="7" s="1"/>
  <c r="AW14" i="7"/>
  <c r="AX14" i="7" s="1"/>
  <c r="AW12" i="7"/>
  <c r="AX12" i="7" s="1"/>
  <c r="AF98" i="7"/>
  <c r="AM11" i="7"/>
  <c r="AN11" i="7" s="1"/>
  <c r="AM97" i="7"/>
  <c r="AN97" i="7" s="1"/>
  <c r="AT97" i="7"/>
  <c r="AS97" i="7"/>
  <c r="AO97" i="7"/>
  <c r="AE97" i="7"/>
  <c r="AT95" i="7"/>
  <c r="AS95" i="7"/>
  <c r="AE95" i="7"/>
  <c r="AO95" i="7"/>
  <c r="AE94" i="7"/>
  <c r="AO94" i="7"/>
  <c r="AT93" i="7"/>
  <c r="AS93" i="7"/>
  <c r="AT91" i="7"/>
  <c r="AS91" i="7"/>
  <c r="AE91" i="7"/>
  <c r="AO91" i="7"/>
  <c r="AT90" i="7"/>
  <c r="AS90" i="7"/>
  <c r="AO89" i="7"/>
  <c r="AE89" i="7"/>
  <c r="AS88" i="7"/>
  <c r="AT88" i="7"/>
  <c r="AT85" i="7"/>
  <c r="AS85" i="7"/>
  <c r="AO85" i="7"/>
  <c r="AE85" i="7"/>
  <c r="AO83" i="7"/>
  <c r="AE83" i="7"/>
  <c r="AE81" i="7"/>
  <c r="AO81" i="7"/>
  <c r="AE79" i="7"/>
  <c r="AO79" i="7"/>
  <c r="AT78" i="7"/>
  <c r="AS78" i="7"/>
  <c r="AO77" i="7"/>
  <c r="AE77" i="7"/>
  <c r="AE76" i="7"/>
  <c r="AO76" i="7"/>
  <c r="AT75" i="7"/>
  <c r="AM75" i="7"/>
  <c r="AN75" i="7" s="1"/>
  <c r="AS75" i="7"/>
  <c r="AE75" i="7"/>
  <c r="AO75" i="7"/>
  <c r="AT74" i="7"/>
  <c r="AS74" i="7"/>
  <c r="AO74" i="7"/>
  <c r="AE74" i="7"/>
  <c r="AO73" i="7"/>
  <c r="AE73" i="7"/>
  <c r="AS72" i="7"/>
  <c r="AT72" i="7"/>
  <c r="AE72" i="7"/>
  <c r="AO72" i="7"/>
  <c r="AM71" i="7"/>
  <c r="AN71" i="7" s="1"/>
  <c r="AT71" i="7"/>
  <c r="AS71" i="7"/>
  <c r="AO71" i="7"/>
  <c r="AE71" i="7"/>
  <c r="AM69" i="7"/>
  <c r="AN69" i="7" s="1"/>
  <c r="AS69" i="7"/>
  <c r="AT69" i="7"/>
  <c r="AE69" i="7"/>
  <c r="AO69" i="7"/>
  <c r="AT68" i="7"/>
  <c r="AS68" i="7"/>
  <c r="AE68" i="7"/>
  <c r="AO68" i="7"/>
  <c r="AO67" i="7"/>
  <c r="AE67" i="7"/>
  <c r="AT66" i="7"/>
  <c r="AS66" i="7"/>
  <c r="AO66" i="7"/>
  <c r="AE66" i="7"/>
  <c r="AE65" i="7"/>
  <c r="AO65" i="7"/>
  <c r="AS64" i="7"/>
  <c r="AM64" i="7"/>
  <c r="AN64" i="7" s="1"/>
  <c r="AT64" i="7"/>
  <c r="AE64" i="7"/>
  <c r="AO64" i="7"/>
  <c r="AS63" i="7"/>
  <c r="AT63" i="7"/>
  <c r="AE63" i="7"/>
  <c r="AO63" i="7"/>
  <c r="AS62" i="7"/>
  <c r="AT62" i="7"/>
  <c r="AO62" i="7"/>
  <c r="AE62" i="7"/>
  <c r="AM61" i="7"/>
  <c r="AN61" i="7" s="1"/>
  <c r="AW61" i="7"/>
  <c r="AX61" i="7" s="1"/>
  <c r="AT61" i="7"/>
  <c r="AS61" i="7"/>
  <c r="AO61" i="7"/>
  <c r="AE61" i="7"/>
  <c r="AE60" i="7"/>
  <c r="AO60" i="7"/>
  <c r="AE59" i="7"/>
  <c r="AO59" i="7"/>
  <c r="AW58" i="7"/>
  <c r="AX58" i="7" s="1"/>
  <c r="AT58" i="7"/>
  <c r="AS58" i="7"/>
  <c r="AO58" i="7"/>
  <c r="AE58" i="7"/>
  <c r="AE57" i="7"/>
  <c r="AO57" i="7"/>
  <c r="AT56" i="7"/>
  <c r="AS56" i="7"/>
  <c r="AE56" i="7"/>
  <c r="AO56" i="7"/>
  <c r="AE54" i="7"/>
  <c r="AO54" i="7"/>
  <c r="AT53" i="7"/>
  <c r="AM53" i="7"/>
  <c r="AN53" i="7" s="1"/>
  <c r="AS53" i="7"/>
  <c r="AE53" i="7"/>
  <c r="AO53" i="7"/>
  <c r="AE52" i="7"/>
  <c r="AO52" i="7"/>
  <c r="AS51" i="7"/>
  <c r="AT51" i="7"/>
  <c r="AE51" i="7"/>
  <c r="AO51" i="7"/>
  <c r="AT50" i="7"/>
  <c r="AS50" i="7"/>
  <c r="AM50" i="7"/>
  <c r="AN50" i="7" s="1"/>
  <c r="AO50" i="7"/>
  <c r="AE50" i="7"/>
  <c r="AT49" i="7"/>
  <c r="AS49" i="7"/>
  <c r="AS48" i="7"/>
  <c r="AW48" i="7"/>
  <c r="AX48" i="7" s="1"/>
  <c r="AT48" i="7"/>
  <c r="AO48" i="7"/>
  <c r="AE48" i="7"/>
  <c r="AT46" i="7"/>
  <c r="AS46" i="7"/>
  <c r="AE45" i="7"/>
  <c r="AO45" i="7"/>
  <c r="AO43" i="7"/>
  <c r="AE43" i="7"/>
  <c r="AT41" i="7"/>
  <c r="AS41" i="7"/>
  <c r="AE41" i="7"/>
  <c r="AO41" i="7"/>
  <c r="AS40" i="7"/>
  <c r="AT40" i="7"/>
  <c r="AE40" i="7"/>
  <c r="AO40" i="7"/>
  <c r="AM39" i="7"/>
  <c r="AN39" i="7" s="1"/>
  <c r="AS39" i="7"/>
  <c r="AT39" i="7"/>
  <c r="AE38" i="7"/>
  <c r="AO38" i="7"/>
  <c r="AO37" i="7"/>
  <c r="AE37" i="7"/>
  <c r="AE36" i="7"/>
  <c r="AO36" i="7"/>
  <c r="AM35" i="7"/>
  <c r="AN35" i="7" s="1"/>
  <c r="AS35" i="7"/>
  <c r="AT35" i="7"/>
  <c r="AE35" i="7"/>
  <c r="AO35" i="7"/>
  <c r="AS34" i="7"/>
  <c r="AT34" i="7"/>
  <c r="AO33" i="7"/>
  <c r="AE33" i="7"/>
  <c r="AO32" i="7"/>
  <c r="AE32" i="7"/>
  <c r="AE31" i="7"/>
  <c r="AO31" i="7"/>
  <c r="AE29" i="7"/>
  <c r="AO29" i="7"/>
  <c r="AS28" i="7"/>
  <c r="AT28" i="7"/>
  <c r="AO28" i="7"/>
  <c r="AE28" i="7"/>
  <c r="AS26" i="7"/>
  <c r="AT26" i="7"/>
  <c r="AM26" i="7"/>
  <c r="AN26" i="7" s="1"/>
  <c r="AE26" i="7"/>
  <c r="AO26" i="7"/>
  <c r="AT25" i="7"/>
  <c r="AS25" i="7"/>
  <c r="AO25" i="7"/>
  <c r="AE25" i="7"/>
  <c r="AE23" i="7"/>
  <c r="AO23" i="7"/>
  <c r="AO22" i="7"/>
  <c r="AE22" i="7"/>
  <c r="AM21" i="7"/>
  <c r="AN21" i="7" s="1"/>
  <c r="AT21" i="7"/>
  <c r="AS21" i="7"/>
  <c r="AW20" i="7"/>
  <c r="AX20" i="7" s="1"/>
  <c r="AT20" i="7"/>
  <c r="AE20" i="7"/>
  <c r="AO20" i="7"/>
  <c r="AS19" i="7"/>
  <c r="AT19" i="7"/>
  <c r="AM19" i="7"/>
  <c r="AN19" i="7" s="1"/>
  <c r="AE19" i="7"/>
  <c r="AO19" i="7"/>
  <c r="AM18" i="7"/>
  <c r="AN18" i="7" s="1"/>
  <c r="AS18" i="7"/>
  <c r="AT18" i="7"/>
  <c r="AO18" i="7"/>
  <c r="AE18" i="7"/>
  <c r="AS17" i="7"/>
  <c r="AT17" i="7"/>
  <c r="AO17" i="7"/>
  <c r="AE17" i="7"/>
  <c r="AE16" i="7"/>
  <c r="AO16" i="7"/>
  <c r="AT15" i="7"/>
  <c r="AS15" i="7"/>
  <c r="AE15" i="7"/>
  <c r="AO15" i="7"/>
  <c r="AT12" i="7"/>
  <c r="AS12" i="7"/>
  <c r="AE12" i="7"/>
  <c r="AO12" i="7"/>
  <c r="AT11" i="7"/>
  <c r="AS11" i="7"/>
  <c r="AO11" i="7"/>
  <c r="AE11" i="7"/>
  <c r="AW91" i="7"/>
  <c r="AX91" i="7" s="1"/>
  <c r="AE13" i="7"/>
  <c r="AO13" i="7"/>
  <c r="AE14" i="7"/>
  <c r="AO14" i="7"/>
  <c r="AT43" i="7"/>
  <c r="AS43" i="7"/>
  <c r="AW43" i="7"/>
  <c r="AX43" i="7" s="1"/>
  <c r="AW77" i="7"/>
  <c r="AX77" i="7" s="1"/>
  <c r="AS37" i="7"/>
  <c r="AS96" i="7"/>
  <c r="AW96" i="7"/>
  <c r="AX96" i="7" s="1"/>
  <c r="AT96" i="7"/>
  <c r="AE39" i="7"/>
  <c r="AW42" i="7"/>
  <c r="AX42" i="7" s="1"/>
  <c r="AS42" i="7"/>
  <c r="AT42" i="7"/>
  <c r="AW53" i="7"/>
  <c r="AX53" i="7" s="1"/>
  <c r="AW59" i="7"/>
  <c r="AX59" i="7" s="1"/>
  <c r="AS59" i="7"/>
  <c r="AM59" i="7"/>
  <c r="AN59" i="7" s="1"/>
  <c r="AE21" i="7"/>
  <c r="AM43" i="7"/>
  <c r="AN43" i="7" s="1"/>
  <c r="AW69" i="7"/>
  <c r="AX69" i="7" s="1"/>
  <c r="AM80" i="7"/>
  <c r="AN80" i="7" s="1"/>
  <c r="AE84" i="7"/>
  <c r="AE90" i="7"/>
  <c r="AT24" i="7"/>
  <c r="AM24" i="7"/>
  <c r="AN24" i="7" s="1"/>
  <c r="AS24" i="7"/>
  <c r="AM45" i="7"/>
  <c r="AN45" i="7" s="1"/>
  <c r="AT45" i="7"/>
  <c r="AW45" i="7"/>
  <c r="AX45" i="7" s="1"/>
  <c r="AS45" i="7"/>
  <c r="AM22" i="7"/>
  <c r="AN22" i="7" s="1"/>
  <c r="AM32" i="7"/>
  <c r="AN32" i="7" s="1"/>
  <c r="AT32" i="7"/>
  <c r="AS32" i="7"/>
  <c r="AW37" i="7"/>
  <c r="AX37" i="7" s="1"/>
  <c r="AM37" i="7"/>
  <c r="AN37" i="7" s="1"/>
  <c r="AW40" i="7"/>
  <c r="AX40" i="7" s="1"/>
  <c r="AM55" i="7"/>
  <c r="AN55" i="7" s="1"/>
  <c r="AW55" i="7"/>
  <c r="AX55" i="7" s="1"/>
  <c r="AT55" i="7"/>
  <c r="AS55" i="7"/>
  <c r="AW82" i="7"/>
  <c r="AX82" i="7" s="1"/>
  <c r="AT82" i="7"/>
  <c r="AS82" i="7"/>
  <c r="AM36" i="7"/>
  <c r="AN36" i="7" s="1"/>
  <c r="AW36" i="7"/>
  <c r="AX36" i="7" s="1"/>
  <c r="AT36" i="7"/>
  <c r="AS36" i="7"/>
  <c r="AT31" i="7"/>
  <c r="AW31" i="7"/>
  <c r="AX31" i="7" s="1"/>
  <c r="AM31" i="7"/>
  <c r="AN31" i="7" s="1"/>
  <c r="AS31" i="7"/>
  <c r="AW44" i="7"/>
  <c r="AX44" i="7" s="1"/>
  <c r="AT44" i="7"/>
  <c r="AS44" i="7"/>
  <c r="AT54" i="7"/>
  <c r="AS54" i="7"/>
  <c r="AW54" i="7"/>
  <c r="AX54" i="7" s="1"/>
  <c r="AT60" i="7"/>
  <c r="AS60" i="7"/>
  <c r="AM60" i="7"/>
  <c r="AN60" i="7" s="1"/>
  <c r="AM82" i="7"/>
  <c r="AN82" i="7" s="1"/>
  <c r="AW27" i="7"/>
  <c r="AX27" i="7" s="1"/>
  <c r="AT27" i="7"/>
  <c r="AS27" i="7"/>
  <c r="AO49" i="7"/>
  <c r="AE49" i="7"/>
  <c r="AS70" i="7"/>
  <c r="AT70" i="7"/>
  <c r="AM70" i="7"/>
  <c r="AN70" i="7" s="1"/>
  <c r="AW81" i="7"/>
  <c r="AX81" i="7" s="1"/>
  <c r="AT81" i="7"/>
  <c r="AS81" i="7"/>
  <c r="AM12" i="7"/>
  <c r="AN12" i="7" s="1"/>
  <c r="AS13" i="7"/>
  <c r="AT13" i="7"/>
  <c r="AW17" i="7"/>
  <c r="AX17" i="7" s="1"/>
  <c r="AM17" i="7"/>
  <c r="AN17" i="7" s="1"/>
  <c r="AE46" i="7"/>
  <c r="AM51" i="7"/>
  <c r="AN51" i="7" s="1"/>
  <c r="AS67" i="7"/>
  <c r="AM67" i="7"/>
  <c r="AN67" i="7" s="1"/>
  <c r="AW67" i="7"/>
  <c r="AX67" i="7" s="1"/>
  <c r="AT67" i="7"/>
  <c r="AP98" i="7"/>
  <c r="BL46" i="7" s="1"/>
  <c r="AM13" i="7"/>
  <c r="AN13" i="7" s="1"/>
  <c r="AE34" i="7"/>
  <c r="AW60" i="7"/>
  <c r="AX60" i="7" s="1"/>
  <c r="AW70" i="7"/>
  <c r="AX70" i="7" s="1"/>
  <c r="AM16" i="7"/>
  <c r="AN16" i="7" s="1"/>
  <c r="AS16" i="7"/>
  <c r="AW16" i="7"/>
  <c r="AX16" i="7" s="1"/>
  <c r="AT16" i="7"/>
  <c r="AW41" i="7"/>
  <c r="AX41" i="7" s="1"/>
  <c r="AW47" i="7"/>
  <c r="AX47" i="7" s="1"/>
  <c r="AT47" i="7"/>
  <c r="AM47" i="7"/>
  <c r="AN47" i="7" s="1"/>
  <c r="AW66" i="7"/>
  <c r="AX66" i="7" s="1"/>
  <c r="AW78" i="7"/>
  <c r="AX78" i="7" s="1"/>
  <c r="AM78" i="7"/>
  <c r="AN78" i="7" s="1"/>
  <c r="AS20" i="7"/>
  <c r="AM20" i="7"/>
  <c r="AN20" i="7" s="1"/>
  <c r="AE24" i="7"/>
  <c r="AO24" i="7"/>
  <c r="AM84" i="7"/>
  <c r="AN84" i="7" s="1"/>
  <c r="AT84" i="7"/>
  <c r="AS84" i="7"/>
  <c r="AW94" i="7"/>
  <c r="AX94" i="7" s="1"/>
  <c r="AM94" i="7"/>
  <c r="AN94" i="7" s="1"/>
  <c r="AW95" i="7"/>
  <c r="AX95" i="7" s="1"/>
  <c r="AS14" i="7"/>
  <c r="AW15" i="7"/>
  <c r="AX15" i="7" s="1"/>
  <c r="AW19" i="7"/>
  <c r="AX19" i="7" s="1"/>
  <c r="AW57" i="7"/>
  <c r="AX57" i="7" s="1"/>
  <c r="AE70" i="7"/>
  <c r="AE82" i="7"/>
  <c r="AO82" i="7"/>
  <c r="AW83" i="7"/>
  <c r="AX83" i="7" s="1"/>
  <c r="AT83" i="7"/>
  <c r="AS83" i="7"/>
  <c r="AE87" i="7"/>
  <c r="AE88" i="7"/>
  <c r="AT14" i="7"/>
  <c r="AM23" i="7"/>
  <c r="AN23" i="7" s="1"/>
  <c r="AT23" i="7"/>
  <c r="AS23" i="7"/>
  <c r="AW33" i="7"/>
  <c r="AX33" i="7" s="1"/>
  <c r="AM33" i="7"/>
  <c r="AN33" i="7" s="1"/>
  <c r="AT33" i="7"/>
  <c r="AS33" i="7"/>
  <c r="AM65" i="7"/>
  <c r="AN65" i="7" s="1"/>
  <c r="AS65" i="7"/>
  <c r="AW65" i="7"/>
  <c r="AX65" i="7" s="1"/>
  <c r="AT65" i="7"/>
  <c r="AM87" i="7"/>
  <c r="AN87" i="7" s="1"/>
  <c r="AT87" i="7"/>
  <c r="AW97" i="7"/>
  <c r="AX97" i="7" s="1"/>
  <c r="AI98" i="7"/>
  <c r="AM62" i="7"/>
  <c r="AN62" i="7" s="1"/>
  <c r="AS29" i="7"/>
  <c r="AT29" i="7"/>
  <c r="AT89" i="7"/>
  <c r="AS89" i="7"/>
  <c r="AM89" i="7"/>
  <c r="AN89" i="7" s="1"/>
  <c r="AM48" i="7"/>
  <c r="AN48" i="7" s="1"/>
  <c r="AM40" i="7"/>
  <c r="AN40" i="7" s="1"/>
  <c r="AW88" i="7"/>
  <c r="AX88" i="7" s="1"/>
  <c r="AE27" i="7"/>
  <c r="AE44" i="7"/>
  <c r="AO44" i="7"/>
  <c r="AW64" i="7"/>
  <c r="AX64" i="7" s="1"/>
  <c r="AT76" i="7"/>
  <c r="AS76" i="7"/>
  <c r="AW76" i="7"/>
  <c r="AX76" i="7" s="1"/>
  <c r="AT77" i="7"/>
  <c r="AS77" i="7"/>
  <c r="AM88" i="7"/>
  <c r="AN88" i="7" s="1"/>
  <c r="AS92" i="7"/>
  <c r="AT92" i="7"/>
  <c r="AT94" i="7"/>
  <c r="AS94" i="7"/>
  <c r="AW11" i="7"/>
  <c r="AX11" i="7" s="1"/>
  <c r="AT38" i="7"/>
  <c r="AS38" i="7"/>
  <c r="AE78" i="7"/>
  <c r="AS86" i="7"/>
  <c r="AW86" i="7"/>
  <c r="AX86" i="7" s="1"/>
  <c r="AM90" i="7"/>
  <c r="AN90" i="7" s="1"/>
  <c r="AM49" i="7"/>
  <c r="AN49" i="7" s="1"/>
  <c r="AW85" i="7"/>
  <c r="AX85" i="7" s="1"/>
  <c r="AE80" i="7"/>
  <c r="AM85" i="7"/>
  <c r="AN85" i="7" s="1"/>
  <c r="AM86" i="7"/>
  <c r="AN86" i="7" s="1"/>
  <c r="AE96" i="7"/>
  <c r="AM38" i="7"/>
  <c r="AN38" i="7" s="1"/>
  <c r="AO42" i="7"/>
  <c r="AE42" i="7"/>
  <c r="AE55" i="7"/>
  <c r="AM29" i="7"/>
  <c r="AN29" i="7" s="1"/>
  <c r="AM30" i="7"/>
  <c r="AN30" i="7" s="1"/>
  <c r="AW50" i="7"/>
  <c r="AX50" i="7" s="1"/>
  <c r="AM52" i="7"/>
  <c r="AN52" i="7" s="1"/>
  <c r="AW52" i="7"/>
  <c r="AX52" i="7" s="1"/>
  <c r="AW75" i="7"/>
  <c r="AX75" i="7" s="1"/>
  <c r="AT79" i="7"/>
  <c r="AM79" i="7"/>
  <c r="AN79" i="7" s="1"/>
  <c r="AW93" i="7"/>
  <c r="AX93" i="7" s="1"/>
  <c r="AS57" i="7"/>
  <c r="AT57" i="7"/>
  <c r="AT73" i="7"/>
  <c r="AS73" i="7"/>
  <c r="AT22" i="7"/>
  <c r="AS22" i="7"/>
  <c r="AM46" i="7"/>
  <c r="AN46" i="7" s="1"/>
  <c r="AW63" i="7"/>
  <c r="AX63" i="7" s="1"/>
  <c r="AM68" i="7"/>
  <c r="AN68" i="7" s="1"/>
  <c r="AW72" i="7"/>
  <c r="AX72" i="7" s="1"/>
  <c r="AE93" i="7"/>
  <c r="AM72" i="7"/>
  <c r="AN72" i="7" s="1"/>
  <c r="AM74" i="7"/>
  <c r="AN74" i="7" s="1"/>
  <c r="AS98" i="7" l="1"/>
  <c r="AA72" i="4" l="1"/>
  <c r="AA77" i="4" s="1"/>
  <c r="DR11" i="4" l="1"/>
  <c r="AB4" i="4" l="1"/>
  <c r="AB6" i="4" l="1"/>
</calcChain>
</file>

<file path=xl/sharedStrings.xml><?xml version="1.0" encoding="utf-8"?>
<sst xmlns="http://schemas.openxmlformats.org/spreadsheetml/2006/main" count="9518" uniqueCount="1664">
  <si>
    <t>ALCALDÍA LOCAL DE SUBA - ESTUDIO DE MERCADO 2026</t>
  </si>
  <si>
    <t xml:space="preserve">Estudio de Mercado </t>
  </si>
  <si>
    <t>FECHA DE ENTREGA DEL ESTUDIO DE MERCADO</t>
  </si>
  <si>
    <t>MODALIDAD CONTRATACIÓN</t>
  </si>
  <si>
    <t>Selección Abreviada Subasta Inversa</t>
  </si>
  <si>
    <t>TOTAL ITEMS</t>
  </si>
  <si>
    <t>ESTRUCTURADOR</t>
  </si>
  <si>
    <t>REVISÓ</t>
  </si>
  <si>
    <t>APROBÓ</t>
  </si>
  <si>
    <t>TOTAL RECURSO HUMANO</t>
  </si>
  <si>
    <t>PRESUPUESTO OFICIAL</t>
  </si>
  <si>
    <t>OBJETO DEL PROCESO DE CONTRATACIÓN</t>
  </si>
  <si>
    <t>ADQUIRIR MOBILIARIO, EQUIPO TECNOLÓGICO Y MATERIAL PEDAGÓGICO PARA EL FORTALECIMIENTO DE LA CAPACIDAD INSTALADA Y LA DOTACIÓN INTEGRAL DE LA MANZANA DEL CUIDADO LA GAITANA, EN LA LOCALIDAD DE SUBA.</t>
  </si>
  <si>
    <t>TOTAL ESTUDIO DE MERCADO</t>
  </si>
  <si>
    <t>OJO, PARA TODAS LAS COTIZACIONES QUE CRUZAN INFORMACIÓN DE LA BOLSA SE DEBEN VERIFICAR LOS IMPUESTOS Y EL VALOR UNITARIO CON IVA!!!!!!! QUE CORRESPONDA A LA BOLSA COMPARTIDA</t>
  </si>
  <si>
    <t>Elemento</t>
  </si>
  <si>
    <t>Descripción del elemento y / o actividad</t>
  </si>
  <si>
    <t>Empresa Cotizante cotización 1</t>
  </si>
  <si>
    <t>Valor Unitario sin IVA</t>
  </si>
  <si>
    <t>Empresa Cotizante cotización 2</t>
  </si>
  <si>
    <t>Valor unitario con IVA</t>
  </si>
  <si>
    <t>Empresa Cotizante cotización 3</t>
  </si>
  <si>
    <t>Valor unitario sin IVA</t>
  </si>
  <si>
    <t>Coeficiente de variación</t>
  </si>
  <si>
    <t>Cotización 1</t>
  </si>
  <si>
    <t>Cotización 2</t>
  </si>
  <si>
    <t>Cotización 3</t>
  </si>
  <si>
    <t>Promedio Simple</t>
  </si>
  <si>
    <t>CRUCE DE DATOS</t>
  </si>
  <si>
    <t>VALIDACIÓN</t>
  </si>
  <si>
    <t>Item</t>
  </si>
  <si>
    <t>Componente del anexo técnico</t>
  </si>
  <si>
    <t>Unidad de medida</t>
  </si>
  <si>
    <t>Cantidad establecida según anexo técnico</t>
  </si>
  <si>
    <t>Compra Alquiler
Prestación Servicio</t>
  </si>
  <si>
    <t>Valor IVA / proyección IPC</t>
  </si>
  <si>
    <t>Valor total Sin IVA</t>
  </si>
  <si>
    <t>Valor total con IVA</t>
  </si>
  <si>
    <t>Valor IVA/ IPOCONSUMO</t>
  </si>
  <si>
    <t>Valor IVA</t>
  </si>
  <si>
    <t>Promedio valor unitario con IVA</t>
  </si>
  <si>
    <t>Promedio valor total con IVA</t>
  </si>
  <si>
    <t xml:space="preserve">Desviación estandar </t>
  </si>
  <si>
    <t xml:space="preserve">Observaciones </t>
  </si>
  <si>
    <t>NOMBRE</t>
  </si>
  <si>
    <t>DESCRIPCIÓN</t>
  </si>
  <si>
    <t>PROVEEDOR 1</t>
  </si>
  <si>
    <t>VALOR SIN IVA 1</t>
  </si>
  <si>
    <t>PROVEEDOR 2</t>
  </si>
  <si>
    <t>VALOR SIN IVA 2</t>
  </si>
  <si>
    <t>PROVEEDOR 3</t>
  </si>
  <si>
    <t>VALOR SIN IVA 3</t>
  </si>
  <si>
    <t>COEFICIENTE VARIACIÓN</t>
  </si>
  <si>
    <t>por completar información</t>
  </si>
  <si>
    <t>Mesa plegable  modular</t>
  </si>
  <si>
    <t>Mesa modular, con dimensiones  aproximadas de 1,20 m de  longitud x 0,60 m de ancho x 0,75  m de altura, base metálica  fabricada en triplex flormorado de mínimo 2 cm de espesor, con  cantos protegidos en fórmica de  alta resistencia en color Haya o  tonalidades claras. Incluye sistema  de movilidad mediante ruedas  360° con freno.</t>
  </si>
  <si>
    <t>Unidad</t>
  </si>
  <si>
    <t>Compra</t>
  </si>
  <si>
    <t>OK REVISIÓN FINAL DESVIACIÓN</t>
  </si>
  <si>
    <t>Mueble de almacenamiento de papelería y  material didáctico.  Alto: 123 centímetros. Ancho:  120 centímetros. Fondo: 40 centímetros con chapa de seguridad</t>
  </si>
  <si>
    <t xml:space="preserve">Mueble de almacenamiento de papelería y  material didáctico. Alto: 123 centímetros. Ancho:  120 centímetros. Fondo: 40 centímetros con chapa de seguridad, Material metálico. Cantidad entre paños: </t>
  </si>
  <si>
    <t>Video Beam Proyector</t>
  </si>
  <si>
    <t>Voltaje: 110V Conexiones de  entrada: HDMI. Consumo  energético de 345W.  Proyector Powerlite E24 3600 lúmenes XGA Tecnología</t>
  </si>
  <si>
    <t>PANAMERICANA</t>
  </si>
  <si>
    <t>DISTRIMARK</t>
  </si>
  <si>
    <t>ALKOSTO</t>
  </si>
  <si>
    <t xml:space="preserve">Maletin - Forro para Guardar  Video Beam </t>
  </si>
  <si>
    <t>PROYECTORES Y PANTALLAS</t>
  </si>
  <si>
    <t>PCEVERES</t>
  </si>
  <si>
    <t>JFM TECHNOLOGY</t>
  </si>
  <si>
    <t>BOLSA- NO VERIFICADAS COTIZACIONES</t>
  </si>
  <si>
    <t>Pantalla de proyección portátil</t>
  </si>
  <si>
    <t>Tipo trípode de medida entre 200 x 200 cm, con tela blanca mate de alta reflexión y respaldo negro opaco para mejorar el contraste y la recepción de luz en espacios con diferentes condiciones de iluminación. Estructura retráctil y ajustable en altura, fácil de montar y desmontar sin herramientas. Incluye base metálica plegable para mayor estabilidad y funda protectora para transporte. Compatible con proyectores multimedia de corto y largo alcance.</t>
  </si>
  <si>
    <t>Tablero acrílico</t>
  </si>
  <si>
    <t>INFORMACIÓN DE LA BOLSA BÁSICA -Validada la desviación</t>
  </si>
  <si>
    <t>Cabina de sonido</t>
  </si>
  <si>
    <t>Cabina activa 15" soundPower Top Pack-125, Base (Tripode), Micrófono alambrico, Control inalambrico, Cable de poder corriente 110V.  Potencia 7000w pmpo / 700w, Amplificador: AB, Entrada para micrófono, Usb por carpetas, SD, Bluetooth, radio FM, Equalizador 2 banda</t>
  </si>
  <si>
    <t>NO CUMPLE CON LO SOLICITADO</t>
  </si>
  <si>
    <t>Torre de iluminación- Lampara led- Portátil</t>
  </si>
  <si>
    <t>ECOLIGHTETP, 10 cm Alto12 cm Largo 10 cm Peso13 kg Estándar, Manos libre, Multifunción, Profesionales, Working light- Uso Iluminación exterior 8000 lm Duración batería 10 - 13 horas Tiempo de carga 6 horas</t>
  </si>
  <si>
    <t xml:space="preserve">Estantería </t>
  </si>
  <si>
    <t>Elaborada en lámina cold rolled cubierta en pintura electrostática horneable. Puertas en vidrio transparente, DOS (2) bandejas graduables y chapa de seguridad.  Material: Lámina Cold Rolled de calibre 22.  Acabados: Recubierto con pintura electrostática. Incluye dos (2) entrepaños graduables, tres espacios libres, dos (2) puertas en lámina o vidrio y chapa de seguridad. Alto: 140 centímetros. Ancho: 115 centímetros. Fondo: 38 centímetros.</t>
  </si>
  <si>
    <t>INDUSTRIASCRUZ</t>
  </si>
  <si>
    <t>MUEBLEX COLOMBIA</t>
  </si>
  <si>
    <t>MUBLESA</t>
  </si>
  <si>
    <t>TRANSCRITA DE LA BOLSA</t>
  </si>
  <si>
    <t>Computadores portátiles.</t>
  </si>
  <si>
    <t>(8gb Ram, 256 Disco duro, 14 pulgadas con resolución Full HD (1920x1080) y recubrimiento antirreflejo, conectividad WiFi 5 o superior y Bluetooth 5.0, mínimo dos puertos USB (idealmente uno tipo C) y salida HDMI. Deben tener batería con autonomía real de mínimo 6 horas, chasis resistente (de preferencia aluminio o policarbonato reforzado), sistema operativo Windows 11 o equivalente con licencias originales, y garantía mínima de un año.</t>
  </si>
  <si>
    <t>EXITO</t>
  </si>
  <si>
    <t>OLIMPJCA</t>
  </si>
  <si>
    <t>FALABELLA</t>
  </si>
  <si>
    <t>Paquetes Office</t>
  </si>
  <si>
    <t>Office 2024 Licencia Vitalicia. Profesional Plus es la versión más reciente de la suite de Microsoft, diseñada para empresas y profesionales que buscan estabilidad, rendimiento y funciones avanzadas sin suscripción anual.  Incluye todas las aplicaciones esenciales: Word, Excel, PowerPoint, Outlook, OneNote, Access y Publisher, con mejoras en rendimiento y compatibilidad con los formatos más recientes.</t>
  </si>
  <si>
    <t>NO ESTÁN COMPLETAS LAS COTIZACIONES DE LA BOLSA</t>
  </si>
  <si>
    <t>Mouse con cable</t>
  </si>
  <si>
    <t>Mouse alámbrico con sensor óptico o láser de alta precisión (mínimo 1000 DPI), diseño ergonómico ambidiestro, conectividad USB tipo A plug &amp; play, cable reforzado de mínimo 1.2 metros y una vida útil de al menos 3 millones de clics, garantizando rendimiento prolongado para uso continuo e intensivo.</t>
  </si>
  <si>
    <t xml:space="preserve">CAPITAL COLOMBIA </t>
  </si>
  <si>
    <t>CARULLA</t>
  </si>
  <si>
    <t>Diadema con micrófono</t>
  </si>
  <si>
    <t>Auriculares tipo diadema con micrófono integrado, con impedancia de 32 ohmios, potencia de salida de 30 mW y respuesta de frecuencia de 20 Hz a 20 kHz, que cuenten con cancelación de ruido pasiva o activa, diseño ergonómico y ajustable con almohadillas acolchadas y vincha reforzada, cable de mínimo 1.5 metros de longitud y conectividad dual (3.5 mm y/o USB) para compatibilidad con diversos dispositivos.</t>
  </si>
  <si>
    <t>HARD RENTAL</t>
  </si>
  <si>
    <t>ROKA</t>
  </si>
  <si>
    <t>Forros para guardar computadores portatiles</t>
  </si>
  <si>
    <t>Forros para computador portátil de 14 pulgadas.  Material: poliéster/nylon (resistente e impermeable)</t>
  </si>
  <si>
    <t>KTRONIX</t>
  </si>
  <si>
    <t xml:space="preserve">Multitoma Estabilizador </t>
  </si>
  <si>
    <t>Este estabilizador de 600 Watts con Supresor de Picos, soporta Equipos de Sonido, Computadores de Mesa y Portatiles, Televisores Smart TV, Consolas de Video Juegos, Zonas de Entretenimiento, DVD, Blu Ray y todos aquellos dispositivos que la potencia no supere los 600 Vatios. Referencia: PRO PC 1000 Capacidad: 1000 VA - 1 KVA</t>
  </si>
  <si>
    <t>MIPC</t>
  </si>
  <si>
    <t>OPTIMUSTECH</t>
  </si>
  <si>
    <t xml:space="preserve">Extensión eléctrica </t>
  </si>
  <si>
    <t>Medidas: 30 Metros Encauchetada 110-220v</t>
  </si>
  <si>
    <t>LUEGOPAGO</t>
  </si>
  <si>
    <t>FERRETERIA ONLINE</t>
  </si>
  <si>
    <t>GAMAFERIMPORTACIONES</t>
  </si>
  <si>
    <t>Impresora</t>
  </si>
  <si>
    <t>Tecnología de impresión  Inyección de tinta Heat-Free MicroPiezo de 4 colores  (CMYK) Resolución máxima de  impresión Hasta 5.760 dpi x  1.440 dpi Velocidad de impresión máxima Negro 33 ppm y color  15 ppm (borrador, A4/carta)  Velocidad de impresión ISO  Negro 10 ppm y color 15 ppm (A4/carta)  COPIAS  Velocidad de copiado ISO Negro 7,7 cpm y color 3,8 cpm  (A4/carta)  Resolución máxima de copiado 1.200 dpi x 2.400 dpi  Tamaño máximo de copiado A4/carta  ESCANEO  Tipo de escáner Cama plana con  sensor de líneas CIS de color  Área de escaneo máxima 216 mm  x 297 mm  Resolución óptica/máxima 1.200 dpi x 2.400 dpi  Profundidad de color Color: 48 bits de entrada, 24 bits de salida -  Escala de grises: 16 bits de entrada, 8 bits de salida - Blanco  y negro: 16 bits, 1 bit de salida Conectividad estándar USB de alta velocidad (compatible con USB 2.0), Wi-Fi, Wi-Fi Direct Protocolos de impresión en red TCP/IPv4, TCP/IPv6 Protocolos para gestión de redes SNMP, http, DHCP, APIPA, PING, DDNS, mDNS, SLP, WSD, LLTD Seguridad WLAN WEP (64bit/128bit),WPA-PSK (TKIP), WPA2-PSK (AES),WPA3-SAE (AES)</t>
  </si>
  <si>
    <t>Mat para yoga</t>
  </si>
  <si>
    <t>Material TPE (Elastómero termoplástico) Superficie de diseño por inyección Medidas: Largo: 173 cm Ancho: 61 cm Espesor:0.6 cm. Con estuche.</t>
  </si>
  <si>
    <t>Bloques de yoga</t>
  </si>
  <si>
    <t>Material: TPE (Elastómero termoplástico) de alta densidad. Medidas: Largo; 23 cm. Ancho; 8 cm. Alto; 15.5 cm</t>
  </si>
  <si>
    <t>CAMBIARON LAS COTIZACIONES</t>
  </si>
  <si>
    <t>Juego Didáctico Montessori Educativo</t>
  </si>
  <si>
    <t>Cubo de actividad de madera 6 en 1: este cubo de actividad para bebé mantiene al niño entretenido con el clasificador de formas, pista de laberinto de cuentas, aprendizaje de reloj, coincidencia de números, rompecabezas de doble cara, que cumple perfectamente con los requisitos de los pequeños exploradores. Mantendrá a los bebés niños y niñas desarrollando sus habilidades mentales y de coordinación. Impresionantes juguetes para bebés de 6 a 12 meses, juguetes para bebés de 6 a 12 meses, juguetes para niños pequeños de 1 a 2 años.</t>
  </si>
  <si>
    <t>SOLO TIENE UNA COTIZACIÓN</t>
  </si>
  <si>
    <t>DESCRIPCIÓN DIFERENTE</t>
  </si>
  <si>
    <t>Arma todo</t>
  </si>
  <si>
    <t>Armotodo x 110 Piezas: Creatividad y Aprendizaje en Bloques variedad colores Diversidad de Construcciones: Con 110 bloques, ofrece infinitas posibilidades de juego. La bolsa incluida, con dimensiones de 33x23x22 cm y un peso de 1.27 kg. Material propileno</t>
  </si>
  <si>
    <t>HOMECENTER</t>
  </si>
  <si>
    <t>Silla ergonómica</t>
  </si>
  <si>
    <t xml:space="preserve">Silla Ergonómica.  Espaldar: Material malla color  negro con Apoyo Lumbar  ajustable en Profundidad.  Brazos: Ajustables en Altura.  Asiento: Material Tapizado en Paño color negro, Espuma  moldeada tipo inyectada. Densidad 23, Espesor 6cm.  Mecanismo: Un bloqueo y  graduación de altura en asiento.Movimiento basculante en espalda  cuando no está en posición fija,  tensión graduable del basculante.Columna neumática: Ajuste de altura del asiento con elevación de gas. Material Acero Desplazamiento 120mm Base: Estrella de 5 aspas. Radio 300mm. Material Acero Nylon. Rodachinas: Doble carrete. Material Nylon color negro.Diámetro 50mm.
 </t>
  </si>
  <si>
    <t>ERGONOMUS</t>
  </si>
  <si>
    <t>KAO</t>
  </si>
  <si>
    <t>Carpa 3 x 3</t>
  </si>
  <si>
    <t>Carpa Plegable para Exterior  -Bolsa de Transporte con Ruedas  -Carpas 3MX3M tipo popup de fácil armado, con sistema plegable de apertura automática mediante bisagras articuladas.  -La lona de polietileno de alta densidad (PEHD), impermeable y con protección UV, y la estructura de tubos de acero galvanizado o  aluminio anodizado, resistentes a la corrosión.  Ancho: 25.40 cm Alto: 25.40 cm Largo: 182.88 cm Color: blanco</t>
  </si>
  <si>
    <t>YAXA</t>
  </si>
  <si>
    <t>AJUSTE ÍTEM</t>
  </si>
  <si>
    <t>Traje típico Chapolera para Mujer</t>
  </si>
  <si>
    <t>Conjuntos  30 faldas y 30 Blusas en Tallas S, M y L (10 de cada una) en telas frescas como linoflex o algodón Traje típico Chapolera - Mujeres Conjuntos  30 Faldas color rojo bolado blanco y 30 Blusas color blanco bolado rojo en Tallas S, M y L (10 de cada una) en telas frescas como lino flex o algodón</t>
  </si>
  <si>
    <t>DISFRACES ANTIFAZ</t>
  </si>
  <si>
    <t>ARTES FOLKLORICAS</t>
  </si>
  <si>
    <t>MARKETGROUP</t>
  </si>
  <si>
    <t>Traje típico para hombre</t>
  </si>
  <si>
    <t>Conjuntos  15 pantalones negros corte clásicos y 15 Camisas blancas suelta cuello neru en telas frescas como linoflex o algodón en Tallas S, M y L (5 de cada talla)</t>
  </si>
  <si>
    <t>Pañoleta</t>
  </si>
  <si>
    <t>Pañoleta color rojo cuadrada de 37cm x 37cm en terciopelo o material ligero.</t>
  </si>
  <si>
    <t>Baul Caja Organizadora</t>
  </si>
  <si>
    <t>Baul Caja Organizadora Plastico 100 Lts</t>
  </si>
  <si>
    <t>EL SURTIDOR</t>
  </si>
  <si>
    <t>Cajonera para siembra</t>
  </si>
  <si>
    <t>Mueble Para Huerta Casera 3 Niveles Pino 90X50Cm aproximadamente</t>
  </si>
  <si>
    <t>Solo se adjuntan dos (2) cotizaciones, debido a que, tras la búsqueda realizada en el mercado y la consulta a diferentes proveedores, se evidenció que el elemento con las especificaciones técnicas solicitadas únicamente se encuentra disponible en estos dos oferentes</t>
  </si>
  <si>
    <t>Mangueras</t>
  </si>
  <si>
    <t>Medida: 50 metros  Con aspersor manual</t>
  </si>
  <si>
    <t>Pala</t>
  </si>
  <si>
    <t>Pala Redonda Profesional Largo 144 cm y Ancho 23 cm •Tipo : Palas •Ancho : 8 cm •Alto : 144 cm •Tipo de pala : Punta huevo •Material del mango : Madera</t>
  </si>
  <si>
    <t>Rastrillo Jardinero</t>
  </si>
  <si>
    <t>Material: Metálico Con Mango Cabeza de 30 cm</t>
  </si>
  <si>
    <t>FERRETERIA DE MARCA</t>
  </si>
  <si>
    <t xml:space="preserve">baldes </t>
  </si>
  <si>
    <t>Material: plástico con pico y manija Capacidad: 12 litros</t>
  </si>
  <si>
    <t>FULLER</t>
  </si>
  <si>
    <t>FERRETERIA METROPOLIS</t>
  </si>
  <si>
    <t>DALISA</t>
  </si>
  <si>
    <t>Tanque</t>
  </si>
  <si>
    <t>Material: plástico con accesorios  500 litros</t>
  </si>
  <si>
    <t>FERRAGRO</t>
  </si>
  <si>
    <t>FERRETERIA DONDE KIKE</t>
  </si>
  <si>
    <t xml:space="preserve">Tijeras de poda </t>
  </si>
  <si>
    <t>Material: acero mangos de aluminio. Longitud 20-25 cm</t>
  </si>
  <si>
    <t>FERCON</t>
  </si>
  <si>
    <t>EASY</t>
  </si>
  <si>
    <t>Resma hoja blanca tamaño carta</t>
  </si>
  <si>
    <t>Cinta enmascarar 48 mm x40 mt</t>
  </si>
  <si>
    <t>Cinta transparente gruesa</t>
  </si>
  <si>
    <t>Marcador borrable caja x 10</t>
  </si>
  <si>
    <t xml:space="preserve">Marcador permanente caja x 10 </t>
  </si>
  <si>
    <t>Block iris tamaño carta</t>
  </si>
  <si>
    <t>Tijera punta roma</t>
  </si>
  <si>
    <t>Pegante  en barra 40 gr.</t>
  </si>
  <si>
    <t>Cartulina por octavos paquete 50 láminas</t>
  </si>
  <si>
    <t>Notas Adhesivas (Post-it) cuadradas 5x 5 cm</t>
  </si>
  <si>
    <t>Bloque de 100 notas adhesivas de 5 x 5 cm (2" x 2"), fabricadas en papel de alto gramaje con acabado mate.</t>
  </si>
  <si>
    <t>Colocar Descripción explícita del ítem</t>
  </si>
  <si>
    <t xml:space="preserve">Esfero cualquier color caja x 10 </t>
  </si>
  <si>
    <t>Lápiz caja x 12</t>
  </si>
  <si>
    <t>Colores  Caja x 12 punta sencilla</t>
  </si>
  <si>
    <t>La segunda cotización no tiene IVA</t>
  </si>
  <si>
    <t>Microfonos</t>
  </si>
  <si>
    <t>Micrófono de mano tipo dinámico para voz, con patrón polar cardioide, respuesta de frecuencia aproximada entre 50 Hz y 15 kHz, con conexión XLR o plug 6.3 mm, construcción metálica resistente, con interruptor de encendido/apagado, incluye cable de conexión y soporte o clip.</t>
  </si>
  <si>
    <t>CCM TIENDA DE SONIDO</t>
  </si>
  <si>
    <t>MICHE</t>
  </si>
  <si>
    <t>PIANOS BOGOTA</t>
  </si>
  <si>
    <t>Mueble de almacenamiento de Computadores portátiles.</t>
  </si>
  <si>
    <t>Estación de carga de dispositivos de 30 unidades totalmente ensamblada, con ruedas y chapa de seguridad.  Dimensiones del producto: 20,5"prof. x 20"an. x 39"al. pulgadas Material:Metal ColorNegro Características especiales Totalmente montado, Uso pesado.</t>
  </si>
  <si>
    <t>Router</t>
  </si>
  <si>
    <t>Router de doble banda que se actualiza a Internet de alta velocidad de 1200 Mbps (300 Mbps para 2.4 GHz más 900</t>
  </si>
  <si>
    <t>Pistola Manguera</t>
  </si>
  <si>
    <t>"Pistola Metálica Para Manguera De Jardinería 8 Funciones Cuerpo metálico recubierto de doble inyección ABS/TPR, Clip para flujo continuo, permite que el agua fluya sin apretar constantemente, Cabeza giratoria para ajustar a la función elegida, Conexión 3/4 - 11.5 NH, 8 Tipos de riego"</t>
  </si>
  <si>
    <t>TECNOPLUS</t>
  </si>
  <si>
    <t>MANGUERAS Y BANDAS</t>
  </si>
  <si>
    <t>SOELCO</t>
  </si>
  <si>
    <t>Juego 3 de herramientas jardinería</t>
  </si>
  <si>
    <t>"Juego 3 Herramientas Jardín Con Mango Madera Tipo: herramientas de jardín Características: Set de 3 herramientas para jardinería: 2 palas y 1 rastrillo."</t>
  </si>
  <si>
    <t>TIERRAGRO</t>
  </si>
  <si>
    <t>CONSTRUMOLE</t>
  </si>
  <si>
    <t>Bomba atomizador manual</t>
  </si>
  <si>
    <t>Capacidad: 3 litros Fumigadora Aspersor Pulverizador  Sistema de bombeo manual para fácil generación de presión. Boquilla ajustable que permite chorro fino o bruma ligera.Válvula de seguridad para control de presión y uso seguro."</t>
  </si>
  <si>
    <t>ROXVAN</t>
  </si>
  <si>
    <t>MACHETICO</t>
  </si>
  <si>
    <t>CASAFERRETERA</t>
  </si>
  <si>
    <t>Adaptador De Agua Llave Doble Salida</t>
  </si>
  <si>
    <t xml:space="preserve">Tipo: Adaptador IBC con válvula  doble salida  Rosca de entrada: S60x6 (60 mm  rosca gruesa)  Grifo: 1/2” a doble salida 3/4” rosca macho  Material: Hierro, latón y plástico resistente  Aplicación: Tanques IBC, riego, almacenamiento de agua  Compatibilidad: Contenedores  IBC estándar </t>
  </si>
  <si>
    <t>Caja de puntillas</t>
  </si>
  <si>
    <t>Puntillas 1 Pulgada con cabeza Material: Hierro</t>
  </si>
  <si>
    <t>COMADERAS</t>
  </si>
  <si>
    <t>MACHO_HERRAMIENTAS</t>
  </si>
  <si>
    <t>Monopoly</t>
  </si>
  <si>
    <t>Juego de mesa de compra y venta de propiedades pueden jugar de 3 a 8 jugadores. Combina estrategia, negociación y diversión para todas las edades. La línea incluye múltiples ediciones temáticas.</t>
  </si>
  <si>
    <t xml:space="preserve">Parques </t>
  </si>
  <si>
    <t>Juego de mesa donde pueden jugar 4 personas con fichas de colores, medidas estándar de entre 30x30 a 35x35</t>
  </si>
  <si>
    <t>Tío Rico</t>
  </si>
  <si>
    <t>Juego es apto para mayores de 8 años y está diseñado para 2 a 4 jugadores, siendo un clásico familiar para desarrollar habilidades financieras y de negociación</t>
  </si>
  <si>
    <t>Batalla Naval</t>
  </si>
  <si>
    <t>2 Jugadores edad+ 6Medidas300 x 240 x 50 mm. Contenido: 2 bases plásticas con pantalla divisoria, 10 barcos de guerra, 168 fichas anotadoras plásticas blancas, 72 fichas anotadoras plásticas rojas.</t>
  </si>
  <si>
    <t>Ajedrez</t>
  </si>
  <si>
    <t>Juego de ajedrez estándar internacional Juego de ajedrez grande de plástico con tablero de ajedrez Tamaño: aproximadamente 24 x 24 cm/9,5 x 9,5 pulgadas Color: blanco y negro</t>
  </si>
  <si>
    <t>Jenga</t>
  </si>
  <si>
    <t>Material: Madera Tipo: Juego de mesa de habilidad Color: Madera natural o multicolor Medidas: 15 × 5 cm aprox. Características: Portátil, incluye dados para dinámicas de juego Incluye: 54 bloques y dados según versión</t>
  </si>
  <si>
    <t>Total ítems Estudio de Mercado</t>
  </si>
  <si>
    <t>Quiero que tome el perfil de un auditor de cotizaciones donde se levanten alertas de precios altos y bajos, buscar cotizaciones únicamente de proveedores en Bogotá, mostrar comparativo de precios si hay alerta de precio alto o bajo, incluyendo el link puntual donde se pueda revisar la cotización puntual donde se vea la descripción explícita, con precio literal y demás información, tiene que corresponder a la descripción explícitamente, no puede ser de páginas como mercado libre, temu, u otras similares</t>
  </si>
  <si>
    <t>VALOR ESTUDIO DE MERCADO - 3 PROVEEDORES</t>
  </si>
  <si>
    <t>VALOR ESTUDIO DE MERCADO</t>
  </si>
  <si>
    <t>D</t>
  </si>
  <si>
    <t>TOTAL POR COMPONENTE INSUMOS</t>
  </si>
  <si>
    <t>Etiquetas de fila</t>
  </si>
  <si>
    <t>Cuenta de Promedio valor total con IVA</t>
  </si>
  <si>
    <t>(en blanco)</t>
  </si>
  <si>
    <t>Total general</t>
  </si>
  <si>
    <t>TOTAL POR COMPONENTE RECURSO HUMANO</t>
  </si>
  <si>
    <t>Suma de Valor Final / Promedio para cotizaciones Personal</t>
  </si>
  <si>
    <t>ALCALDÍA LOCAL DE SUBA - ESTUDIO DE MERCADO</t>
  </si>
  <si>
    <t>FECHA DE DILIGENCIAMIENTO DEL ESTUDIO DE MERCADO</t>
  </si>
  <si>
    <t>RECURSO HUMANO</t>
  </si>
  <si>
    <t>Procesos en Otras Entidades</t>
  </si>
  <si>
    <t>Media Geométrica</t>
  </si>
  <si>
    <t>Nombre Entidad</t>
  </si>
  <si>
    <t>Límite menor</t>
  </si>
  <si>
    <t>Límite mayor</t>
  </si>
  <si>
    <t>Valor Unitario Techo (IVA incluído)</t>
  </si>
  <si>
    <t>Valor Total Techo (IVA incluído)</t>
  </si>
  <si>
    <t>Cantidad</t>
  </si>
  <si>
    <t>Cargo</t>
  </si>
  <si>
    <t>Perfil</t>
  </si>
  <si>
    <t>Tabla Honorarios
o 
Cotización</t>
  </si>
  <si>
    <t>% de dedicación</t>
  </si>
  <si>
    <t>Tiempo (meses)</t>
  </si>
  <si>
    <t>VALOR MENSUAL 
(Tabla de honorarios Resolución 0001 Secretaría Distrial de Gobierno) que el proponente no podrá modificar en su oferta  O cotización 1</t>
  </si>
  <si>
    <t>Valor total que el proponente no podrá modificar en su oferta</t>
  </si>
  <si>
    <t>Valor Final / Promedio para cotizaciones Personal</t>
  </si>
  <si>
    <t>Valor total Recurso Humano</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</si>
  <si>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Los proponentes no modificarán el valor de items que la entidad identifique como ""item no ofertable""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t>
  </si>
  <si>
    <t>FORMULADOR</t>
  </si>
  <si>
    <t>COMPRA</t>
  </si>
  <si>
    <t>PROVEEDOR</t>
  </si>
  <si>
    <t>ALQUILER</t>
  </si>
  <si>
    <t>CATEGORÍA</t>
  </si>
  <si>
    <t>MEDIO POR EL CUAL SE REALIZA LA COTIZACIÓN</t>
  </si>
  <si>
    <t>TIPO DE PROVEEDOR</t>
  </si>
  <si>
    <t>ESTADO DE LA COTIZACIÓN</t>
  </si>
  <si>
    <t>UBICACIÓN DEL PROVEEDOR (LOCALIDAD)</t>
  </si>
  <si>
    <t>FORMULADORES</t>
  </si>
  <si>
    <t>RESPONSABLE COTIZACIÓN</t>
  </si>
  <si>
    <t>OBSERVACIÓN DEVOLUCIÓN COTIZACIÓN</t>
  </si>
  <si>
    <t>COMPONENTE</t>
  </si>
  <si>
    <t>UNIDAD DE MEDIDA</t>
  </si>
  <si>
    <t>MODALIDAD DE CONTRATACIÓN</t>
  </si>
  <si>
    <t>JUEGOS</t>
  </si>
  <si>
    <t>CORREO ELECTRÓNICO</t>
  </si>
  <si>
    <t>MÚLTIPLE</t>
  </si>
  <si>
    <t>POR ENVIAR</t>
  </si>
  <si>
    <t>ANTONIO NARIÑO</t>
  </si>
  <si>
    <t xml:space="preserve">ANDREA CAROLINA SANCHEZ </t>
  </si>
  <si>
    <t>LUISA ROSADA</t>
  </si>
  <si>
    <t>No tenía las Características Técnicas específicas</t>
  </si>
  <si>
    <t>Recurso Humano</t>
  </si>
  <si>
    <t>Servicio unitario por persona</t>
  </si>
  <si>
    <t>Concurso de méritos</t>
  </si>
  <si>
    <t>LOGÍSTICA</t>
  </si>
  <si>
    <t>LLAMADA</t>
  </si>
  <si>
    <t>ÚNICO</t>
  </si>
  <si>
    <t>EN BUSQUEDA DE OTRO PROVEEDOR</t>
  </si>
  <si>
    <t>BARRIOS UNIDOS</t>
  </si>
  <si>
    <t>CARLOS ALBERTO VARGAS</t>
  </si>
  <si>
    <t>DAYANA PATIÑO</t>
  </si>
  <si>
    <t xml:space="preserve">El proveedor no actualizó la cotización, se proyectó con IPC </t>
  </si>
  <si>
    <t>Servicios</t>
  </si>
  <si>
    <t xml:space="preserve">Servicio unitario por establecimiento comercial </t>
  </si>
  <si>
    <t>Contratación Directa</t>
  </si>
  <si>
    <t>PUBLICIDAD</t>
  </si>
  <si>
    <t>VISITA FÍSICA</t>
  </si>
  <si>
    <t>ENVIADA 1a VEZ</t>
  </si>
  <si>
    <t>BOSA</t>
  </si>
  <si>
    <t>CATALINA  BURGOS</t>
  </si>
  <si>
    <t>LUZ JIMENEZ</t>
  </si>
  <si>
    <t>Otro</t>
  </si>
  <si>
    <t xml:space="preserve"> Elementos</t>
  </si>
  <si>
    <t xml:space="preserve">Servicio unitario por cartilla (diseño e impresión de cartilla)  </t>
  </si>
  <si>
    <t>Licitación Pública</t>
  </si>
  <si>
    <t>PAPELERÍA</t>
  </si>
  <si>
    <t>WHATSAPP</t>
  </si>
  <si>
    <t>ENVIADA 2a VEZ</t>
  </si>
  <si>
    <t>CANDELARIA</t>
  </si>
  <si>
    <t>CESAR MAURICIO RUIZ</t>
  </si>
  <si>
    <t>Servicio unitario</t>
  </si>
  <si>
    <t>Mínima Cuantía</t>
  </si>
  <si>
    <t>PENDIENTE 1a VEZ</t>
  </si>
  <si>
    <t>CHAPINERO</t>
  </si>
  <si>
    <t>LUIS EDUARDO BRAVO</t>
  </si>
  <si>
    <t xml:space="preserve">Servicio Global </t>
  </si>
  <si>
    <t>Selección Abreviada Acuerdo Marco de Precio</t>
  </si>
  <si>
    <t>PENDIENTE 2a VEZ</t>
  </si>
  <si>
    <t>CIUDAD BOLÍVAR</t>
  </si>
  <si>
    <t>DIANA MARCELA AGUILAR</t>
  </si>
  <si>
    <t>Servicio Global evento</t>
  </si>
  <si>
    <t>Selección Abreviada Menor Cuantía</t>
  </si>
  <si>
    <t>RECIBIDA 1a VEZ</t>
  </si>
  <si>
    <t>ENGATIVÁ</t>
  </si>
  <si>
    <t>JOSHUA DAYANA ARDILA</t>
  </si>
  <si>
    <t>Diseño de programa de capacitación</t>
  </si>
  <si>
    <t>RECIBIDA 2a VEZ</t>
  </si>
  <si>
    <t>FONTIBÓN</t>
  </si>
  <si>
    <t>ANGELA MARIA PEREZ MAHECHA</t>
  </si>
  <si>
    <t>Capacitación por persona</t>
  </si>
  <si>
    <t>CLASIFICACIÓN DEL PROVEEDOR</t>
  </si>
  <si>
    <t>KENNEDY</t>
  </si>
  <si>
    <t>JOSE DARWIN SANGUINO</t>
  </si>
  <si>
    <t>Unidades</t>
  </si>
  <si>
    <t>VIGENTE</t>
  </si>
  <si>
    <t>LOS MÁRTIRES</t>
  </si>
  <si>
    <t xml:space="preserve">SANTIAGO ALEJANDRO CÁRDENAS </t>
  </si>
  <si>
    <t>Personas</t>
  </si>
  <si>
    <t>NO INTERESADO EN COTIZAR</t>
  </si>
  <si>
    <t>PUENTE ARANDA</t>
  </si>
  <si>
    <t>SEBASTIÁN RAMÍREZ</t>
  </si>
  <si>
    <t>Paquetes</t>
  </si>
  <si>
    <t>RAFAEL URIBE URIBE</t>
  </si>
  <si>
    <t xml:space="preserve">SERGIO MEJIA </t>
  </si>
  <si>
    <t>SAN CRISTÓBAL</t>
  </si>
  <si>
    <t>ANDRES FELIPE CURREA</t>
  </si>
  <si>
    <t>SANTA FE</t>
  </si>
  <si>
    <t>SUBA</t>
  </si>
  <si>
    <t>SUMAPAZ</t>
  </si>
  <si>
    <t>TEUSAQUILLO</t>
  </si>
  <si>
    <t>TEXTO DEL CORREO</t>
  </si>
  <si>
    <t>TUNJUELITO</t>
  </si>
  <si>
    <t>USAQUÉN</t>
  </si>
  <si>
    <t>USME</t>
  </si>
  <si>
    <t>MARCELA GONZÁLEZ</t>
  </si>
  <si>
    <t>Dotación</t>
  </si>
  <si>
    <t>NIME SAS</t>
  </si>
  <si>
    <t>MUBLEX COLOMBIA</t>
  </si>
  <si>
    <t>INDUSTRIA S CRUZ</t>
  </si>
  <si>
    <t>METALICOS COLOMBIA</t>
  </si>
  <si>
    <t>METALICOS CRUZ</t>
  </si>
  <si>
    <t>INVER Y DISTRIBUIDORES DIAMOND</t>
  </si>
  <si>
    <t>Falabella</t>
  </si>
  <si>
    <t>Hommecenter</t>
  </si>
  <si>
    <t>GRAND MUSIC SAS</t>
  </si>
  <si>
    <t>TECNOIMPORTACIONES</t>
  </si>
  <si>
    <t>QUIMBAYA TECH</t>
  </si>
  <si>
    <t xml:space="preserve">RIDE </t>
  </si>
  <si>
    <t xml:space="preserve">JPROYECTOS </t>
  </si>
  <si>
    <t>JUMBO</t>
  </si>
  <si>
    <t>K-TRONIC</t>
  </si>
  <si>
    <t>ALKOMPRAR</t>
  </si>
  <si>
    <t>SYSTORE</t>
  </si>
  <si>
    <t>TECHNOLOGY STORE</t>
  </si>
  <si>
    <t>MOVIFIT</t>
  </si>
  <si>
    <t>SPORFITNES</t>
  </si>
  <si>
    <t>CICLEWEAR</t>
  </si>
  <si>
    <t>OLIMPICA</t>
  </si>
  <si>
    <t>Botellas de tinta 544</t>
  </si>
  <si>
    <t>Color Negro Cian Magenta y Amarillo 4 unidades Aproximadamente 4000 páginas por cada botella, maximizando tu productividad y reduciendo la frecuencia de reemplazos. Colores vivos y negros intensos que resaltan cada detalle en tus impresiones.</t>
  </si>
  <si>
    <t xml:space="preserve"> FALABELLA </t>
  </si>
  <si>
    <t>AMBIENTES VERDES</t>
  </si>
  <si>
    <t>SUMICAZ</t>
  </si>
  <si>
    <t>PAPELERIA PARAISO</t>
  </si>
  <si>
    <t>PAPELERIA LA ESTACION DE SUBA</t>
  </si>
  <si>
    <t>Tienda Estudiantil</t>
  </si>
  <si>
    <t>Papeleria la Estacion de Suba</t>
  </si>
  <si>
    <t>Comercializadora Tj</t>
  </si>
  <si>
    <t>Gran Papelera</t>
  </si>
  <si>
    <t>Papeleria Gran Central</t>
  </si>
  <si>
    <t>LibreriaTroya.com</t>
  </si>
  <si>
    <t>Papeleria Paraiso</t>
  </si>
  <si>
    <t>Renovacion Libreria y Papeleria</t>
  </si>
  <si>
    <t>Mil Herrajes</t>
  </si>
  <si>
    <t>Exito</t>
  </si>
  <si>
    <t>PAPELERIA LA GRAN 12</t>
  </si>
  <si>
    <t>Suescun</t>
  </si>
  <si>
    <t>Detal shop</t>
  </si>
  <si>
    <t>Panamericana</t>
  </si>
  <si>
    <t>Ofix</t>
  </si>
  <si>
    <t>La Garza</t>
  </si>
  <si>
    <t>DINGLI - DETALSHOP</t>
  </si>
  <si>
    <t>GUERRA EDITORES</t>
  </si>
  <si>
    <t>LIBRERIA Y PAPELERIA TIENDA ESTUDIANTIL LTDA</t>
  </si>
  <si>
    <t>ENTREPRISE</t>
  </si>
  <si>
    <t>Norma</t>
  </si>
  <si>
    <t>Renovacion libreria y papeleria</t>
  </si>
  <si>
    <t>Papeleria Jonan</t>
  </si>
  <si>
    <t>METALICAS GUERFOR</t>
  </si>
  <si>
    <t>DAGA</t>
  </si>
  <si>
    <t>BASES Y SOPORTES</t>
  </si>
  <si>
    <t>FORMEGRUP</t>
  </si>
  <si>
    <t>CROPER</t>
  </si>
  <si>
    <t>JUGAMOS APRENDIENDO</t>
  </si>
  <si>
    <t>DEPORTES REGOL</t>
  </si>
  <si>
    <t>PEPEGANGA</t>
  </si>
  <si>
    <t>HOMECENTRY</t>
  </si>
  <si>
    <t>JUGANDO APRENDIENDO</t>
  </si>
  <si>
    <t>HOBBIES</t>
  </si>
  <si>
    <t>PAPELERIA MARIN</t>
  </si>
  <si>
    <t>Serán de exclusiva responsabilidad del proponente los errores u omisiones en que incurra al indicar el valor de su propuesta, debiendo asumir los mayores costos y/o pérdidas que se deriven de dichos errores u omisiones, sin que por esta razón haya lugar a alegar ruptura del equilibrio contractual. 
Para efectos del señalamiento del precio ofrecido, el proponente debe tener en cuenta todos los costos, gastos, impuestos, seguros, pago de salarios, prestaciones sociales y demás emolumentos que considere necesarios para la fijación de la propuesta económica. 
Los proponentes deben tener en cuenta que el costo ofertado respecto de los productos y/o servicios a contratar, NO PUDE SER MAYOR POR ITEM AL ESTABLECIDO POR LA ENTIDAD EN SUS CUADRO DE COSTOS, SO PENA DE RECHAZO DE LA PROPUESTA 
Se deberá diligenciar el formato de propuesta económica conforme al anexo correspondiente aportado por el Fondo de Desarrollo de Local de Suba para el presente proceso de selección. EL PROPONENTE QUE OFERTE ELEMENTOS O SERVICIOS NO SOLICITADOS POR LA ENTIDAD ENTRARA EN CAUSAL DE RECHAZO DE LA PROPUESTA. 
Cuando se trate de errores simplemente aritméticos (sumas o multiplicaciones) la Alcaldía podrá hacer uso de la facultad de corrección aritmética.
La responsabilidad de los valores contenidos y del la realidad de los precios del mercado es de los funcionarios que las gestionaron en la construcciòn del presente estudio de mercado</t>
  </si>
  <si>
    <t>Estructurador</t>
  </si>
  <si>
    <t>Proyecto</t>
  </si>
  <si>
    <t>Código UNSPSC</t>
  </si>
  <si>
    <t>Responsable Cotización 1</t>
  </si>
  <si>
    <t>Fecha diligenciamiento en la Bolsa cotización 1</t>
  </si>
  <si>
    <t>Link Cotización 1</t>
  </si>
  <si>
    <t>Tipo de Gestión Cotización 1</t>
  </si>
  <si>
    <t>Valor unitario en la cotización / página web</t>
  </si>
  <si>
    <t>IVA incluido en el precio/ Para adicionar IVA</t>
  </si>
  <si>
    <t>Aplica IVA</t>
  </si>
  <si>
    <t>Responsable Cotización 2</t>
  </si>
  <si>
    <t>Fecha diligenciamiento en la Bolsa cotización 2</t>
  </si>
  <si>
    <t>Link Cotización 2</t>
  </si>
  <si>
    <t>Tipo de Gestión Cotización 2</t>
  </si>
  <si>
    <t>Valor unitario en la factura</t>
  </si>
  <si>
    <t>Responsable Cotización 3</t>
  </si>
  <si>
    <t>Fecha diligenciamiento en la Bolsa cotización 3</t>
  </si>
  <si>
    <t>Link Cotización 3</t>
  </si>
  <si>
    <t>Tipo de Gestión Cotización 3</t>
  </si>
  <si>
    <t>Observaciones de las 3 cotizaciones (Estudio de mercado)</t>
  </si>
  <si>
    <t>Cuenta de Cotizaciones</t>
  </si>
  <si>
    <t>IMPUESTOS IMPORTANTE</t>
  </si>
  <si>
    <t>Bolsa General</t>
  </si>
  <si>
    <t>Publicidad</t>
  </si>
  <si>
    <t>Afiche Medio Pliego  100 unidades</t>
  </si>
  <si>
    <t>Tamaño Medio Pliego_x000D_
Papeles esmaltados C2S Gloss de 200 gr o Propalcote 200 gr, según las referencias o diseños que requiera la Alcaldía Local de Suba a 4 tintas full color y policromía, incluye logos.</t>
  </si>
  <si>
    <t>Luz Jimenez</t>
  </si>
  <si>
    <t>JEGAR PUBLICIDAD MISIONES</t>
  </si>
  <si>
    <t>Transcripción</t>
  </si>
  <si>
    <t>JEGAR PUBLICIDAD</t>
  </si>
  <si>
    <t>IVA incluido</t>
  </si>
  <si>
    <t>Si tiene IVA</t>
  </si>
  <si>
    <t>SGD_ VARIOS 19-02-2026 SAS</t>
  </si>
  <si>
    <t>Gestión</t>
  </si>
  <si>
    <t>SG DIGITAL</t>
  </si>
  <si>
    <t>Dicoes _ varios 12-02-2026.pdf</t>
  </si>
  <si>
    <t>DICOES GRUPÓ PUBLICITARIO SAS</t>
  </si>
  <si>
    <t>Precio sin Iva</t>
  </si>
  <si>
    <t>Afiche Medio Pliego Unidad</t>
  </si>
  <si>
    <t>Sandra Vargas</t>
  </si>
  <si>
    <t>Dicoes _ varios 12-02-2026</t>
  </si>
  <si>
    <t>Sandra vargas</t>
  </si>
  <si>
    <t>A LOT STUDIO SAS_Varios.pdf</t>
  </si>
  <si>
    <t>A LOT STUDIO SAS</t>
  </si>
  <si>
    <t>SG DIGITAL S.A.S</t>
  </si>
  <si>
    <t>Afiche Pliego  Unidad</t>
  </si>
  <si>
    <t>Tamaño Pliego
Papeles esmaltados C2S Gloss de 200 gr o Propalcote 200 gr, según las referencias o diseños que requiera la Alcaldía Local de Suba a 4 tintas full color y policromía, incluye logos.</t>
  </si>
  <si>
    <t>SGD_ VARIOS 19-02-2026 SAS.pdf</t>
  </si>
  <si>
    <t>Afiche tabloide  100 unidades</t>
  </si>
  <si>
    <t>Tamaño Tabloide 27.9 cm ancho X 43.2 cm alto
Papeles esmaltados C2S Gloss de 200 gr o Propalcote 200 gr, según las referencias o diseños que requiera la Alcaldía Local de Suba a 4 tintas full color y policromía, incluye logos.</t>
  </si>
  <si>
    <t>Inventiva_varios 17-02-2026</t>
  </si>
  <si>
    <t>INVENTIVA</t>
  </si>
  <si>
    <t>Nexus_varios 16-02-2026.pdf</t>
  </si>
  <si>
    <t xml:space="preserve">NEXUS </t>
  </si>
  <si>
    <t>Afiche tabloide  Unidad</t>
  </si>
  <si>
    <t>ANGIE PACHÓN _VARIOS 19-02-2026.pdf</t>
  </si>
  <si>
    <t>Angie Pachon (personalizado INK)</t>
  </si>
  <si>
    <t>No tiene IVA</t>
  </si>
  <si>
    <t>Se realizara el ajuste en las tres angie pachon no tiene rutse solcita qie el proveedor lo envie</t>
  </si>
  <si>
    <t>Segundo ítem sin Iva</t>
  </si>
  <si>
    <t>Afiche tabloide Tabloide 1.000 unidades</t>
  </si>
  <si>
    <t>Tamaño Pliego_x000D_
Papeles esmaltados C2S Gloss de 200 gr o Propalcote 200 gr, según las referencias o diseños que requiera la Alcaldía Local de Suba a 4 tintas full color y policromía, incluye logos.</t>
  </si>
  <si>
    <t>Nexus_varios 16-02-2026</t>
  </si>
  <si>
    <t>NEXUS _VARIOS</t>
  </si>
  <si>
    <t>AfichePliego 1.000 unidades</t>
  </si>
  <si>
    <t>Publikraft 05-05-2026 varios.pdf</t>
  </si>
  <si>
    <t>PUBLI KRAFF</t>
  </si>
  <si>
    <t>JOES 05-05-2026 VARIOS</t>
  </si>
  <si>
    <t>JOES PUBLICIDAD</t>
  </si>
  <si>
    <t>Tercer ítem sin IVA</t>
  </si>
  <si>
    <t>44112005-44121702</t>
  </si>
  <si>
    <t>Agendas con esfero</t>
  </si>
  <si>
    <t xml:space="preserve">Agenda:  Tamaño cuaderno (21,5 x 14 cm), 80 hojas internas  papel bond 76 gms impresas a una tinta (1x2)  hojas cuadriculadas, tapa dura, full color, plastificada, anillo doble._x000D_
_x000D_
Esfero: Bolígrafo plástico tinta negra Medidas: 14.5 cm, con sistema retráctil._x000D_
_x000D_
</t>
  </si>
  <si>
    <t>Carol López</t>
  </si>
  <si>
    <t>Inventiva_varios 17-02-2026.pdf</t>
  </si>
  <si>
    <t>Maria Conflicto -Vario 19-02-2026.pdf</t>
  </si>
  <si>
    <t>MARIA CONFLICTO</t>
  </si>
  <si>
    <t>Segundo ítem sin Iva// Tercer ítem sin IVA</t>
  </si>
  <si>
    <t>Agendas con esfero con logos institucionales</t>
  </si>
  <si>
    <t xml:space="preserve">Agenda:  Tamaño cuaderno (21,5 x 14 cm), 80 hojas internas  papel bond 76 gms impresas a una tinta (1x2)  hojas cuadriculadas, tapa dura, full color, plastificada, anillo doble. Con Logos de la Alcaldía aprobados por la oficina de prensa_x000D_
_x000D_
Esfero: Bolígrafo plástico tinta negra Medidas: 14.5 cm, con sistema retráctil._x000D_
_x000D_
</t>
  </si>
  <si>
    <t>Logística</t>
  </si>
  <si>
    <t>Agua en botella x 24 unidades 300 ml</t>
  </si>
  <si>
    <t>Bandeja X 24 unidades de agua en botella por 300 ML.</t>
  </si>
  <si>
    <t>Paquete x 24</t>
  </si>
  <si>
    <t>Exito_Agua CRISTAL sin gas botella x24und 300ml</t>
  </si>
  <si>
    <t>Olimpica_ Agua Cristal 300 ML X24 Unds.pdf</t>
  </si>
  <si>
    <t>Olimpica</t>
  </si>
  <si>
    <t>Tiendas Jumbo_Agua Cristal 24 Unidades X 300ml</t>
  </si>
  <si>
    <t>Tiendas Jumbo</t>
  </si>
  <si>
    <t>Se corrige el link 04012026/coti 1</t>
  </si>
  <si>
    <t>OPERADOR LOGÍSTICO</t>
  </si>
  <si>
    <t>Agua en botella x 24 unidades 500 ml</t>
  </si>
  <si>
    <t>Suministro Botellas plástica con Agua.
500 ML</t>
  </si>
  <si>
    <t>SERVICIO</t>
  </si>
  <si>
    <t> </t>
  </si>
  <si>
    <t>Estimación de precios con base en el proceso FDLSUBA-LP-013-2025 (140689) – Contrato 1000 – 2025, indexando el incremento de precios en el mercado con base en el Índice de Precios al Consumidor (IPC) para el mes de marzo de 2026, el cual fue de 5,56%.</t>
  </si>
  <si>
    <t>FUNCAS</t>
  </si>
  <si>
    <t>Papelería</t>
  </si>
  <si>
    <t>Almohadilla para sellos 12 x 8 cm</t>
  </si>
  <si>
    <t>Almohadilla para sellos 12 x 8 cm. Material esponja absorbente en estuche plástico con tapa.</t>
  </si>
  <si>
    <t>Kaizen Colombia_ Almohadilla Para Sellos Sistec 12X8.5cm (365)</t>
  </si>
  <si>
    <t>Kaizen Colombia</t>
  </si>
  <si>
    <t>Comercializadora tj_Varios</t>
  </si>
  <si>
    <t>Papeleria estacion de suba_Varios</t>
  </si>
  <si>
    <t>Papeleria Estacion de Suba</t>
  </si>
  <si>
    <t>Almuerzo Tipo 1</t>
  </si>
  <si>
    <t>Entrada, sopa o porción de fruta, 2 carnes (130 gr. c/u) + 1 carbohidrato 100 gramos + 1 ensalada 100 gramos + 1 acompañamiento 50 gramos postre 50 gramos + bebida 250 ml.Servicio de samovares y servido en cerámica</t>
  </si>
  <si>
    <t>Servicio</t>
  </si>
  <si>
    <t>Inversiones Becorati_Varios _09-02-2026</t>
  </si>
  <si>
    <t>INVERSIONES BECORATI E Y O SAS</t>
  </si>
  <si>
    <t>Precio sin Ipoconsumo</t>
  </si>
  <si>
    <t>Si tiene IPOCONSUMO</t>
  </si>
  <si>
    <t>Catering Depot.pdf</t>
  </si>
  <si>
    <t>Catering Depot</t>
  </si>
  <si>
    <t>D&amp;R PRODUCCIONES_LOGISTICA_VARIOS_13-03-2026.pdf</t>
  </si>
  <si>
    <t>D&amp;R PRODUCCIONES SAS</t>
  </si>
  <si>
    <t>Almuerzo Tipo 2</t>
  </si>
  <si>
    <t>Entrada, sopa o porción de fruta, 2 carnes (130 gr. c/u) + 1 carbohidrato 100 gramos + 1 ensalada 100 gramos + 1 acompañamiento 50 gramos + postre 50 gramos + bebida 250 ml. Servicio de samovares y servido en desechables biodegradables</t>
  </si>
  <si>
    <t>Almuerzo Tipo 3 - Vegano</t>
  </si>
  <si>
    <t>Entrada, sopa o porción de fruta, Proteína vegetal + 1 carbohidrato 100 gramos + 1 ensalada 100 gramos + 1 acompañamiento 50 gramos + postre 50 gramos + bebida 250 ml. Servicio de samovares y servido en desechables biodegradables</t>
  </si>
  <si>
    <t>Almuerzo Tipo 4 -Vegetariano</t>
  </si>
  <si>
    <t>Entrada, sopa o porción de fruta, Proteína vegetal + 1 carbohidrato 100 gramos + 1 ensalada 100 gramos + 1 acompañamiento 50 gramos + postre 50 gramos + bebida 250 ml. Servicio de samovares y servido en cerámica</t>
  </si>
  <si>
    <t>80141607-30241601</t>
  </si>
  <si>
    <t>Alquiler  Tarima 12 x 12 Jornada completa</t>
  </si>
  <si>
    <t>Alquiler De Tarima De 12 x 12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</si>
  <si>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t>
  </si>
  <si>
    <t>D&amp;R PRODUCCIONES_VARIOS_03_02_2026.pdf</t>
  </si>
  <si>
    <t>D&amp;R PRODUCCIONES</t>
  </si>
  <si>
    <t>ACTIVA2_EVENTOS_VARIOS.pdf</t>
  </si>
  <si>
    <t>ACTIVOS2 ENVENTOS</t>
  </si>
  <si>
    <t>PRODUCCIONES_EL_SOL_VARIOS.pdf</t>
  </si>
  <si>
    <t>PRODUCCIONES EL SOL</t>
  </si>
  <si>
    <t>80141607-92101902</t>
  </si>
  <si>
    <t>Alquiler ambulancia</t>
  </si>
  <si>
    <t>Alquiler de Ambulancia medicalizada durante una jornada de 6 a 8 horas</t>
  </si>
  <si>
    <t>Ambulacias Particulares Ayudar_Ambulancia.pdf</t>
  </si>
  <si>
    <t>Ambulancias Particulares Ayudar</t>
  </si>
  <si>
    <t>LOGISTBOX L&amp;L SAS</t>
  </si>
  <si>
    <t>Primer ítem sin IVA  // Segundo ítem sin IVA // Tercer ítem sin IVA</t>
  </si>
  <si>
    <t>Alquiler backline</t>
  </si>
  <si>
    <t>ALQUILER DE BACKLINE PROFESIONAL  COMPUESTO POR: 2 AMPLIFICADORES PROFESIONALES DE GUITARRA CABINA CABEZOTE,  1 AMPLIFICADOR PROFESIONAL DE BAJO CABINA CABEZOTE,  BATERÍA 5 PIEZAS (JORNADA POR EVENTO O DÍA)</t>
  </si>
  <si>
    <t>Alquiler baño portatil tipo 1</t>
  </si>
  <si>
    <t>ALQUILER DE 2 BAÑOS PORTÁTILES PERSONAS DISCAPACITADAS: INCLUYE SUMINISTRO DE PAPEL HIGIÉNICO – PERSONA DE ASEO (JORNADA POR EVENTO O DÍA)   INCLUYE INSTALACIÓN, TRASPORTE Y ENTREGA EN EL LUGAR REQUERIDO, MONTAJE Y DESMONTAJE</t>
  </si>
  <si>
    <t>Alquiler baño portatil tipo 2</t>
  </si>
  <si>
    <t>Alquiler de  2 baños portátiles (sanitario, lavamanos) incluyendo transporte, instalación y desinstalación - tiempo de alquiler 1 día.   incluye instalación, trasporte y entrega en el lugar requerido, montaje y desmontaje</t>
  </si>
  <si>
    <t>Alquiler canal</t>
  </si>
  <si>
    <t>CANAL DEDICADO 1 ALQUILER DE SERVICIO DE CANAL DEDICADO 1:1 TRANSPORTE INTERNET GOLD,  CAPACIDAD DE 10 MEGAS, CON RADIO ENLACE.</t>
  </si>
  <si>
    <t>Alquiler Carpa 2 x 2</t>
  </si>
  <si>
    <t>Alquiler Carpa 2X2 con laterales. Incluye transporte, instalación y entrega en el lugar requerido, montaje y desmontaje, alquiler por día.</t>
  </si>
  <si>
    <t>Alquiler Carpa 3 x 3</t>
  </si>
  <si>
    <t>Alquiler Carpa 3X3 con laterales. Incluye transporte, instalación y entrega en el lugar requerido, montaje y desmontaje, alquiler por día.</t>
  </si>
  <si>
    <t>Alquiler Carpa 4 x 4</t>
  </si>
  <si>
    <t>Alquiler Carpa 4X4 con laterales. Incluye transporte, instalación y entrega en el lugar requerido, montaje y desmontaje, alquiler por día.</t>
  </si>
  <si>
    <t>On Music Eventos_Varios.pdf</t>
  </si>
  <si>
    <t>On Music Eventos</t>
  </si>
  <si>
    <t>Carol Lopez</t>
  </si>
  <si>
    <t>PROVENSA 17-04-2026.pdf</t>
  </si>
  <si>
    <t>COMERCIALIZADORA PROVENSA</t>
  </si>
  <si>
    <t>Alquiler Carpa Hangar Circular</t>
  </si>
  <si>
    <t>ALQUILER CARPA - HANGAR- CIRCULAR
(1) 6 MTS DE ANCHO X   6 MTS DE LARGO
(2) CON MECANISMO CORREDIZO OPCIÓN   HORIZONTAL O VERTICAL DE LATERALES
(3) PARALES DE 2,40 METROS DE ALTURA APROX
(4) 2,00 METROS DEL INICIO DE LA PARÁBOLA AL PUNTO CENTRAL DEL TECHO
(5) ALTURA CENTRAL 5 MTS
(6) LONA PLÁSTICA CON MICROFIBRAS INTERNAS TOTALMENTE IMPERMEABLE PARA EL TECHO
(7) INCLUYE TRANSPORTE, MONTAJE Y DESMONTAJE 
(8)  JORNADA POR EVENTO O DÍA</t>
  </si>
  <si>
    <t>Alquiler Carpa Pagoda 4 x 4</t>
  </si>
  <si>
    <t>CARPA PAGODA DE 4X4 CON LATERALES  INCLUYE INSTALACIÓN, TRASPORTE Y ENTREGA EN EL LUGAR REQUERIDO, MONTAJE Y DESMONTAJE DE LA MISMA (JORNADA POR EVENTO O DÍA)</t>
  </si>
  <si>
    <t>Alquiler de sillas</t>
  </si>
  <si>
    <t xml:space="preserve">Alquiler de sillas: sillas plástica tipo sin brazos de 46,7 cms de ancho x 50,5 cms de largo y 89 cms de alto incluido el transporte. </t>
  </si>
  <si>
    <t>R Y F</t>
  </si>
  <si>
    <t>Alquiler manteles 2x2 pvc</t>
  </si>
  <si>
    <t xml:space="preserve">ALQUILER MANTELES DE COLOR BLANCO CON TAPA DE 2X2 EN PVC DRECRON POLIESTER CON REFUERZO EN TELA NO TEJIDA DE 25GR. PARA MESA RECTANGULAR. POR EVENTO O DÍA, INCLUYE TRANSPORTE, </t>
  </si>
  <si>
    <t>Alquiler MEC</t>
  </si>
  <si>
    <t xml:space="preserve">ALQUILER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EVENTO DE 6 A 8. </t>
  </si>
  <si>
    <t>Alquiler metro de extensión</t>
  </si>
  <si>
    <t xml:space="preserve">ALQUILER METRO LINEAL DE EXTENSIÓN DE 10 BOMBILLOS LED TIPO PING PONG 3W ENTRE CADA UNO PARA EXTERIORES CON INSTALACIÓN Y DESINSTALACIÓN INCLUIDA.(SERVICIO POR EVENTO DE 4 A 6 HORAS) </t>
  </si>
  <si>
    <t xml:space="preserve">ALQUILER METRO LINEAL DE EXTENSIÓN DE 15 BOMBILLOS LED TIPO PING PONG 3W ENTRE CADA UNO PARA EXTERIORES CON INSTALACIÓN Y DESINSTALACIÓN INCLUIDA.(SERVICIO POR EVENTO DE 4 A 6 HORAS) </t>
  </si>
  <si>
    <t xml:space="preserve">ALQUILER METRO LINEAL DE EXTENSIÓN DE 20 BOMBILLOS LED TIPO PING PONG 3W ENTRE CADA UNO PARA EXTERIORES CON INSTALACIÓN Y DESINSTALACIÓN INCLUIDA.(SERVICIO POR EVENTO DE 4 A 6 HORAS) </t>
  </si>
  <si>
    <t xml:space="preserve">ALQUILER METRO LINEAL DE EXTENSIÓN DE 10 BOMBILLOS LED TIPO PING PONG 3W ENTRE CADA UNO PARA INTERIORES CON INSTALACIÓN Y DESINSTALACIÓN INCLUIDA.(SERVICIO POR EVENTO DE 4 A 6 HORAS) </t>
  </si>
  <si>
    <t xml:space="preserve">ALQUILER METRO LINEAL DE EXTENSIÓN DE 15 BOMBILLOS LED TIPO PING PONG 3W ENTRE CADA UNO PARA INTERIORES CON INSTALACIÓN Y DESINSTALACIÓN INCLUIDA. (SERVICIO POR EVENTO DE 4 A 6 HORAS) </t>
  </si>
  <si>
    <t xml:space="preserve">ALQUILER METRO LINEAL DE EXTENSIÓN DE 20 BOMBILLOS LED TIPO PING PONG 3W ENTRE CADA UNO PARA INTERIORES CON INSTALACIÓN Y DESINSTALACIÓN INCLUIDA.  (SERVICIO POR EVENTO DE 4 A 6 HORAS) </t>
  </si>
  <si>
    <t>Alquiler pantalla</t>
  </si>
  <si>
    <t>ALQUILER DE PANTALLA LED
DE 48 A 65 PULGADAS O TELEVISOR SMART TV CON ESTRUCTURA, CABLEADO NECESARIO, TRANSPORTE, INSTALACIÓN, DESINSTALACIÓN Y OPERARIO. (JORNADA 4 HORAS)</t>
  </si>
  <si>
    <t>Alquiler pantalla gigante</t>
  </si>
  <si>
    <t>ALQUILER DE PANTALLA GIGANTE CON ESTRUCTURA
(1) PANTALLAS LED DE 3.5 PITCH (2) LED INDOOR – OUTDOOR TIPO PIXEL PITCH  (3) TAMAÑO DE PANTALLA 3 MTS DE ANCHO X 2 MTS DE ALTO  (4) CON SDI (5) PARA CONEXIÓN DE HDMI, (6) INCLUYE TRANSPORTE, MONTAJE Y DESMONTAJE  (7) CARACTERÍSTICAS POR MÓDULO DE PANTALLA: ALTO CM (H): 500, LARGO CM (H): 500, GROSOR CM (H): 89,75,PITCH: 3, RESOLUCIÓN PIXELES: 128X128 (8) CON ESTRUCTURA DE SUSPENSIÓN DE PANTALLA AJUSTABLE A 50 CM Y 100 CM DEL PISO  (9) SERVICIO 8 HORAS</t>
  </si>
  <si>
    <t>Alquiler pisacable</t>
  </si>
  <si>
    <t>ALQUILER PISACABLE ALTO TRÁFICO- METRO - DIA</t>
  </si>
  <si>
    <t>Alquiler planta electrica  25 KVA</t>
  </si>
  <si>
    <t>ALQUILER DE PLANTA ELÉCTRICA DE 25 KVA: PLANTA ELECTRICA DE 25 KVA INSONORIZADA, QUE INCLUYA TRANSPORTE, PARCIAL DE CORRIENTE DE 10 METROS, TRIFÁSICA, TIERRA Y NEUTRO CON OPERARIO DISPONIBLE JORNADA POR EVENTO O DÍA</t>
  </si>
  <si>
    <t>Alquiler planta electrica 120 KVA</t>
  </si>
  <si>
    <t>ALQUILER DE PLANTA ELÉCTRICA DE 120 KVA: PLANTA ELECTRICA DE 120 KVA INSONORIZADA, QUE INCLUYA TRANSPORTE, PARCIAL DE CORRIENTE DE 10 METROS, TRIFÁSICA, TIERRA Y NEUTRO CON OPERARIO DISPONIBLE JORNADA POR EVENTO O DÍA.</t>
  </si>
  <si>
    <t>Alquiler planta electrica 200 KVA</t>
  </si>
  <si>
    <t>ALQUILER DE PLANTA ELÉCTRICA DE 200 KVA: PLANTA ELECTRICA DE 200 KVA INSONORIZADA, QUE INCLUYA TRANSPORTE, PARCIAL DE CORRIENTE DE 10 METROS, TRIFÁSICA, TIERRA Y NEUTRO CON OPERARIO DISPONIBLE JORNADA POR EVENTO O DÍA</t>
  </si>
  <si>
    <t>Alquiler planta electrica 250 KVA</t>
  </si>
  <si>
    <t>ALQUILER DE PLANTA ELÉCTRICA DE 250 KVA: PLANTA ELECTRICA DE 250 KVA INSONORIZADA, QUE INCLUYA TRANSPORTE, PARCIAL DE CORRIENTE DE 10 METROS, TRIFÁSICA, TIERRA Y NEUTRO CON OPERARIO DISPONIBLE JORNADA POR EVENTO O DÍA</t>
  </si>
  <si>
    <t>80141607-26111600</t>
  </si>
  <si>
    <t>Alquiler planta electrica 50 KVA</t>
  </si>
  <si>
    <t>Alquiler de planta eléctrica de 50 KVA, que incluya transporte: Planta eléctrica de 50 KVA insonorizada, parcial de corriente de 10 metros, trifásica, tierra y neutro con operario disponible jornada por evento o día.</t>
  </si>
  <si>
    <t>CJ POWER SAS- Plantas Electricas_12-02-2026.pdf</t>
  </si>
  <si>
    <t>CJ POWER SAS</t>
  </si>
  <si>
    <t>Alquiler planta electrica 75 KVA</t>
  </si>
  <si>
    <t>ALQUILER DE PLANTA ELÉCTRICA DE 75 KVA: PLANTA ELECTRICA DE 75 KVA INSONORIZADA, QUE INCLUYA TRANSPORTE, PARCIAL DE CORRIENTE DE 10 METROS, TRIFÁSICA, TIERRA Y NEUTRO CON OPERARIO DISPONIBLE JORNADA POR EVENTO O DÍA</t>
  </si>
  <si>
    <t>Alquiler punto corriente</t>
  </si>
  <si>
    <t>ALQUILER DE PUNTO DE CORRIENTE CON TOMA DOBLE TIPO LEVINTON Y CABLE ENCAUCHETADO, LA ELECTRICIDAD SALE DE LAS PLANTAS QUE SE ALQUILAN PARA EL EVENTO, DISPONIBLE JORNADA DE 7 A 10 HORAS.</t>
  </si>
  <si>
    <t>Alquiler señalizador</t>
  </si>
  <si>
    <t>ALQUILER SEÑALIZADOR TUBULAR
POSTE DELIMITADOR DE POLIETILENO HDPE COLOR NARANJA CINTA REFLECTIVA ALTA INTENSIDAD TIPO IV, III NTC 4739-99 O PRISMÁTICA PESO: 1.82 KG USO OBLIGATORIO EN TRABAJOS DE OBRAS VIALES Y CIVILES QUE IMPLIQUEN RIESGO PARA PEATONES Y CONDUCTORES. BASE: ALTO (32 CM) Y DIÁMETRO (35 CM) COLUMNA ALTO (98 CM) Y DIÁMETRO (7.5 CM)
(JORNADA ENTRE 4 Y HASTA 10 HORAS DÍA)</t>
  </si>
  <si>
    <t>Alquiler sobretarima 3 x 3</t>
  </si>
  <si>
    <t>ALQUILER DE SOBRETARIMA DE 3X3 (ALTURA MODULAR ENTRE 0.20 Y 0.80) CON ALFOMBRA Y LAS ESCALERAS RESPECTIVAS   INCLUYE INSTALACIÓN, TRANSPORTE Y ENTREGA EN EL LUGAR REQUERIDO, MONTAJE Y DESMONTAJE DE LA MISMA  (POR EVENTO O DÍA)</t>
  </si>
  <si>
    <t>Alquiler sobretarima 4 x 4</t>
  </si>
  <si>
    <t>ALQUILER DE SOBRETARIMA DE 4X4 (ALTURA MODULAR ENTRE 0.20 Y 0.80) CON ALFOMBRA Y LAS ESCALERAS RESPECTIVAS   INCLUYE INSTALACIÓN, TRANSPORTE Y ENTREGA EN EL LUGAR REQUERIDO, MONTAJE Y DESMONTAJE DE LA MISMA  (JORNADA POR EVENTO O DÍA)</t>
  </si>
  <si>
    <t>EFECTO_MASIVO_24_03.pdf</t>
  </si>
  <si>
    <t>EFECTO_MASIVO</t>
  </si>
  <si>
    <t>Michael</t>
  </si>
  <si>
    <t>Alquiler sobretarima 5 x 5</t>
  </si>
  <si>
    <t>ALQUILER DE SOBRETARIMA DE 5X5 (ALTURA MODULAR ENTRE 0.20 Y 0.80) CON ALFOMBRA Y LAS ESCALERAS RESPECTIVAS   INCLUYE INSTALACIÓN, TRANSPORTE Y ENTREGA EN EL LUGAR REQUERIDO, MONTAJE Y DESMONTAJE DE LA MISMA  (JORNADA POR EVENTO O DÍA)</t>
  </si>
  <si>
    <t>Alquiler sobretarima 6 x 6</t>
  </si>
  <si>
    <t>ALQUILER DE SOBRETARIMA DE 6X6 (ALTURA MODULAR ENTRE 0.20 Y 0.80) CON ALFOMBRA Y LAS ESCALERAS RESPECTIVAS   INCLUYE INSTALACIÓN, TRANSPORTE Y ENTREGA EN EL LUGAR REQUERIDO, MONTAJE Y DESMONTAJE DE LA MISMA  (JORNADA POR EVENTO O DÍA)</t>
  </si>
  <si>
    <t>80141607-45111503</t>
  </si>
  <si>
    <t>Alquiler Sonido 1000 w 6 a 8 horas</t>
  </si>
  <si>
    <t>Alquiler de Sonido de 1000 watios con operario por un periodo de 6 a 8 horas 2 cabinas de sonido, 2 trípodes para cabinas, sistema de monitoreo, set de micrófono, 1 consola de sonido.</t>
  </si>
  <si>
    <t>Michael Bautista</t>
  </si>
  <si>
    <t>D&amp;R PRODUCCIONES_13_03_26.pdf</t>
  </si>
  <si>
    <t>ACTIVA2_EVENTOS_20_03.pdf</t>
  </si>
  <si>
    <t>ACTIVO2 EVENTOS</t>
  </si>
  <si>
    <t>Alquiler Sonido 1000 w 8 a 12 horas</t>
  </si>
  <si>
    <t>Alquiler de Sonido de 1000 watios con operario por un periodo de 8 a 12 horas 2 cabinas de sonido, 2 trípodes para cabinas, sistema de monitoreo, set de micrófono, 1 consola de sonido.</t>
  </si>
  <si>
    <t>Alquiler sonido 13.000 WATTS</t>
  </si>
  <si>
    <t>Alquiler de sonido profesional de 13.000 watts
Line array para exteriores compuesto por 6 cabinas autopotenciadas a 3 vías en sta king de 1080 watts c/u, 2 bajos dobles de 3.600 vatios  c/u , 1 side fill, 2 monitores de 1.000 vatios cada uno, consola digital de 32 canales, 1 micrófono inalámbrico, microfoneria para grupos alámbrica, incluye kit de batería y bases de micrófonos - tiempo de alquiler 1 día. Instalación, transporte y desinstalación.</t>
  </si>
  <si>
    <t>LOGISTBOX L&amp;L SAS.pdf</t>
  </si>
  <si>
    <t>Alquiler sonido 2.000 Watts</t>
  </si>
  <si>
    <t>ALQUILER DE SONIDO DE 2000 WATTS
INCLUYE 2 CABINAS, 1 CONSOLA, 1  UNIDAD LECTORA DE DVD, MICRÓFONO ALÁMBRICO E INALÁMBRICO, BASE  PARA MICRÓFONO, TRÍPODES PARA CABINA Y 1 TÉCNICO DE SONIDO, CABLES  Y CONEXIONES - TIEMPO DE ALQUILER 1 DÍA. INSTALACIÓN, TRANSPORTE  Y DESINSTALACIÓN</t>
  </si>
  <si>
    <t>Alquiler Sonido 2000 w 6 a 8 horas</t>
  </si>
  <si>
    <t>Alquiler de Sonido de 2000 watios con operario por un periodo de 6 a 8 horas 2 cabinas de sonido, 2 trípodes para cabinas, sistema de monitoreo, set de micrófono, 1 consola de sonido.</t>
  </si>
  <si>
    <t xml:space="preserve">Michael Bautista </t>
  </si>
  <si>
    <t>Alquiler Sonido 2000 w 8 a 12 horas</t>
  </si>
  <si>
    <t>Alquiler de Sonido de 2000 watios con operario por un periodo de 8 a 12 horas 2 cabinas de sonido, 2 trípodes para cabinas, sistema de monitoreo, set de micrófono, 1 consola de sonido.</t>
  </si>
  <si>
    <t>Alquiler Sonido 2000 w completo 8 a 12 horas</t>
  </si>
  <si>
    <t xml:space="preserve">Alquiler de sonido de 2.000 watts,2 cabinas para público
8 micrófonos dinámicos, 
2 micrófonos condensadores
2 cajas directas activas
1 con sola análoga 16 canales
1 ecualizador gráfico
1 reverberación digital
1 cd player (mp3, wap, cd, dvd)
2 monitores para escenario
Técnico de sonido y operario de montaje, cables y conexiones Alquiler por día
instalación, transporte y desinstalación
</t>
  </si>
  <si>
    <t>Alquiler sonido 4.000 Watts</t>
  </si>
  <si>
    <t>ALQUILER DE SONIDO DE 4.000 WATTS
INCLUYE 8 MICRÓFONOS DINÁMICOS, 2 MICRÓFONOS CONDENSADORES, 2 CAJAS DIRECTAS ACTIVAS, 1 CON SOLA ANÁLOGA 16 CANALES, 1 ECUALIZADOR GRÁFICO, 1 REVERBERACIÓN DIGITAL, 1 CD PLAYER (MP3, WAP, CD, DVD), 2 CABINAS PARA PÚBLICO, 2  MONITORES PARA ESCENARIO, TÉCNICO DE SONIDO Y OPERARIO DE MONTAJE, CABLES Y CONEXIONES - TIEMPO DE ALQUILER DÍA. INSTALACIÓN, TRANSPORTE Y DESINSTALACIÓN</t>
  </si>
  <si>
    <t>Alquiler sonido 6.000 Watts</t>
  </si>
  <si>
    <t>ALQUILER DE SONIDO PROFESIONAL 6000 WATTS
PARA CONFERENCIA CON DOS (2) SISTEMAS LINE ARRAY TIPO COLUMNA BI-AMPLIFICADO ACTIVO A 12 VÍAS, 6 WOOFERS DE 4" Y 4 TWEETERS NEODIMIO DE 1" EN BOCINA, DE  2200 VATIOS CADA UNO, CON SUBWOOFER ACTIVO DOBLE DE 8" DE ALTA  CAPACIDAD DE EXCURSIÓN. CONSOLA DE 16 CANALES DIGITAL CON EFECTOS  DE MARCA RECONOCIDA, 1 MICRÓFONO INALÁMBRICO ULX BETA 58, 8 ALÁMBRICOS DE MESA, CABLEADO PROFESIONAL - TIEMPO DE ALQUILER 1  DÍA. INSTALACIÓN, TRANSPORTE Y DESINSTALACIÓN</t>
  </si>
  <si>
    <t>Alquiler sonido 7.000 Watts</t>
  </si>
  <si>
    <t>ALQUILER DE SONIDO PROFESIONAL DE 7.000 WATTS LINE ARRAY.
CON SISTEMA Y MICROFONERÍA COMPLETO PARA PRESENTACIONES. INCLUYE 8 MICRÓFONOS DINÁMICOS, 2 MICRÓFONOS CONDENSADORES, 4 CAJAS DIRECTAS ACTIVAS, 1 CONSOLA ANÁLOGA 16 CANALES, 1 ECUALIZADOR GRÁFICO, 1 REVERBERACIÓN DIGITAL, 1 SNAKE DE 8 CANALES Y 10 METROS, 1 CD PLAYER (MP3, WAP, CD, DVD), 2 CABINAS PARA PÚBLICO, 4  MONITORES PARA ESCENARIO, TÉCNICO DE SONIDO Y OPERARIO DE MONTAJE, CABLES Y CONEXIONES - TIEMPO DE ALQUILER 1 DÍA. INSTALACIÓN, TRANSPORTE Y DESINSTALACIÓN</t>
  </si>
  <si>
    <t>Alquiler tablero</t>
  </si>
  <si>
    <t>ALQUILER TABLERO ROMPETRÁFICO.
TABLERO ROMPETRÁFICO DOBLE CARA CON MARCO EN MADERA DE 15 CMS (LARGO) * 85 CMS (ANCHO)
(JORNADA ENTRE 4 Y HASTA 10 HORAS DÍA)</t>
  </si>
  <si>
    <t>Alquiler Tarima 12 x 12 Media Jornada</t>
  </si>
  <si>
    <t>Alquiler De Tarima De 12 x 12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</si>
  <si>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 xml:space="preserve">Alquiler Tarima 3 x 3 Jornada completa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</si>
  <si>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</si>
  <si>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3 x 3 Media Jornada
</t>
  </si>
  <si>
    <t>Tarima un solo módulo de 3 m x 3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</si>
  <si>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3.60  x 8.40</t>
  </si>
  <si>
    <t>ALQUILER DE TARIMA DE 3.60 X8.40 (ALTURA MODULAR ENTRE 0.20 Y 1.60) CON FALDON NEGRO, ESCALERA DE EMBARQUE Y DESEMBARQUE, CINTA ANTI DESLIZANTE Y BARANDAS.   INCLUYE INSTALACIÓN, TRANSPORTE Y ENTREGA EN EL LUGAR REQUERIDO, MONTAJE Y DESMONTAJE DE LA MISMA  (JORNADA POR EVENTO O DÍA)</t>
  </si>
  <si>
    <t>Alquiler Tarima 4 x 4 Jornada Completa</t>
  </si>
  <si>
    <t>Tarima un solo módulo de 4 m x 4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</si>
  <si>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PRODUCCIONES_EL_SOL_19_03.pdf</t>
  </si>
  <si>
    <t xml:space="preserve">PRODUCCIONES EL SOL </t>
  </si>
  <si>
    <t>Alquiler tarima 4.88 x 3.66</t>
  </si>
  <si>
    <t>ALQUILER DE TARIMA DE 4,88 X 3,66 (ALTURA MODULAR ENTRE 0.20 Y 1.60) CON FALDON NEGRO, ESCALERA DE EMBARQUE Y DESEMBARQUE, CINTA ANTI DESLIZANTE Y BARANDAS. INCLUYE INSTALACIÓN, TRASPORTE Y ENTREGA EN EL LUGAR REQUERIDO, MONTAJE Y DESMONTAJE DE LA MISMA  (JORNADA POR EVENTO O DÍA)</t>
  </si>
  <si>
    <t>Alquiler tarima 5 x 5</t>
  </si>
  <si>
    <t>ALQUILER DE TARIMA DE 5X5 (ALTURA MODULAR ENTRE 0.20 Y 1.60) CON FALDON NEGRO, ESCALERA DE EMBARQUE Y DESEMBARQUE, CINTA ANTI DESLIZANTE Y BARANDAS.   INCLUYE INSTALACIÓN, TRANSPORTE Y ENTREGA EN EL LUGAR REQUERIDO, MONTAJE Y DESMONTAJE DE LA MISMA  (JORNADA POR EVENTO O DÍA)</t>
  </si>
  <si>
    <t xml:space="preserve">Alquiler Tarima 6 x 6 Jornada completa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</si>
  <si>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(Jornada día de 8 a 12 horas, sin montaje y desmontaje)  Debe contar con techo que cubra la superficie de la tarima en caso de lluvia.</t>
  </si>
  <si>
    <t xml:space="preserve">Alquiler Tarima 6 x 6 Media Jornada
</t>
  </si>
  <si>
    <t>Tarima un solo módulo de 6 m x 6 m y altura de 1,20 m, con faldón negro y una escalera de embarque con cinta antideslizante, barandas y  señalización con cinta reflectiva., con acceso a personas con discapacidad. Incluye Instalación, Transporte Y Entrega En El Lugar Requerido, Montaje Y Desmontaje De La Misma (Media Jornada 4 a 6 horas, sin montaje y desmontaje)  Debe contar con techo que cubra la superficie de la tarima en caso de lluvia.</t>
  </si>
  <si>
    <t>Alquiler Tarima 9 x 9  Media Jornada</t>
  </si>
  <si>
    <t>Alquiler De Tarima De 9x9 (Altura Modular Entre 0.20 Y 1.60) Con Faldón Negro, Escalera De Embarque Y Desembarque, Cinta Anti Deslizante Y Barandas. Incluye Instalación, Transporte Y Entrega En El Lugar Requerido, Montaje Y Desmontaje De La Misma (Media Jornada 4 a 6 horas, sin montaje y desmontaje) Debe contar con techo que cubra la superficie de la tarima en caso de lluvia.</t>
  </si>
  <si>
    <t>Alquiler Tarima 9 x 9 Jornada completa</t>
  </si>
  <si>
    <t>Alquiler De Tarima De 9x9 (Altura Modular Entre 0.20 Y 1.60) Con Faldón Negro, Escalera De Embarque Y Desembarque, Cinta Anti Deslizante Y Barandas. Incluye Instalación, Transporte Y Entrega En El Lugar Requerido, Montaje Y Desmontaje De La Misma (Jornada día de 8 a 12 horas, sin montaje y desmontaje) Debe contar con techo que cubra la superficie de la tarima en caso de lluvia.</t>
  </si>
  <si>
    <t>Alquiler techo 12 x 12</t>
  </si>
  <si>
    <t>ALQUILER TECHO EN ESTRUCTURA DE TRUSS PARA TARIMA DE 12X12 POR JORNADA DE 12 HORAS (CON MONTAJE EL DÍA ANTERIOR) * REQUIERE TENER CERTIFICACIÓN ESTRUCTURAL   INCLUYE INSTALACIÓN, TRANSPORTE Y ENTREGA EN EL LUGAR REQUERIDO, MONTAJE Y DESMONTAJE DE LA MISMA  (JORNADA POR EVENTO O DÍA)</t>
  </si>
  <si>
    <t>Alquiler techo tarima 6  x 6</t>
  </si>
  <si>
    <t>ALQUILER TECHO EN ESTRUCTURA DE TRUSS PARA TARIMA DE 6X6.   INCLUYE INSTALACIÓN, TRANSPORTE Y ENTREGA EN EL LUGAR REQUERIDO, MONTAJE Y DESMONTAJE DE LA MISMA  (JORNADA POR EVENTO O DÍA)</t>
  </si>
  <si>
    <t>Alquiler vallas</t>
  </si>
  <si>
    <t>ALQUILER DE VALLAS TIPO CONCIERTO
ALQUILER DE VALLAS TIPO CONCIERTO CON LAS SIGUIENTES DIMENSIONES: LARGO: 2,00MTS ANCHO: 1,40 MTS DIÁMETRO DE TUBO: 11/4 PULGADAS. FABRICADAS EN TUBO DE ALTA RESISTENCIA. PATAS DE 40 CM. POR 20 CM. PARA PERFECTO SOSTENIMIENTO. INCLUYE TRANSPORTE, INSTALACIÓN Y ENTREGA EN EL LUGAR REQUERIDO.
(JORNADA ENTRE 4 Y HASTA 10 HORAS DÍA)</t>
  </si>
  <si>
    <t>Alquiler video proyector y computador</t>
  </si>
  <si>
    <t xml:space="preserve">ALQUILER DE PROYECTOR DE VIDEO Y COMPUTADOR PORTÁTIL
CON TELÓN DE PROYECCIÓN DE 2X2 O DE 3X4 Y DEMÁS ELEMENTOS NECESARIOS PARA LA PRESTACIÓN DEL SERVICIO. MÍNIMO 2.000 LUMENS CON SOPORTE. INCLUYE TRANSPORTE, INSTALACIÓN Y OPERARIO. (JORNADA 4 HORAS) </t>
  </si>
  <si>
    <t>Alquiles radio de comnicación</t>
  </si>
  <si>
    <t>ALQUILER RADIO DE COMUNICACIÓN
1 RADIO  1 ANTENA 1 CLIP DE CINTURÓN 2 BATERÍAS 1 CARGADOR (ENCHUFE CARGA RÁPIDA) ALCANCE: DISTANCIA QUE DA EL RADIO ES DE UNOS 2 KILÓMETROS EN LA CUIDAD Y EN CAMPO ABIERTO 7 KILÓMETROS FRECUENCIA UHF -VH CAPACIDAD DEL CANAL: 16. SERVICIO POR DÍA</t>
  </si>
  <si>
    <t>Animador</t>
  </si>
  <si>
    <t>ANIMADOR CON EXPERIENCIA
(JORNADA ENTRE 5 Y HASTA 10 HORAS DÍA).</t>
  </si>
  <si>
    <t>Arcilla por  libra</t>
  </si>
  <si>
    <t>Arcilla para modelar, paquete por libra, colores surtidos</t>
  </si>
  <si>
    <t>Cartel arte y papeleria_varios</t>
  </si>
  <si>
    <t>CARTEL ARTE Y PAPELERIA</t>
  </si>
  <si>
    <t>Gran papelera_Varios 11-02-2026</t>
  </si>
  <si>
    <t>La gran Papeleria</t>
  </si>
  <si>
    <t>Auditorio 500 personas</t>
  </si>
  <si>
    <t>Alquiler salón de conferencias
Jornada completa
Capacidad para 500 personas.  
- sillas tapizadas
- Sistema de sonido, computador portátil y video beam
- 1 tablero
- Baños equipados (Jabón, Papel y Papeleras)
-Accesos para personas con discapacidad
-Servicio de Vigilancia y aseo</t>
  </si>
  <si>
    <t>Auditorio para 100 personas jornada completa</t>
  </si>
  <si>
    <t>Alquiler salón de conferencias
Jornada completa
Capacidad para 100 personas.  
- sillas tapizadas
- Sistema de sonido, computador portátil y video beam
- 1 tablero
- Baños equipados (Jabón, Papel y Papeleras)
-Accesos para personas con discapacidad
-Servicio de Vigilancia y aseo</t>
  </si>
  <si>
    <t>Espacio Físico</t>
  </si>
  <si>
    <t>80131500 - 90111603</t>
  </si>
  <si>
    <t>Auditorio para 100 personas media jornada</t>
  </si>
  <si>
    <t>Alquiler salón de conferencias 
Media Jornada
Capacidad para 100 personas.   
- sillas tapizadas 
- Sistema de sonido y video beam 
- 1 tablero 
- Baños equipados (Jabón, Papel y Papeleras) 
-Accesos para personas con discapacidad
-Servicio de Vigilancia y aseo</t>
  </si>
  <si>
    <t>Laura Pisco</t>
  </si>
  <si>
    <t>COMPENSAR_13_03_26.pdf</t>
  </si>
  <si>
    <t>COMPENSAR</t>
  </si>
  <si>
    <t>Mozarella de Eventos sas_Auditorios</t>
  </si>
  <si>
    <t>Mozarella de Eventos sas</t>
  </si>
  <si>
    <t>ASOCIACION COLOMBIANA DE MEDICOS VETERINARIOS Y ZOOTECNISTAS ESPECIALISTAS EN AVICULTURA.pdf</t>
  </si>
  <si>
    <t>ASOCIACION COLOMBIANA DE MEDICOS VETERINARIOS Y ZOOTECNISTAS ESPECIALISTAS EN AVICULTURA</t>
  </si>
  <si>
    <t>Auditorio para 50 personas jornada completa</t>
  </si>
  <si>
    <t>Alquiler salón de conferencias
Jornada completa
Capacidad para 50 personas.  
- sillas tapizadas
- Sistema de sonido, computador portátil y video beam
- 1 tablero
- Baños equipados (Jabón, Papel y Papeleras)
-Accesos para personas con discapacidad
-Servicio de Vigilancia y aseo</t>
  </si>
  <si>
    <t>Auditorio para 50 personas media jornada</t>
  </si>
  <si>
    <t>Alquiler salón de conferencias _x000D_
Media Jornada_x000D_
Capacidad para 50  personas.   _x000D_
_x000D_
- sillas tapizadas _x000D_
- Sistema de sonio y video beam _x000D_
- 1 tablero _x000D_
- Baños equipados (Jabón, Papel y Papeleras) _x000D_
-Accesos para personas con discapacidad_x000D_
-Servicio de Vigilancia y aseo</t>
  </si>
  <si>
    <t>EFECTO MASIVO</t>
  </si>
  <si>
    <t>Carol lópez</t>
  </si>
  <si>
    <t>AMCI INGENIEROS 17-04-2026 .pdf</t>
  </si>
  <si>
    <t>AMCI INGENIERIAS SAS</t>
  </si>
  <si>
    <t>Bisturí mediano</t>
  </si>
  <si>
    <t>Bisturí mediano,  hoja de 9 mm en acero al carbono de alta resistencia con segmentos pre-cortados para renovación de filo, cuerpo de polímero de alto impacto o aluminio con guía interna de acero inoxidable para evitar flexiones. Incorpora un sistema de seguridad Auto-Lock o bloqueo por tornillo, diseño ergonómico con grip antideslizante, clip de sujeción para bolsillo y una tapa posterior con ranura diseñada para el quiebre seguro de las cuchillas agotadas.</t>
  </si>
  <si>
    <t>JEN SA_Bisturí multiusos cuerpo metálico DISCOVER 9 mm</t>
  </si>
  <si>
    <t>JEN SA</t>
  </si>
  <si>
    <t>Adh Papeles Adhesivos_BISTURI METALICO ADH DE 9 MM METALICO CT-61231</t>
  </si>
  <si>
    <t>ADH PAPELES ADHESIVOS</t>
  </si>
  <si>
    <t>Easy Colombia_Bisturí 9 mm Forte</t>
  </si>
  <si>
    <t>EASY COLOMBIA</t>
  </si>
  <si>
    <t>Bitácora icopel ½ papel bond 50 hojas</t>
  </si>
  <si>
    <t>Bitácora icopel ½ papel bond 50 hojas. Papel bond blanco 75 g/m².</t>
  </si>
  <si>
    <t>Cartel Arte y papeleria</t>
  </si>
  <si>
    <t>Icopel_Bitácora icopel ½ papel bond 50 hojas</t>
  </si>
  <si>
    <t>Icopel</t>
  </si>
  <si>
    <t>Block de papel Iris, con hojas de 125 g/m², tamaño carta (21.6 x 27.9 cm), x 50 hojas</t>
  </si>
  <si>
    <t>Tienda estudiantil_Varios</t>
  </si>
  <si>
    <t>Renovacion libreria y papeleria_Varios 16-02-2026...</t>
  </si>
  <si>
    <t>Block iris tamaño oficio</t>
  </si>
  <si>
    <t>Block de papel Iris, con hojas de 125 g/m²,tamaño oficio (21.6 x 33 cm), x 50 hojas</t>
  </si>
  <si>
    <t>Block papel acuarela tamaño carta</t>
  </si>
  <si>
    <t>Block papel acuarela tamaño carta (21.6 x 27.9 cm). prensado en frío (grano fino o medio). Libre de ácido, resistente al agua y pigmentos.</t>
  </si>
  <si>
    <t>Tienda estudiantil_Varios.pdf</t>
  </si>
  <si>
    <t>Comercializadora TJ</t>
  </si>
  <si>
    <t>Block papel mantequilla tamaño carta (50 h)</t>
  </si>
  <si>
    <t>Papel mantequilla block tamaño carta  Gramaje: 40–60 g/m² aprox., 35 -40 hojas Translúcido, superficie lisa y semipermeable.</t>
  </si>
  <si>
    <t>Block papel origami 15cm x 15cm</t>
  </si>
  <si>
    <t>Block de papel Origami, 50 hojas Medidas: 15 cm x 15 cm x 0.8 cm en empaque</t>
  </si>
  <si>
    <t>Comercial papelera_Block Belpapel Origami 15x15cm x50 hjs</t>
  </si>
  <si>
    <t>Comercial Papelera</t>
  </si>
  <si>
    <t>Bloque de plastilina 250 gr.</t>
  </si>
  <si>
    <t>Plastilina en bloque x 250 gr, en colores surtidos</t>
  </si>
  <si>
    <t>Papelería gran central_varios 06-02-2026</t>
  </si>
  <si>
    <t>Papeleria gran Estacion</t>
  </si>
  <si>
    <t>Bola de icopor diametro 10 cm</t>
  </si>
  <si>
    <t>Bolas de icopor diametro 10 cm</t>
  </si>
  <si>
    <t>Cartel Arte y Papeleria</t>
  </si>
  <si>
    <t>Bola de icopor diametro 15 cm</t>
  </si>
  <si>
    <t>Bolas de icopor diametro 15 cm</t>
  </si>
  <si>
    <t>Papeleria  la Estacion de Suba</t>
  </si>
  <si>
    <t>Borrador nata caja x20</t>
  </si>
  <si>
    <t>Borrador de nata caja x20 unidades, tamaño grande (Ref. WS 30), dimensiones 62 x 22 mm aprox.</t>
  </si>
  <si>
    <t>Borrador negro caja x 20</t>
  </si>
  <si>
    <t>Caja de borradores de nata color negro x 20 unidades. Fabricados en PVC de alta calidad, diseñados para el borrado de lápiz de grafito sin dejar manchas ni dañar la superficie del papel.  Color negro,dimensiones aproximadas de 62 x 22 x 12 mm (tamaño grande).</t>
  </si>
  <si>
    <t>Borrador Tablero</t>
  </si>
  <si>
    <t>Borrador de tablero de material del cuerpo:
Plástico, espuma rígida o madera ligera
Material de limpieza (base): Fieltro sintético o microfibra, Superficie suave para no rayar el tablero, Tamaño promedio: 10-15cm</t>
  </si>
  <si>
    <t>Panfargo_Borrador para tablero Acrilico</t>
  </si>
  <si>
    <t xml:space="preserve">Panafargo </t>
  </si>
  <si>
    <t>Papeleria Gran central</t>
  </si>
  <si>
    <t>Botella Aluminio 750 ml</t>
  </si>
  <si>
    <t>Botella en Aluminio Action 750ml / 25 Oz Tapa rosca con pitillo, libre de BPA, No retiene ni transmite sabores. Pintura exterior atóxica. • MATERIAL: Aluminio con tapa PP. • MEDIDAS: 24 x 7 cm. de diámetro</t>
  </si>
  <si>
    <t>Regalos Corporativos- Botella en Aluminio Action 750 ml _ 25 Oz</t>
  </si>
  <si>
    <t>Regalos Corporativo</t>
  </si>
  <si>
    <t>Publicitar- BOTELLA EN ALUMINIO ACTION 750 ML 25 OZ.pdf</t>
  </si>
  <si>
    <t>Publicitar</t>
  </si>
  <si>
    <t>Promall_Botella en Aluminio Action 750ml.pdf</t>
  </si>
  <si>
    <t>Promal</t>
  </si>
  <si>
    <t>24122000-55121620</t>
  </si>
  <si>
    <t>Botella Aluminio 750 ml con logos</t>
  </si>
  <si>
    <t xml:space="preserve">Botella en Aluminio Action 750ml / 25 Oz Tapa rosca con pitillo, libre de BPA, No retiene ni transmite sabores. Pintura exterior atóxica. • MATERIAL: Aluminio con tapa PP. • MEDIDAS: 24 x 7 cm. de diámetro
ÁREA MARCACIÓN APROX: 4 cm. • MARCA: Laser 2 marcas </t>
  </si>
  <si>
    <t>Botella en Aluminio Action 750 ml _ 25 Oz – Regalos Corporativos.pdf</t>
  </si>
  <si>
    <t>Regalos Corpotaivos</t>
  </si>
  <si>
    <t>BOTILITO EN ALUMINIO PARA SUBLIMACION PARSONS 750 ML.pdf</t>
  </si>
  <si>
    <t>Botella en aluminio tower - Markados Tienda de Promocionales online Colombia.pdf</t>
  </si>
  <si>
    <t>Marcados tienda promocionales</t>
  </si>
  <si>
    <t>Botellón de agua con soporte</t>
  </si>
  <si>
    <t>20 Litros</t>
  </si>
  <si>
    <t>Tiendas Jumbo_Agua Cristal botellón 20L.pdf</t>
  </si>
  <si>
    <t>Megaaredil_Agua Cristal Botellon</t>
  </si>
  <si>
    <t>Megaredi</t>
  </si>
  <si>
    <t>Botón publicitario</t>
  </si>
  <si>
    <t>Tamaño 5 x 5 cm colores: full color material: herraje: metálico o plástico técnico de marca: litografía botón 50mm redondo metálico con gancho_x000D_
herraje metálico importado, excelente acabado y calidad_x000D_
referencia: bt-50_x000D_
tamaño: 50mm_x000D_
acabado: mate o brillante_x000D_
impresión: papel propalcote</t>
  </si>
  <si>
    <t>NEXUS ESTUDIO GRÁFICOS</t>
  </si>
  <si>
    <t>Brigada de aseo 4 personas con insumos</t>
  </si>
  <si>
    <t>BRIGADAS SE ASEO DE 4 PERSONAS, QUE INCLUYA LOS INSUMOS: 50 BOLSAS DE BASURA, ESCOBAS, RECOGEDORES, GUANTES PARA EL PERSONAL DE BRIGADA, TAPA BOCAS PARA EL PERSONAL DE BRIGADA PAPEL HIGIÉNICO INDUSTRIAL, JABÓN PARA LAVAR MANOS, DESINFECTANTE PARA PISOS, AMBIENTADOR.
(JORNADA ENTRE 6 Y HASTA 10 HORAS DÍA).</t>
  </si>
  <si>
    <t>Brigadista</t>
  </si>
  <si>
    <t>BRIGADISTA CON SU EQUIPO QUE INCLUYA ELEMENTOS NECESARIOS PARA PREVENCIÓN Y ATENCIÓN DE INCENDIOS.
(JORNADA ENTRE 5 Y HASTA 10 HORAS DÍA).</t>
  </si>
  <si>
    <t>Camiseta</t>
  </si>
  <si>
    <t>Merchandising/     Camiseta T-Shirt Adulto_x000D_
Camiseta T-Shirt 100% algodón de 180 gr., cuello redondo. _x000D_
Marca: 28 cm x 21 cm / Screen A 4 tntas /delante y atras_x000D_
Talla: XS, S, M, L, XL, XXL, XXXL _x000D_
Diseño, logos y colores aprobados por la Oficinade Comunicaciones Alcaldia Local de Suba</t>
  </si>
  <si>
    <t>angie Pachon (personalizado INK)</t>
  </si>
  <si>
    <t>Camiseta t-shirt o Camiseta blanca</t>
  </si>
  <si>
    <t>100% en algodón de 185 gr. cuello redondo y/o en v, de diferentes tallas, marcadas en screen 4 tintas. fabricación y materiales nacionales</t>
  </si>
  <si>
    <t>Primer ítem sin IVA  // Segundo ítem sin IVA</t>
  </si>
  <si>
    <t>Carpa  Hangar 12x30</t>
  </si>
  <si>
    <t>ALQUILER CARPA - HANGAR- CIRCULAR
(1) 12 MTS DE ANCHO X   30 MTS DE LARGO
(2) CON MECANISMO CORREDIZO OPCIÓN   HORIZONTAL O VERTICAL DE LATERALES
(3) PARALES DE 2,40 METROS DE ALTURA APROX
(4) 2,60 METROS DEL INICIO DE LA PARÁBOLA AL PUNTO CENTRAL DEL TECHO
(5) ALTURA CENTRAL 5 MTS
(6) LONA PLÁSTICA CON MICROFIBRAS INTERNAS TOTALMENTE IMPERMEABLE PARA EL TECHO
(7) INCLUYE TRANSPORTE, MONTAJE Y DESMONTAJE 
(8)  JORNADA POR EVENTO O DÍA</t>
  </si>
  <si>
    <t>Carton Cartulina Blanco x pliego</t>
  </si>
  <si>
    <t>Cartulina blanca 70x100 cm: Pliego de alto gramaje con superficie lisa y acabado uniforme en ambas caras.</t>
  </si>
  <si>
    <t xml:space="preserve">                                                                                     </t>
  </si>
  <si>
    <t>Papeleria jonan_Cartón Cartulina wpc reverso blanco mate 315 grs 70 x 100</t>
  </si>
  <si>
    <t>Cartón paja octavo paquete  x 10 unidades</t>
  </si>
  <si>
    <t>Paquete de 10 unidades de cartón paja tamaño 1/8 (25 x 35 cm aprox.), de superficie lisa y semirrígida en color crema natural.</t>
  </si>
  <si>
    <t>Cartuchera</t>
  </si>
  <si>
    <t>Cartuchera en lona de alta resistencia, color neutro (unisex), con dimensiones de 23 cm de ancho x 11.5 cm de alto. Incluye cierre de cremallera reforzado y garantía de 12 meses por defectos de fabricación.</t>
  </si>
  <si>
    <t>Papeleria gran central</t>
  </si>
  <si>
    <t>Trascribimos_Cartuchera Lona unicolor</t>
  </si>
  <si>
    <t>Trascribimos</t>
  </si>
  <si>
    <t>Inversiones sja sas_Cartuchera Escolar</t>
  </si>
  <si>
    <t>Inversiones sja sas</t>
  </si>
  <si>
    <t>Cartulina durex octavo paquete x  20 unidades</t>
  </si>
  <si>
    <t>Paquete de 20 láminas de cartulina Durex tamaño 1/8 (25 x 35 cm), gramaje de 140 g/m². Textura rugosa de alta absorción, color blanco natural.</t>
  </si>
  <si>
    <t>Celeste_CARTULINA DUREX 1_8 PAQ X 20</t>
  </si>
  <si>
    <t>Celeste</t>
  </si>
  <si>
    <t>Cartulina Medio Pliego</t>
  </si>
  <si>
    <t>Lámina de cartulina de 50 x 70 cm (medio pliego), gramaje de 180g a 220g y acabado mate uniforme.</t>
  </si>
  <si>
    <t>Cartulina Papel Iris Pliegos 70×100</t>
  </si>
  <si>
    <t>Paquete de 10 pliegos de papel Iris de 70 x 100 cm, gramaje de 125 g/m² y colores surtidos</t>
  </si>
  <si>
    <t>Renovacion Libreria y papeleria</t>
  </si>
  <si>
    <t>Paquete de 50 láminas de cartulina de 25 x 35 cm (1/8 de pliego), gramaje de 180g, colores surtidos o color único según requerimiento.</t>
  </si>
  <si>
    <t>Panamericana_Cartulina pack 160 gr, tamaño 1_8 , 16</t>
  </si>
  <si>
    <t>Exito_Block Cartulina</t>
  </si>
  <si>
    <t>Certificado de participación</t>
  </si>
  <si>
    <t xml:space="preserve">Impresión a media carta 4 tintas en papel _x000D_
propalcote o kimberly 200 gr, tamaño 22x28 cm con nombres individuales o espacio para el mismo, refilados._x000D_
</t>
  </si>
  <si>
    <t>Guerra Editores_Varios</t>
  </si>
  <si>
    <t>JEGAR PUBLICIDAD MISIONES.pdf</t>
  </si>
  <si>
    <t>Cinta de enmascarar de alta adherencia de 48 mm (2") x 20 m</t>
  </si>
  <si>
    <t>Cinta de polipropileno transparente de 48 mm de ancho x 160 m de longitud, con un espesor de 1143 µm y acabado brillante. Adhesivo de alta adherencia y película resistente a la tensión.</t>
  </si>
  <si>
    <t>Circuito cerrado</t>
  </si>
  <si>
    <t xml:space="preserve">ALQUILER CIRCUITO CERRADO A 3 CÁMARAS
INTERCOM, SWITCHER, DISPOSITIVO DE GRABACIÓN FULL HD, MONITOR DE PREVIEW Y UN CONTROLADOR DE VIDEO; SERVIDOR PARA TRANSMISIÓN STREAMING CON TARJETA DE VIDEO DE 6 GIGAS O SUPERIOR, 2.6 HERCIOS DE VELOCIDAD DE PROCESADOR, 1 RAM MÍNIMO DE 12 GIGAS, DISCO DURO DE MÍNIMO 256 GIGAS, TARJETAS CAPTURADORAS DE VIDEO EXTERNA HD; 2 COMPUTADORES PARA EL ENVÍO DE APOYOS VISUALES; CABLEADO DIGITAL NECESARIO PARA EL CORRECTO FUNCIONAMIENTO DE LOS EQUIPOS.  INCLUYE TRANSPORTE, INSTALACIÓN Y OPERARIOS
(JORNADA 8 HORAS) </t>
  </si>
  <si>
    <t>Circuito cerrado de TV</t>
  </si>
  <si>
    <t>CIRCUITO CERRADO DE TELEVISIÓN
(1) CIRCUITO CERRADO DE TELEVISIÓN (2) CON TRES (3) CÁMARAS PARA TRANSMISIÓN EN STREAMING CON SWITCHER, ALTA DEFINICIÓN (3) COMPUTADOR CON LOS PROGRAMAS CORRESPONDIENTES, TARJETA GRÁFICA, MEMORIA MÍNIMA DE 16 GB (4) INCLUYE TRANSPORTE, INSTALACIÓN, OPERARIO (5) SERVICIO 8 HORAS</t>
  </si>
  <si>
    <t>Colores  Caja x 12 doble punta</t>
  </si>
  <si>
    <t>Caja de lápices de colores x 12 unidades, doble punta, de minas suaves, resistentes y fácil de afilar</t>
  </si>
  <si>
    <t>Papelería el mayorista_Colores x12 bicolor Zeppelin</t>
  </si>
  <si>
    <t>Caja de lápices de colores x 12 unidades, única punta, de minas suaves, resistentes y fácil de afilar</t>
  </si>
  <si>
    <t>INVER Y DISTRIBUIDORES DIAMOND_Varios</t>
  </si>
  <si>
    <t>Papelería Jonan_Colores x 12 + 3 Lápices - FABER-CASTELL</t>
  </si>
  <si>
    <t>80141607-90101602</t>
  </si>
  <si>
    <t>Compra Carpa 3 x 3</t>
  </si>
  <si>
    <t>Compra Carpa 3X3 con laterales. Incluye transporte, y entrega en el lugar requerido.</t>
  </si>
  <si>
    <t>Mundial de carpas y alquileres S.A.S 27-04-2026.pdf</t>
  </si>
  <si>
    <t>Mundial de carpas y alquileres S.A.S</t>
  </si>
  <si>
    <t>CARPAS EVOLUTION SAS.pdf</t>
  </si>
  <si>
    <t>CARPAS EVOLUTIONS</t>
  </si>
  <si>
    <t>Compra Carpa 4 x 4</t>
  </si>
  <si>
    <t>Compra Carpa 4X4 con laterales. Incluye transporte, instalación y entrega en el lugar requerido, montaje y desmontaje, alquiler por día.</t>
  </si>
  <si>
    <t>Carpas 4x4 - CALISOMBRAS _ CaliSombras.pdf</t>
  </si>
  <si>
    <t>Cali Sombra</t>
  </si>
  <si>
    <t>CARPAS EVOLUTION SAS</t>
  </si>
  <si>
    <t>TOLDOS Y PERGOLAS-Carpas 4x4 .pdf</t>
  </si>
  <si>
    <t>TOLDOS Y PERGOLAS</t>
  </si>
  <si>
    <t>Crayones extra gruesos caja x 18</t>
  </si>
  <si>
    <t>Caja de 18 crayones de cera extragruesos (tipo jumbo), diseñados para un agarre ergonómico y alta resistencia a la ruptura. Colores intensos de trazo suave, no tóxicos.</t>
  </si>
  <si>
    <t>Cuaderno 100 hojas</t>
  </si>
  <si>
    <t>Cuaderno argollado de 100 hojas cuadriculadas, gramaje de 60g a 75g. Carátula en cartón rígido plastificado, espiral metálico sencillo o doble</t>
  </si>
  <si>
    <t>Exito_Cuaderno Cuadriculado 100 hojas Argollado</t>
  </si>
  <si>
    <t xml:space="preserve">Sandra Vargas </t>
  </si>
  <si>
    <t>Multiexpress_Cuaderno argollado grande</t>
  </si>
  <si>
    <t>Multiexpress</t>
  </si>
  <si>
    <t>Cuaderno 5 materias</t>
  </si>
  <si>
    <t>Cuaderno argollado de 5 materias con hojas cuadriculadas de alto gramaje. Carátula en cartón rígido plastificado.</t>
  </si>
  <si>
    <t>Panafargo_cuaderno pasta dura grande cuadriculado argollado 5 o 7 materias</t>
  </si>
  <si>
    <t>Panafargo</t>
  </si>
  <si>
    <t>Primer ítem sin IVA</t>
  </si>
  <si>
    <t>Desayuno</t>
  </si>
  <si>
    <t>BEBIDA: caliente: café, chocolate, té en agua o en leche; mínimo 6 onzas; y yogurt o jugo natural de frutas, mínimo 10 onzas.
CARBOHIDRATO: galletas, pasteles o panes en harina común o integral; mínimo 150 gr.
PROTEÍNA: Huevos revueltos o salchichas o jamón; mínimo 150 gr en crudo.
FRUTA: tres porciones de diferentes frutas de temporada; mínimo 50 gr. cada porción.
Servido a la mesa o tipo buffet o empacado para llevar</t>
  </si>
  <si>
    <t>Dúo interpretes lenguaje de señas</t>
  </si>
  <si>
    <t xml:space="preserve">DUO DE INTÉRPRETES DE LENGUAJE DE SEÑAS O SIGNOS: MÍNIMO DE SEIS (6) MESES DE EXPERIENCIA CERTIFICADA. TURNOS DE 25 MINUTOS CADA UNO DURANTE LA DURACIÓN DEL EVENTO (SERVICIO POR EVENTO DE 3 A 4 HORAS) </t>
  </si>
  <si>
    <t>Dúo interpretes personas sordociegas</t>
  </si>
  <si>
    <t xml:space="preserve">SERVICIO INTEGRAL DE DÚO DE GUÍAS DE INTERPRETACIÓN PARA PERSONAS SORDOCIEGAS: MÍNIMO DE SEIS (6) MESES DE EXPERIENCIA CERTIFICADA.  TURNOS DE 25 MINUTOS CADA UNO DURANTE LA DURACIÓN DEL EVENTO (SERVICIO POR EVENTO DE 3 A 4 HORAS) </t>
  </si>
  <si>
    <t>Equipo para streaming</t>
  </si>
  <si>
    <t>EQUIPO PARA STREAMING PARA TRANSMISONES ON LINE
ALQUILER EQUIPO PARA STREAMING COMPUESTO POR  1. EQUIPO DE GRABACIÓN DE VIDEO: ALQUILER DE CÁMARA DE VIDEO Ó  DISPOSITIVO INTELIGENTE SUFICIENTE PARA ENLAZAR TRANSMISIÓN. GRABACIÓN QUE GENERE CONTENIDO PROFESIONAL E IMAGEN DE CALIDAD.  2. MICRÓFONOS INALÁMBRICOS. 3. SWITCHER DE VIDEO QUE PERMITA SUMAR CÁMARAS ADEMÁS DE ALGÚN  OTRO INPUT DE VIDEO, COMO GRÁFICAS, PRESENTACIONES O INCLUSIVE VIDEOS MP4. 4. DISPOSITIVO DE TRANSMISIÓN Y GRABACIÓN QUE PERMITA TRANSMITIR  EL EVENTO EN DIRECTO MIENTRAS SIMULTÁNEAMENTE SE GRABA UNA VERSIÓN MAESTRA DE MAYOR CALIDAD PARA LA EDICIÓN O EL ARCHIVADO POSTERIOR. 5. COMPUTADORA PARA GESTIONAR EL CONTENIDO DEL STREAMING. - TIEMPO DE ALQUILER 1 DÍA. INSTALACIÓN, TRANSPORTE Y DESINSTALACIÓN</t>
  </si>
  <si>
    <t>Escarapela  10 unidades</t>
  </si>
  <si>
    <t>Escarapela a color, impresión 4x4 tintas full color policromía en propalcote de 200 gr, tamaño 10.5x11.5 cm. Con bolsillo portaescarapela y cordón</t>
  </si>
  <si>
    <t>Decena</t>
  </si>
  <si>
    <t>ANGIE PACHÓN _VARIOS 19-02-2026</t>
  </si>
  <si>
    <t>El valor referenciado en estas cotizaciones es unitario para comprar la cantidad de escarapelas total, no se puede tomar como valor unitario dentro del estudio</t>
  </si>
  <si>
    <t>Escarapela 100 unidades</t>
  </si>
  <si>
    <t>Cotizacion Publikraft 06-03-2026 varios.pdf</t>
  </si>
  <si>
    <t>Publikraft s</t>
  </si>
  <si>
    <t>Escarapela 50 unidades</t>
  </si>
  <si>
    <t>Maria Conflicto -Vario 19-02-2026</t>
  </si>
  <si>
    <t>Maria Conflicto</t>
  </si>
  <si>
    <t>Caja de 10 bolígrafos con tinta suave de baja viscosidad en colores variados. Cuerpo ergonómico transparente para control de tinta, punta de tungsteno para trazos precisos y tapa de seguridad ventilada.</t>
  </si>
  <si>
    <t>Guerra Editores_ Varios</t>
  </si>
  <si>
    <t>ENTRERPRISE SSR_Varios</t>
  </si>
  <si>
    <t>Estación de café tipo 1</t>
  </si>
  <si>
    <t>Servicio de cafetería para 50 personas (tinto, aromática y agua): Operario + presentación mesa + vasos de cartón bebida caliente 4 oz. + mezclador + azúcar + crema para café. Duración del evento aprox. 6 horas. Transporte incluido</t>
  </si>
  <si>
    <t>Estación de café tipo 2</t>
  </si>
  <si>
    <t>Servicio de cafetería para 100 personas (tinto, aromática y agua): Operarios + presentación de mesas + vasos de cartón bebida caliente 4 oz. + mezclador + azúcar + crema para café. Incluye galletas tipo avena o integrales. Duración del evento aprox. 6 horas. Transporte incluido.</t>
  </si>
  <si>
    <t>OPERADOR LOGÍSTICO - JUAN CAMILO</t>
  </si>
  <si>
    <t>IMAGROUP COLOMBIA S.A.S</t>
  </si>
  <si>
    <t>Se dejan solo dos cotizaciones en el calculo del elemento</t>
  </si>
  <si>
    <t>Estación de café tipo 3</t>
  </si>
  <si>
    <t>Servicio de cafetería para 50 personas (tinto, aromática y agua): Operario + presentación mesa + vasos de cartón bebida caliente 4 oz. + mezclador + azúcar + crema para café). Incluye galletas tipo avena o integrales. Duración del evento aprox. 6 horas. Transporte incluido.</t>
  </si>
  <si>
    <t>D&amp;R PRODUCCIONES_LOGISTICA_VARIOS_13-03-2026</t>
  </si>
  <si>
    <t>Ipoconsumo Incluido</t>
  </si>
  <si>
    <t>Globos de colores paquetes x 50 unidades</t>
  </si>
  <si>
    <t>Paquete de globos fabricados en látex natural de alta calidad, biodegradables y de gran elasticidad, tamaño R12 x 50 unidades</t>
  </si>
  <si>
    <t>Gorra tela</t>
  </si>
  <si>
    <t xml:space="preserve">Gorra de seis (6) paneles en dril con cierre de velcro, botón forrado, en dril liviano y víscera rígida, en plástico de polietileno. cierre en plástico o velcro. </t>
  </si>
  <si>
    <t>Gorra tela bordada con logo</t>
  </si>
  <si>
    <t>Gorra de seis (6) paneles en dril con cierre de velcro, botón forrado, en dril liviano y víscera rígida, en plástico de polietileno. cierre en plástico o velcro. bordado 1 uno al frente. Logo impreso aprobado por Oficina de Prensa del FDLS.</t>
  </si>
  <si>
    <t>Gorra tela bordada institucional FDLS</t>
  </si>
  <si>
    <t>Gorra de seis paneles, visera doblada en tela antifluido, 100% poliéster,Color por definir_x000D_
- Logo marca Gestor Bogotá, Alcaldía Local de Suba, de 10 cm x 5 cm, en la parte frontal._x000D_
- Logo escudo de Bogotá, Alcaldía Local de Suba, de 3 cm x 3,4 cm, en la parte trasera._x000D_
- Los logos deben ir bordados en hilo color blanco._x000D_
Visera precurveada, pespunte de hilo de seis filas. Parte trasera ajustable, banda del mismo material con hebilla metálica (inoxidable) graduable,Color bronce._x000D_
Botón superior plástico forrado con la tela de la gorra. Talla única adulto unisex</t>
  </si>
  <si>
    <t>sandra vargas</t>
  </si>
  <si>
    <t>Primer ítem sin IVA//Tercer ítem sin IVA</t>
  </si>
  <si>
    <t>Kit de Pinceles Mixtos (Set x 10 unidades)</t>
  </si>
  <si>
    <t>Set de 10 pinceles de diferentes formas (redondos, planos y de detalle) y tamaños variados. Diseñados con cerdas sintéticas suaves y resistentes, mangos de mader,a para el uso de témperas, acrílicos y vinilos.</t>
  </si>
  <si>
    <t>Panamericana_Kit Set de pinceles x 10 piezas</t>
  </si>
  <si>
    <t>Panafargo_Set Pinceles Para Pintar Estuche Surtido</t>
  </si>
  <si>
    <t>Kit de Pinceles Profesionales Mixtos (Set x 10 unidades)</t>
  </si>
  <si>
    <t>Set profesional de 10 pinceles con una variedad de formas y tamaños (planos, redondos, angulares y de abanico). Fabricados con cerdas sintéticas de alta calidad (taklon) o naturales, mangos ergonómicos y virolas de aluminio que evitan el desprendimiento de pelo.</t>
  </si>
  <si>
    <t>Panamericana_Set de pinceles azules x 10 piezas</t>
  </si>
  <si>
    <t>Lana de colores 3.5 mm para aguja crochet</t>
  </si>
  <si>
    <t>Lana 3.5 mm antialérgica 100% algodón (200g) Madeja de fibra natural 100% algodón antialérgico de 6 mm de grosor y un peso de 100 gramos. Hebra de textura suave y composición transpirable, disponible en gama de colores variados, para Crochet.</t>
  </si>
  <si>
    <t>Lana Copito Acrílica_Lana Copito color 0260</t>
  </si>
  <si>
    <t>LANA COPITO ACRILICA</t>
  </si>
  <si>
    <t>LANA CISNE PREFERIDO _ Lana 3.5</t>
  </si>
  <si>
    <t>LANA CISNE PREFERIDO</t>
  </si>
  <si>
    <t>Entrelanas Sala de Tejido_Lana Papatya Ecological Cotton # 503 Magenta</t>
  </si>
  <si>
    <t xml:space="preserve">ENTRELANAS </t>
  </si>
  <si>
    <t>Lana de colores 4.5 mm para palitos crochet</t>
  </si>
  <si>
    <t>Lana 4.5 mm antialérgica 100% algodón.  Madeja de fibra natural 100% algodón antialérgico de 6 mm de grosor y un peso de 100 gramos. Hebra de textura suave y composición transpirable, disponible en gama de colores variados, para tejer con palitos.</t>
  </si>
  <si>
    <t>Rox Silvia – Mi Laneria 4.5</t>
  </si>
  <si>
    <t>ROX SILVIA</t>
  </si>
  <si>
    <t>DECKORAR LTDA_Lana Silvia Rox 100gr 4.5</t>
  </si>
  <si>
    <t>DECKORAR LTDA</t>
  </si>
  <si>
    <t>Lana Silvia Clásica 4.5</t>
  </si>
  <si>
    <t>Lana Silvia</t>
  </si>
  <si>
    <t>Lana de colores 6 mm</t>
  </si>
  <si>
    <t>Lana 6mm antialérgica 100% algodón. Madeja de fibra natural 100% algodón antialérgico de 6 mm de grosor y un peso de 100 gramos. Hebra de textura suave y composición transpirable, disponible en gama de colores variados.</t>
  </si>
  <si>
    <t>Lana Cielo_Lana de colores</t>
  </si>
  <si>
    <t>Lana Cielo</t>
  </si>
  <si>
    <t>Caja de 12 lápices de grafito graduación HB (No. 2), mina de alta resistencia y trazo suave. Cuerpo de madera de alta calidad para un tajado fácil y uniforme, ideal para escritura general, dibujo básico y uso escolar.</t>
  </si>
  <si>
    <t>Marcela González</t>
  </si>
  <si>
    <t>Panamericana_Lápiz caja x 12.pdf</t>
  </si>
  <si>
    <t>Marcela Gonzalez</t>
  </si>
  <si>
    <t>Exito_Lápiz caja x 12.pdf</t>
  </si>
  <si>
    <t>Norma_Lápiz caja x 12.pdf</t>
  </si>
  <si>
    <t>Lápiz Carboncillo Charcoal con pita</t>
  </si>
  <si>
    <t>Lápices de carboncillo fabricados en madera con mina de carboncillo comprimido. Disponibles en colores negro y mate, con un surtido de durezas que incluye graduaciones suave, media y dura.</t>
  </si>
  <si>
    <t>La Gran Papelería_Lápiz Carboncillo Charcoal con pita.pdf</t>
  </si>
  <si>
    <t>La Gran Papelería</t>
  </si>
  <si>
    <t>Tienda Gioto_Lápiz Carboncillo Charcoal con pita.pdf</t>
  </si>
  <si>
    <t>Tienda Gioto</t>
  </si>
  <si>
    <t>Comercial Papelera_Lápiz Carboncillo Charcoal con pita.pdf</t>
  </si>
  <si>
    <t>Lápiz triangular MAE Caja x 12</t>
  </si>
  <si>
    <t>Caja de 12 lápices con cuerpo de forma triangular ergonómica, mina de grafito graduación HB</t>
  </si>
  <si>
    <t>Comercial Papeleria_Lápiz triangular MAE Caja x 12.pdf</t>
  </si>
  <si>
    <t>Comercial Papeleria</t>
  </si>
  <si>
    <t>La Gran Papeleria</t>
  </si>
  <si>
    <t>Lienzo con Bastidor (30 x 20 cm)</t>
  </si>
  <si>
    <t>Bastidor de madera con tela de 100% algodón de 163 g/m². Superficie con imprimación universal apta para técnicas de óleo y acrílico. Dimensiones: 30 x 20 cm.</t>
  </si>
  <si>
    <t>LAVITELA_Lienzos con bastidor para artistas Chivalry</t>
  </si>
  <si>
    <t>LAVITELA</t>
  </si>
  <si>
    <t>Panamaricana_Lienzo con bastidor de 30 x 20 cm.pdf</t>
  </si>
  <si>
    <t>Papeleria Grancentral San Victorino_Lienzo 20x30 Centimetros Con Bastidor.pdf</t>
  </si>
  <si>
    <t>Lienzo Panel Blanco (20 x 20 cm)</t>
  </si>
  <si>
    <t>Panel de lienzo marca Basic Langer fabricado en 100% algodón. Diseño ultra delgado con medidas de 20 x 20 x 0.5 cm, ideal para bocetos y estudios en diversas técnicas pictóricas</t>
  </si>
  <si>
    <t>Papeleria Grancentral San Victorino_Lienzo 20x20 Centimetros Con Bastidor .pdf</t>
  </si>
  <si>
    <t>Panamericana_Lienzo panel Basic Langer blanco de 20 x 20 cm.pdf</t>
  </si>
  <si>
    <t>Linea de Whatsapp</t>
  </si>
  <si>
    <t xml:space="preserve">LINEA DE WHATSAPP
EL OPERADOR DEBE GESTIONAR UNA LÍNEA TELEFÓNICA CON SOLO WHATSAPP Y CONVOCAR POR ESTE MEDIO A LA BASE DE DATOS QUE SUMINISTRARÁ LA ALCALDÍA DE SUBA DEL PERSONAL INSCRITO A LOS ENCUENTROS. Y ARTICULAR LAS SOLICITUDES QUE SE GENEREN POR ESTE MEDIO CON LA OFICINA DE PARTICIPACIÓN DE LA ENTIDAD. </t>
  </si>
  <si>
    <t>Caja de 10 marcadores para tablero blanco con tinta de borrado en seco, colores intensos y bajo olor. Punta acrílica de alta resistencia (redonda o biselada)</t>
  </si>
  <si>
    <t>Libreriatroya.com_Marcadores k-marker borrable kores x10.pdf</t>
  </si>
  <si>
    <t>Papeleria Paraiso.pdf</t>
  </si>
  <si>
    <t>Caja de 10 marcadores permanentes de colores variados con tinta de secado rápido, resistente al agua y a la decoloración. Punta de fibra de alta resistencia (redonda o biselada) capaz de marcar sobre múltiples superficies como papel, cartón, metal, plástico y vidrio</t>
  </si>
  <si>
    <t>Marcadores de Alcohol Caja x 80 colores doble punta</t>
  </si>
  <si>
    <t>Set de 80 marcadores artísticos de punta doble (fina y biselada) con tinta a base de alcohol de secado rápido y mezcla profesional. Incluye estuche de lona con organizador interno y tapas codificadas por color y número para identificación técnica.</t>
  </si>
  <si>
    <t>Fallabella_Marcadores Alcohol Doble Punta Fina Biselada Profesionales 80 Colores</t>
  </si>
  <si>
    <t>Fallabella</t>
  </si>
  <si>
    <t>Homcenter_Set X80 Unidades Marcadores Doble Punta Base de Alcohol</t>
  </si>
  <si>
    <t>Homme Center</t>
  </si>
  <si>
    <t>SUESCUN_Marcadores Touch doble punta x80 - Mejor precio en Colombia</t>
  </si>
  <si>
    <t>SUESCUN</t>
  </si>
  <si>
    <t>Médico eventos masivos</t>
  </si>
  <si>
    <t>MEDICO CON EXPERIENCIA PARA UTILIZACIÓN DE MEC (MÓDULO DE ESTABILIZACIÓN Y CLASIFICACIÓN), EN LOS EVENTOS MASIVOS SIEMPRE SE TIENE POR SOLICITUD DE LOS ENTES REGULADORES, ES EL ELEMENTO CENTRAL PARA LA ATENCIÓN A POSIBLES VÍCTIMAS DE LA CADENA DE SOCORRO DONDE INICIA LA ATENCIÓN MÉDICA Y SE CLASIFICA EL TIPO DE EMERGENCIA Y LA NECESIDAD DE TRASLADAR O NO UN POSIBLE AFECTADO A UN CENTRO DE ATENCIÓN O SE LE PRESTAN LOS PRIMEROS AUXILIOS BÁSICOS QUE REQUIERA.
(JORNADA ENTRE 5 Y HASTA 10 HORAS DÍA).</t>
  </si>
  <si>
    <t>Memoria USB 16 GB</t>
  </si>
  <si>
    <t>Dispositivo de almacenamiento flash con interfaz 2.0 y cuerpo de plástico resistente o metal. Posee tapa protectora o sistema retráctil y chip de memoria de alta velocidad para transferencia de archivos. Memoria USB 16 GB</t>
  </si>
  <si>
    <t>Homecenter_MEMORIA USB FLIX 16 GB 2.0.pdf</t>
  </si>
  <si>
    <t>Tecnonacho_Memoria USB Maxell 16GB USB 2.0.pdf</t>
  </si>
  <si>
    <t>Tecnonacho</t>
  </si>
  <si>
    <t>Memoria USB 8 GB</t>
  </si>
  <si>
    <t>Dispositivo de almacenamiento flash con interfaz 2.0 y cuerpo de plástico resistente o metal. Posee tapa protectora o sistema retráctil y chip de memoria de alta velocidad para transferencia de archivos. Memoria USB 8 GB</t>
  </si>
  <si>
    <t>Papeleria Alvarez_MEMORIA USB 8GB.pdf</t>
  </si>
  <si>
    <t>Papeleria Alvarez</t>
  </si>
  <si>
    <t>Inver y Disrtibuciones Diamond</t>
  </si>
  <si>
    <t>80141607-90101601</t>
  </si>
  <si>
    <t>Mesas cuadradas</t>
  </si>
  <si>
    <t>Alquiler de Mesas plásticas blancas, cuadrada de 75 cms de largo X 75 cms de ancho X 70,5 cms de alto Incluye transporte, instalación y entrega en el lugar requerido.</t>
  </si>
  <si>
    <t>Mesas portafolio</t>
  </si>
  <si>
    <t>Alquiler de Mesa Portafolio Plegable 180cm  x 75 cm. Incluye transporte, instalación y entrega en el lugar requerido.</t>
  </si>
  <si>
    <t>Mesero</t>
  </si>
  <si>
    <t>Servicio por evento de 4 horas</t>
  </si>
  <si>
    <t>Mobiliario para +C24+C25</t>
  </si>
  <si>
    <t>ALQUILER MOBILIARIO PARA EVENTOS
(1) JUEGO DE TRES (3) POLTRONAS
(2) COLOR BLANCO
(3) MATERIAL SINTÉTICO
(4) DOS (2) MESAS DE CENTRO EN VIDRIO, CUADRADA O REDONDA, BASE METÁLICA,
(5) INCLUYE INSTALACIÓN, TRANSPORTE, MONTAJE Y DESMONTAJE
(5) SERVICIO POR EVENTO O DÍA</t>
  </si>
  <si>
    <t>Notas Adhesivas (Post-it) - Tamaño Mini 3 x 5 cm</t>
  </si>
  <si>
    <t>Paquete de 100 hojas de notas adhesivas en colores surtidos. Dimensiones mínimas de 3 x 5 cm</t>
  </si>
  <si>
    <t>La Cali_Notas Adhesivas (Post-it) - Tamaño Mini 3 x 5 cm.pdf</t>
  </si>
  <si>
    <t>La Cali</t>
  </si>
  <si>
    <t>La gran papeleria_NOTAS ADHESIVAS REMOVIBLES X100 HOJAS</t>
  </si>
  <si>
    <t>Ofix_Notas Adhesivas (Post-it) cuadradas 5x 5 cm.pdf</t>
  </si>
  <si>
    <t>La Garza_Notas Adhesivas (Post-it) cuadradas 5x 5 cm.pdf</t>
  </si>
  <si>
    <t>DINGLI – DetalShop_NOTAS ADHESIVAS COLORES NEON 76 X 76 X 100 HJS</t>
  </si>
  <si>
    <t>Octavos cartulina paquete  x 50 unidades</t>
  </si>
  <si>
    <t>Paquete que contiene 50 unidades de cartulina de colores surtidos, o blanca cortadas en tamaño de octavo de pliego (aprox. 25 x 35 cm).</t>
  </si>
  <si>
    <t>Operario Logístico eventos masivos</t>
  </si>
  <si>
    <t xml:space="preserve"> LOGÍSTICO: OPERARIO CON EXPERIENCIA CERTIFICADA EN EVENTOS MÁSIVOS QUE INCLUYA DOTACIÓN DE UNIFORME Y ELEMENTOS DE BIOSEGURIDAD
(JORNADA ENTRE 6 Y HASTA 10 HORAS DÍA) </t>
  </si>
  <si>
    <t>Ovillos de lana matizada 100 gr</t>
  </si>
  <si>
    <t>Ovillo de lana de 100 gramos con acabado matizado, colores variados</t>
  </si>
  <si>
    <t>La Mina Colombia_Lana Copito 100Gr _ Color 0001 BLANCO</t>
  </si>
  <si>
    <t>La Mina Colombia</t>
  </si>
  <si>
    <t>Entrelanas _Ovillos de lana matizada 100gr.pdf</t>
  </si>
  <si>
    <t>Entre lanas</t>
  </si>
  <si>
    <t>Paletas para pintar</t>
  </si>
  <si>
    <t>Paleta plástica para pintar. Plástico resistente, lavable y ligero. Redonda o rectangular con cavidades para mezclar. Aprox. 20 a 25 cm de diámetro/largo.</t>
  </si>
  <si>
    <t>Franco Arte Colombia_Paleta para pintar .pdf</t>
  </si>
  <si>
    <t>Franco Quimica</t>
  </si>
  <si>
    <t>La cali_Paleta para pintar.pdf</t>
  </si>
  <si>
    <t>Palos de paleta paquetes x100 unidades</t>
  </si>
  <si>
    <t>Paquete de 100 unidades de palos de madera natural pulida de tamaño mediano. Dimensiones  11,5 cm de largo por 1 cm de ancho, diseñadas con bordes redondeados y una superficie lisa libre de astillas. Material seguro y biodegradable</t>
  </si>
  <si>
    <t>Dispropan Caribe SAS_Palos de Paleta x100und .pdf</t>
  </si>
  <si>
    <t>Dispropan Caribe sas</t>
  </si>
  <si>
    <t>Papeleria la estacion de suba</t>
  </si>
  <si>
    <t>Palos de pincho paquete x 100 unidades</t>
  </si>
  <si>
    <t>Palos de pincho 25 cm paquete x 100 unidades</t>
  </si>
  <si>
    <t>Papel bifaz textil rollo</t>
  </si>
  <si>
    <t>Rollo de papel termoadhesivo bifaz para aplicaciones textiles, disponible en calibre 10 o 12. Dimensiones de 48 cm de ancho por 10 metros de largo.</t>
  </si>
  <si>
    <t>Insublitex_PAPEL BIFAZ O DOBLE PROPÓSITO PARA APLIQUES POR METRO</t>
  </si>
  <si>
    <t>INSUBLITEX</t>
  </si>
  <si>
    <t>AO Importaciones_Papel Bifaz.pdf</t>
  </si>
  <si>
    <t>AO Importaciones</t>
  </si>
  <si>
    <t>Tienda Transfer_Papel Bifaz Multiproposito .pdf</t>
  </si>
  <si>
    <t>Tienda Transfer</t>
  </si>
  <si>
    <t>Papel Crepe pliego</t>
  </si>
  <si>
    <t>Lámina de papel crepé de 50 x 70 cm (medida estándar de pliego).</t>
  </si>
  <si>
    <t>La gran Papeleria_Papel crepe .pdf</t>
  </si>
  <si>
    <t>La Garza_Papel Crepe</t>
  </si>
  <si>
    <t xml:space="preserve">Papel kraft  rollo </t>
  </si>
  <si>
    <t>Rollo de papel kraft con un ancho de 24 pulgadas (aprox. 61 cm) y una longitud de 150 metros. Con un gramaje de 60 g/m²</t>
  </si>
  <si>
    <t>DetalShop_KRAFT 60 GRS. PLIEGO 70 X 100</t>
  </si>
  <si>
    <t>DETALSHOP</t>
  </si>
  <si>
    <t>Marion Express_PAPEL KRAFT 70X100 X60GR</t>
  </si>
  <si>
    <t>MARRION EXPRESS</t>
  </si>
  <si>
    <t>Papel Kraft (Paquete x 25 Pliegos)</t>
  </si>
  <si>
    <t>Paquete de papel kraft de alta resistencia y gramaje uniforme, que contiene 25 pliegos de 100 cm x 70 cm cada uno</t>
  </si>
  <si>
    <t>Papeleria la mayor_PAPEL KRAFT MANO X25 PLIEGOS.pdf</t>
  </si>
  <si>
    <t>Papeleria La Mayor</t>
  </si>
  <si>
    <t>Papel Kraft Pliego</t>
  </si>
  <si>
    <t>Pliego de papel kraft de alta resistencia y gramaje uniforme, medidas 100 cm x 70 cm cada uno</t>
  </si>
  <si>
    <t>Papel periódico x pliego</t>
  </si>
  <si>
    <t>Papel Periódico 48 Gr Pliego De 70x100cm Acabado Mate *25</t>
  </si>
  <si>
    <t>Papelería Jonan_Papel periódico Pliego 70x100.pdf</t>
  </si>
  <si>
    <t>Papeleria Johan</t>
  </si>
  <si>
    <t>Suescun_Papel periodico pliego 70 x 100 cm.pdf</t>
  </si>
  <si>
    <t>Adhesivo sólido en barra de 40 gramos, formulado para un secado rápido y limpio. Producto no tóxico, lavable y libre de solventes</t>
  </si>
  <si>
    <t>Suescun_Pegante en Barra Sipega 40gr 🧴!.pdf</t>
  </si>
  <si>
    <t>DetalShop_PEGANTE EN BARRA 40 GRS.pdf</t>
  </si>
  <si>
    <t>Pegante liquido por 1.000 cc</t>
  </si>
  <si>
    <t>Colbon-Pegante-Liquido-UniversalVolumen de la unidad 1.000 cc Con Tapa dosificadora - esparcidora con  cierre anti secado, no deja arrugas, lavable e inofensivo a la piel.  Coloreable en cualquier pigmento</t>
  </si>
  <si>
    <t>papeleriaeditorialzapata_PEGANTE RAPID KILO.pdf</t>
  </si>
  <si>
    <t>Editorial Zapata</t>
  </si>
  <si>
    <t>Pegante liquido por 225 cc</t>
  </si>
  <si>
    <t>Colbon-Pegante-Liquido-UniversalVolumen de la unidad 225 cc Con Tapa dosificadora - esparcidora con  cierre anti secado, no deja arrugas, lavable e inofensivo a la piel.  Coloreable en cualquier pigmento</t>
  </si>
  <si>
    <t>Tauro_Pegante Liquido Escolar Blanco X 225 grs.pdf</t>
  </si>
  <si>
    <t>Tauro</t>
  </si>
  <si>
    <t>Adal_Pegante Líquido Tesa 240ml.pdf</t>
  </si>
  <si>
    <t>Adal</t>
  </si>
  <si>
    <t>Pendón Araña</t>
  </si>
  <si>
    <t>Gráfica impresa en gran formato 4x0 en lona o PVC con medidas de 1mt x 2 mts, con estructura en aluminio.</t>
  </si>
  <si>
    <t>SE REVISAN LOS LINK Y LOS PRECIOS 05-05-2026</t>
  </si>
  <si>
    <t>Pendón con tubos</t>
  </si>
  <si>
    <t>Gráfica impresa en gran formato 4x0 en lona o PVC con medidas de 1mt x 2 mts, con tubo superior e inferior</t>
  </si>
  <si>
    <t>Pendón Enrollable o Roll -Up</t>
  </si>
  <si>
    <t>Gráfica impresa en gran formato 4x0 en lona o PVC con medidas de 1mt x 2 mts con base de aluminio y estuche que permite almacenarlo y transportarlo</t>
  </si>
  <si>
    <t>Persona primeros auxilios</t>
  </si>
  <si>
    <t>PERSONAL DE PRIMEROS AUXILIOS (AUXILIARES DE ENFERMERÍA)
(JORNADA ENTRE 5 Y HASTA 10 HORAS DÍA).</t>
  </si>
  <si>
    <t>Pin cuadrado</t>
  </si>
  <si>
    <t xml:space="preserve">Pin cuadrado 2cm x cm_x000D_
Material aluminio o acero inoxidable_x000D_
Cierre mariposa en el mismo material del pin_x000D_
Diseño personalizado 4x0 </t>
  </si>
  <si>
    <t xml:space="preserve">ALOT STUDIO SAS	
</t>
  </si>
  <si>
    <t>Pin rectangular</t>
  </si>
  <si>
    <t xml:space="preserve">Pin rectangular 24mm x 18 mm
Material aluminio o acero inoxidable
Cierre mariposa en el mismo material del pin
Diseño personalizado 4x0 </t>
  </si>
  <si>
    <t>Pin redondo</t>
  </si>
  <si>
    <t xml:space="preserve">Pin redondo diámetro 20 mm_x000D_
Material aluminio o acero inoxidable_x000D_
Cierre mariposa en el mismo material del pin_x000D_
Diseño personalizado 4x0 </t>
  </si>
  <si>
    <t>Pinceles finger max</t>
  </si>
  <si>
    <t>Elemento de motricidad fina diseñado para incentivar la pinza y facilitar el proceso de dibujo y trazos.  Ideal para estimulación temprana y expresión artística inicial. Elaborado en caucho PVC resistente.Tallas: Small y Medium.</t>
  </si>
  <si>
    <t>Jugando y Educando_Pinza 1 Unidad Motricidad Fina Jumbo Morado</t>
  </si>
  <si>
    <t>JUGANDO Y EDUCANDO</t>
  </si>
  <si>
    <t>Falabella.com_Pinzas motricidad fina 3 dientes LEARNING RESOURCES</t>
  </si>
  <si>
    <t>Pintura acrílica  de colores variados por  1.000 ml</t>
  </si>
  <si>
    <t>Pintura acrílica 1.000 ml: Presentación en frasco mediano con tapa de rosca, consistencia espesa y alta concentración de pigmento, colores variados</t>
  </si>
  <si>
    <t>Panafargo_Pintura Acrílica Al Frio - Franco Arte De 1 Litro</t>
  </si>
  <si>
    <t>Panagrafo</t>
  </si>
  <si>
    <t>Lavitela_Pintura Acrílica Blanco Franco Arte _ 60cc, 250cc, 1000cc</t>
  </si>
  <si>
    <t>OfficeArte Papelería_Pintura Acrílica Franco Arte 1000ml</t>
  </si>
  <si>
    <t>OFFICE ARTE PAPELERIA</t>
  </si>
  <si>
    <t>Pintura acrílica  de colores variados por  500 ml</t>
  </si>
  <si>
    <t>Pintura acrílica 500 ml: Presentación en frasco mediano con tapa de rosca, consistencia espesa y alta concentración de pigmento, colores variados</t>
  </si>
  <si>
    <t>Panamericana_Pintura acrílica blanca Produart x 500 cm3</t>
  </si>
  <si>
    <t>COMERCIALIZADORA TJ</t>
  </si>
  <si>
    <t>LA GRAN PAPELERA</t>
  </si>
  <si>
    <t>Plataforma virtual</t>
  </si>
  <si>
    <t xml:space="preserve">PLATAFORMA VIRTUAL
PLATAFORMA PARA LA COMUNICACIÓN VIRTUAL PARA CONFERENCIAS EXISTENTES, PROCESOS DE FORMACIÓN, REUNIONES, ACTIVIDADES DE LA LOCALIDAD DE SUBA CON CAPACIDAD DE DESARROLLAR SESIONES DE MÁS DE 3 HORAS, QUE CONTENGA APLICACIONES PARA GUARDAR INFORMACIÓN EN LA NUBE- DOCUMENTOS DE TRABAJO, VIDEOS, CON CAPACIDAD PARA EL TRABAJO REMOTO, CON CAPACIDAD DE VERSIÓN WEB Y MÓVIL. CON PROTECCIÓN CONTRA CIBERAMENAZAS Y ADMINISTRACIÓN DE DISPOSITIVOS, PARA 750 PERSONAS PRO . MÍNIMO 6 ACCESOS COMO ADMINISTRADORES. </t>
  </si>
  <si>
    <t>Tula Deportiva con logos</t>
  </si>
  <si>
    <t>Color: unisex, Poliester 210d, con cordón para ajustar y cargar, con bolsillo delantero y cremallera, con refuerzo en las esquinas_x000D_
Características:_x000D_
Alto: 45 cm _x000D_
Ancho: 35 cm_x000D_
Profundidad: 20 garantía: 12 Meses _x000D_
_x000D_
Con logos aprobados por la oficina de prensa del FDLS</t>
  </si>
  <si>
    <t>Plumones colores variados  x 12</t>
  </si>
  <si>
    <t>Plumones: Estuche de 12 unidades en colores surtidos con tapa ventilada antiasfixia. Tinta lavable a base de agua de larga duración y cuerpo redondo ergonómico</t>
  </si>
  <si>
    <t>Papeleria El paraiso</t>
  </si>
  <si>
    <t>Papelería el mayorista._Plumones Offi-Esco x12 Lavables.pdf</t>
  </si>
  <si>
    <t>Papeleria el Mayorista</t>
  </si>
  <si>
    <t>Grafiti colores_Plumones de Colores Grafi Colors x 12 Unidades</t>
  </si>
  <si>
    <t>GRAFITI COLORES</t>
  </si>
  <si>
    <t>Porcelanicrón por 500 gr</t>
  </si>
  <si>
    <t>Masa de modelado 500 g: Paquete sellado al vacío con textura suave, flexible y color blanco translúcido. Composición homogénea de secado al aire sin necesidad de horneado</t>
  </si>
  <si>
    <t>Presentador evento</t>
  </si>
  <si>
    <t>PRESENTADOR PARA EVENTO DIURNO O NOCTURNO CON EXPERIENCIA EN MANEJO DE PÚBLICO
(POR EVENTO O MAXIMO 8 HORAS).</t>
  </si>
  <si>
    <t>Punto fijo</t>
  </si>
  <si>
    <t>PUNTO FIJO VIDEO CON PANTALLAS, COMPUTADORES Y CONSOLA PARA EVENTOS DE FORMATO MEDIANO Y GRANDE CUANDO SE REQUIERE) (VALOR POR DÍA)</t>
  </si>
  <si>
    <t>Refrigerio Especial</t>
  </si>
  <si>
    <t>BEBIDA: Jugo natural  de fruta en agua o  néctares,  o refrescos de fruta,  con opción sin azúcar, o bajo en azúcar, o gaseosas ligth o normal; contenido mínimo 200 ml, en empaque comercial  duro ( no en bolsa, no de icopor o plástico), o servido en vaso de vidrio
ALIMENTO PRINCIPAL: Sánduche de jamón y/o queso o atún o pollo o espinaca y queso en pan común o integral  para sánduche,  ponqués o galletas o palito de queso o arepas  con queso o pasteles gloria, de pollo, de carne,  de queso, de harina  integral o comunes; porción entre  60 a 100 gr.
ACOMPAÑAMIENTO: Papas fritas de pollo o natural, o fruta deshidratada, paq de 30gr.
FRUTA: De temporada 150 gr.
EMPAQUE:  En bolsa plástica bio-degradable (si se requiere), preferiblemente que los productos se encuentren en empaques reciclables y/o biodegradables.
OPCIONAL: servicio de entrega al usuario final.</t>
  </si>
  <si>
    <t>ESFERA DE EVENTOS_ Varios.pdf</t>
  </si>
  <si>
    <t>Esfera de Eventos</t>
  </si>
  <si>
    <t>Refrigerio para deportista</t>
  </si>
  <si>
    <t>Refrigerio para deportista Una fruta fresca (banano, manzana, pera, mandarina o guayaba), botella plástica sellada de agua de 600ml, 2 bocadillos veleño en empaque individual, 1 Barra de proteína con 20g de proteína premium, baja en azúcar y enriquecida con fibra y superalimentos para recuperar energía y favorecer el crecimiento muscular. (No se aceptarán productos con alto contenido de azúcares añadidos, colorantes o conservantes artificiales).</t>
  </si>
  <si>
    <t>Distribuidora Catering y Café S.A.S 27-04-2026.pdf</t>
  </si>
  <si>
    <t>DISTRIBUIDORA CATERING Y CAFÉ SAS</t>
  </si>
  <si>
    <t>Refrigerio Tipo 1</t>
  </si>
  <si>
    <t>Compuesto por:  _x000D_
1. Bebida: Deberá contener al menos 200 mililitros. Jugo de frutas y/o yogurt y/o kumis y/o avena, naturales no procesados, no se permitirá el suministro de bebidas empacadas en bolsa plástica, la Alcaldía Local de Suba requiere que las mismas sean entregadas a los asistentes en empaque tetra pack.  _x000D_
2. Un producto cereal   o producto de panadería tipo: Deberán tener un peso mínimo de 100 gramos. Podrá ser  Pastel de pollo o carne, ponqué, arepa, empanada, mantecada,  arepa con queso, pastel gloria, croissant de jamón y queso, brownie, buñuelo o similares. Los gramajes corresponden a los productos ya elaborados.    _x000D_
3. Una fruta de temporada: Porción de fruta no menor de 100 gramos. Mandarina, naranja,  manzana, pera, durazno o similares.  _x000D_
4. Dulce: Deberá tener mínimo entre 12 y 15 gramos. Chocolatina, Arequipe,  bocadillo o similares.</t>
  </si>
  <si>
    <t>ENTERPRISE INVESTMENT 10-04-2026_Varios.pdf</t>
  </si>
  <si>
    <t>ENTERPRISE INVESTMENT DEVELOPMENT S.A.S.</t>
  </si>
  <si>
    <t>JUAN CAMILO</t>
  </si>
  <si>
    <t>Para la última cotización se toma como precio de referencia el esudio de mercado del año 2025</t>
  </si>
  <si>
    <t>Resma de papel bond tamaño carta: Paquete de 500 hojas de 75 gr</t>
  </si>
  <si>
    <t>Resma hoja blanca tamaño oficio </t>
  </si>
  <si>
    <t>Resma de papel bond tamaño oficio: Paquete de 500 hojas de 75 g</t>
  </si>
  <si>
    <t>Distribuidora Paraiso</t>
  </si>
  <si>
    <t xml:space="preserve">Sacapuntas caja x 12u </t>
  </si>
  <si>
    <t>Caja de 12 sacapuntas metálicos de alta resistencia con cuerpo de aleación de magnesio y cuchilla de acero al carbono.</t>
  </si>
  <si>
    <t>Don Bodegon Mayorista_CAJA DE SACAPUNTA METALICO X24 .pdf</t>
  </si>
  <si>
    <t>Don Bodegon mayoristas</t>
  </si>
  <si>
    <t>Salón - Espacio Apto para 100 personas   (jornada completa más equipos audiovisuales)</t>
  </si>
  <si>
    <t>Espacio físico para 100 personas con baño, sillas y mesas, ubicado en la localidad de Suba, con disponibilidad de espacio exterior para desarrollo de actividades_x000D_
Dotado con equipo de computo, video beam y sonido_x000D_
Jornada de 8 horas</t>
  </si>
  <si>
    <t>JAC_PRADO_PINZON_19_03.pdf</t>
  </si>
  <si>
    <t xml:space="preserve">JAC PRADO PINZON </t>
  </si>
  <si>
    <t>JAC URBANIZACION EL LAGUITO DE SUBA</t>
  </si>
  <si>
    <t>Salón - Espacio Apto para 100 personas  (media jornada más equipos audiovisuales)</t>
  </si>
  <si>
    <t>Espacio físico para 100 personas con baño, sillas y mesas, ubicado en la localidad de Suba, con disponibilidad de espacio exterior para desarrollo de actividades_x000D_
Dotado con equipo de computo, video beam y sonido_x000D_
Jornada de 4 horas</t>
  </si>
  <si>
    <t>Salón - Espacio Apto para 100 personas (jornada completa)</t>
  </si>
  <si>
    <t>Espacio físico para 100 personas con baño, sillas y mesas, ubicado en la localidad de Suba, con disponibilidad de espacio exterior para desarrollo de actividades_x000D_
Jornada de 8 horas</t>
  </si>
  <si>
    <t>JAC URBANIZACION EL LAGUITO DE SUBA.pdf</t>
  </si>
  <si>
    <t>Salón - Espacio Apto para 100 personas (media jornada)</t>
  </si>
  <si>
    <t>Espacio físico para 100 personas con baño, sillas y mesas, ubicado en la localidad de Suba, con disponibilidad de espacio exterior para desarrollo de actividades_x000D_
Jornada de 4 horas</t>
  </si>
  <si>
    <t>Salón - Espacio Apto para 50 personas  (media jornada más equipos audiovisuales)</t>
  </si>
  <si>
    <t>Espacio físico para 50 personas con baño, sillas y mesas, ubicado en la localidad de Suba, con disponibilidad de espacio exterior para desarrollo de actividades_x000D_
Dotado con equipo de computo, video beam y sonido_x000D_
Jornada de 4 horas</t>
  </si>
  <si>
    <t>Salón - Espacio Apto para 50 personas (jornada completa más equipos audiovisuales)</t>
  </si>
  <si>
    <t>Espacio físico para 50 personas con baño, sillas y mesas, ubicado en la localidad de Suba, con disponibilidad de espacio exterior para desarrollo de actividades
Dotado con equipo de computo, video beam y sonido
Jornada de 8 horas</t>
  </si>
  <si>
    <t>Salón - Espacio Apto para 50 personas (jornada completa)</t>
  </si>
  <si>
    <t>Espacio físico para 50 personas con baño, sillas y mesas, ubicado en la localidad de Suba, con disponibilidad de espacio exterior para desarrollo de actividades_x000D_
Jornada de 8 horas</t>
  </si>
  <si>
    <t>Salón -Espacio Apto para 50 personas (media jornada)</t>
  </si>
  <si>
    <t>Espacio físico para 50 personas con baño, sillas y mesas, ubicado en la localidad de Suba, con disponibilidad de espacio exterior para desarrollo de actividades_x000D_
Jornada de 4 horas</t>
  </si>
  <si>
    <t>SAYCO</t>
  </si>
  <si>
    <t>Pago por concepto de derechos de emisión de contenido fonográfico, calculado para un aforo aproximado de 300 personas, con el fin de garantizar el cumplimiento de las obligaciones relacionadas con derechos de autor de compositores y autores musicales.</t>
  </si>
  <si>
    <t>Servicio de internet</t>
  </si>
  <si>
    <t>SERVICIO DE INTERNET DE 200 MEGAS PARA REALIZAR TRANSMISIÓN POR PLATAFORMAS USTREAM PARA REDES SOCIALES. JORNADA 6 A 8 HORAS</t>
  </si>
  <si>
    <t>Servicio de lechona para evento</t>
  </si>
  <si>
    <t>Plato de lechona (arroz, carne de cerdo desmechada, arveja y especias tradicionales) para 100 personas con una porción individual de 400gr con acompañamiento de arepa blanca y jugo néctar o natural de 300 ml envasado individual, en botella PET o cartón con tapa sellada (No debe contener colorantes artificiales).
Especificaciones adicionales: La lechona debe venir sin cabeza y debe estar adecuadamente empacada para preservar la temperatura, higiene y frescura.
Servir en platos biodegradables resistentes al calor: 100 unidades (preferiblemente de bagazo de caña o cartón prensado).
Cucharas resistentes: 100 unidades (preferiblemente biodegradables o compostables). Servilletas de papel: 100 unidades.
El proveedor deberá contar con personal capacitado para el servido individual de las porciones, con al menos 2 personas encargadas de la atención.
Deberán presentarse al sitio del evento con al menos 30 minutos de antelación para el montaje.
El contratista debe garantizar condiciones higiénico-sanitarias del personal (uso de guantes, tapabocas, gorro, uniforme limpio).
El montaje del servicio deberá incluir recipientes térmicos (samovares, calentadores o similares) que mantengan la temperatura adecuada del alimento.</t>
  </si>
  <si>
    <t>Servicio de olla comunitaria</t>
  </si>
  <si>
    <t>Suministro de alimentos frescos, elementos de preparación y utensilios necesarios para la realización de una olla comunitaria con capacidad para atender a 100 personas, garantizando calidad, inocuidad, cantidad y condiciones adecuadas de almacenamiento y transporte.
Alimentos requeridos:
1. Proteína – Pechuga de pollo
Cantidad: mínimo 25 kg
Pechuga de pollo deshuesada, sin piel, empacada al vacío o refrigerada, en óptimas condiciones de frescura.
Producto con registro Invima o certificado de calidad sanitaria.
2. Papa criolla o sabanera
Cantidad: mínimo 25 kg
Papa lavada, en buen estado, sin golpes, ni brotes visibles.
3. Cebolla cabezona y larga
4. Cebolla cabezona blanca o roja: 5 kg
5. Cebolla larga: 3 kg
Frescas, limpias, sin daños ni hongos visibles.
6. Mazorca
Cantidad: mínimo 50 unidades
Mazorca tierna, fresca, pelada o con cáscara, preferiblemente blanca o amarilla.
7. Verduras surtidas (zanahoria, habichuela, arveja u otras de temporada)
Cantidad total: 10 kg
Verduras frescas, sin daños, limpias y en condiciones óptimas para cocción directa.
8. Hierbas y condimentos frescos y naturales
Incluye mínimo: cilantro, cebolla larga, ajo, comino, laurel u otros ingredientes que permitan saborizar adecuadamente la preparación.
9. Carbón vegetal Cantidad: mínimo 20 kg De buena calidad, seco, listo para uso en cocina tradicional (fogón, parrilla o leña).
10. Utensilios desechables para consumo individual
11. Platos resistentes (plástico o cartón ecológico): 100 unidades
12. Cucharas resistentes (plástico o biodegradables): 100 unidades
13. Servilletas: 100 unidades
Condiciones de entrega y calidad del servicio:
Todos los productos deben ser entregados lavados (en el caso de frutas, verduras y tubérculos) o listos para su preparación.
El proveedor deberá hacer la entrega en el sitio designado por la entidad contratante, con al menos 2 horas de antelación al inicio de la preparación del alimento.
El transporte debe realizarse en vehículos adecuados, con condiciones de higiene y conservación (refrigeración si aplica).
No se aceptarán productos vencidos, en mal estado o con signos de descomposición.
Requisitos del proveedor:
Registro sanitario y cumplimiento de normas de inocuidad alimentaria.
Certificación de manipulación de alimentos vigente para el personal involucrado.</t>
  </si>
  <si>
    <t>Servicio de torta para evento</t>
  </si>
  <si>
    <t>Plato de torta tradicional (vainilla, chocolate, zanahoria o mixta), con cobertura decorativa (crema de mantequilla, arequipe, fondant o similar) para 100 personas con una porción individual de 130gr con  jugo néctar o natural de 300 ml envasado individual, en botella PET o cartón con tapa sellada (No debe contener colorantes artificiales).
Especificaciones adicionales:
Platos desechables: 100 unidades, resistentes al calor y a alimentos húmedos. Preferiblemente biodegradables o compostables.
Cucharas desechables: 100 unidades, resistentes, preferiblemente biodegradables o compostables.
Servilletas de papel: 100 unidades, de una o dos hojas.
Decoración: debe tener presentación estética y cuidada, con diseño alusivo al evento (si aplica).
Requisitos dietarios: en caso de requerirse una o más porciones sin gluten o sin azúcar, el proveedor deberá prever la posibilidad de adaptación.
Servicio de repartición en sitio:
El proveedor deberá contar con mínimo 2 personas encargadas de repartir la torta de manera ordenada, higiénica y eficiente.
El personal deberá presentarse al lugar del evento con 30 minutos de anticipación para alistamiento y coordinación con el equipo logístico del evento.
Se exigirá que el personal use gorros, guantes, tapabocas y uniforme limpio, cumpliendo con normas de manipulación de alimentos.</t>
  </si>
  <si>
    <t>Servicio de transporte zona Rural de la localidad de Suba para  10 personas por jornada</t>
  </si>
  <si>
    <t>Servicio de transporte cómodo para 10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</si>
  <si>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RUTRASCOL Transporte_Varios</t>
  </si>
  <si>
    <t>RUTRASCOL</t>
  </si>
  <si>
    <t>Destinos Express_ Varios</t>
  </si>
  <si>
    <t>DESTINOS EXPRESS</t>
  </si>
  <si>
    <t>RENETUR.S.A</t>
  </si>
  <si>
    <t>RENETUR</t>
  </si>
  <si>
    <t>Servicio de transporte zona Rural de la localidad de Suba para  10 personas por trayecto</t>
  </si>
  <si>
    <t>Destinos Express_ Varios.pdf</t>
  </si>
  <si>
    <t>Destino Express</t>
  </si>
  <si>
    <t>Servicio de transporte zona Rural de la localidad de Suba para  16 a 30 personas por jornada</t>
  </si>
  <si>
    <t>Servicio de transporte cómodo para 16 a 30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</si>
  <si>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16 a 30 personas por trayecto</t>
  </si>
  <si>
    <t>SE DEJAN DOS COTIZACIONES</t>
  </si>
  <si>
    <t>Servicio de transporte zona Rural de la localidad de Suba para  40 personas por jornada</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</si>
  <si>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</si>
  <si>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Servicio de transporte zona Rural de la localidad de Suba para  40 personas por trayecto</t>
  </si>
  <si>
    <t>Servicio de transporte cómodo para 30 a  40 personas, Modelo los últimos 5 años, con la documentación de acuerdo a la normatividad vigente, con póliza para los participantes. Accesorios adicionales necesarios en este tipo de vehículo, acordes a las reglamentaciones que para el transporte especial estén vigentes en el Ministerio de Transporte. Nota: El personal de conducción deberán cumplir con todas las normas de transporte y documentos respectivos vigentes, en donde conste que los mismos no tienen deuda por infracciones de tránsito. Servicio por trayecto
* Cilindraje: Mínimo 5.000 C.C. Comercial
* Cinturones de seguridad
* Sistema que permita abrir las puertas desde el interior o exterior del vehículo en caso de emergencia.
* Ventanas de emergencia. Las ventanas de emergencia deben poseer mecanismos de expulsión o de fragmentación. Las ventanas deben ser fácilmente accionables y/o de rápida remoción desde el interior del vehículo.
* Anclaje de asientos. Los asientos deben estar
firmemente adheridos al piso de la carrocería.
* Medios de sujeción en el interior del vehículo. Las barandas y pasamanos deben ser de sección circular u oval, sus extremos deben terminar en curva, de manera que no exista peligro de lesión del usuario.
* La superficie debe ser antideslizante proporcionando un agarre fácil
* Vidrios de seguridad; para ventanas laterales y posteriores, vidrios templados; para parabrisas, vidrios laminados. Los vidrios deben ser transparentes y libres de propaganda, publicidad o adhesivos que obstaculicen la visibilidad.
* Dispositivo de velocidad
* Luces antiniebla (exploradoras)
* Sillas reclinables y cojinería de espuma
* Alarma sonora de reversa
* Matriculado en Bogotá D.C.
Con los colores autorizados según Decreto 348 DE 2015</t>
  </si>
  <si>
    <t>GEstión</t>
  </si>
  <si>
    <t>RENETURS</t>
  </si>
  <si>
    <t>Servicio de transporte zona Urbana de la localidad de Suba para  10 personas por jornada</t>
  </si>
  <si>
    <t>GESTION</t>
  </si>
  <si>
    <t>Servicio de transporte zona Urbana de la localidad de Suba para  10 personas por trayecto</t>
  </si>
  <si>
    <t>Servicio de transporte zona Urbana de la localidad de Suba para  16  a 30 personas por trayecto</t>
  </si>
  <si>
    <t>Servicio de transporte zona Urbana de la localidad de Suba para  16 a 30 personas por jornada</t>
  </si>
  <si>
    <t>Servicio de transporte zona Urbana de la localidad de Suba para  40 personas por jornada</t>
  </si>
  <si>
    <t>MICHAEL</t>
  </si>
  <si>
    <t>RENETUR.S.A.pdf</t>
  </si>
  <si>
    <t>RENETUR S.A</t>
  </si>
  <si>
    <t>Servicio de transporte zona Urbana de la localidad de Suba para  40 personas por trayecto</t>
  </si>
  <si>
    <t>DOS COTIZACIONES</t>
  </si>
  <si>
    <t>Silicona en Barra Delgada (7 mm) paquete   x 12 unidades</t>
  </si>
  <si>
    <t>Paquete de barras de silicona de diámetro delgado (7 mm) y 20 cm de largo. Elaborada con resina de alta transparencia y adherencia rápida, diseñada para pistolas de calor estándar x 12 unidades</t>
  </si>
  <si>
    <t>Grafitos_Silicona En Barra Delgada.pdf</t>
  </si>
  <si>
    <t>Grafitos</t>
  </si>
  <si>
    <t>Silicona en Barra Gruesa  (12 mm) paquete x 12 unidades</t>
  </si>
  <si>
    <t>Paquete de barras de silicona de diámetro delgado (12 mm) y 20 cm de largo. Elaborada con resina de alta transparencia y adherencia rápida, diseñada para pistolas de calor estándar x 12 unidades</t>
  </si>
  <si>
    <t>Papeleria Estacion de suba</t>
  </si>
  <si>
    <t>SMS texto masivo</t>
  </si>
  <si>
    <t>SMS DE TEXTO MASIVO
SHORT MESSAGE SERVICE) CONFIRMACIÓN DE ENTREGA CON DÍA Y HORA CAPACIDAD DE 160 CARACTERES APRÓX CLARO-MOVISTAR-TIGO</t>
  </si>
  <si>
    <t>Sobres para carta</t>
  </si>
  <si>
    <t>Sobres para carta DL (110 x 220 mm) paquete x 100</t>
  </si>
  <si>
    <t>La gran papeleria_SOBRE BLANCO RECTANGULAR PQ X 100</t>
  </si>
  <si>
    <t>LA GRAN PAPELERIA</t>
  </si>
  <si>
    <t>SUGA BAJA COMPLEJIDAD</t>
  </si>
  <si>
    <t>TRÁMITE SUGA DE BAJA COMPLEJIDAD</t>
  </si>
  <si>
    <t>SUGA MEDIANA COMPLEJIDAD</t>
  </si>
  <si>
    <t>TRÁMITE SUGA DE MEDIANA COMPLEJIDAD</t>
  </si>
  <si>
    <t>SUGA ALTA COMPLEJIDAD</t>
  </si>
  <si>
    <t>TRÁMITE SUGA DE ALTA COMPLEJIDAD</t>
  </si>
  <si>
    <t>Tabla de Apoyo o Portapapeles (Tamaño Oficio)</t>
  </si>
  <si>
    <t>Papyser_TABLA LEGAJADORA OFICIO MADEFLEX.pdf</t>
  </si>
  <si>
    <t>Pappyser</t>
  </si>
  <si>
    <t>Tablero acrílico con base trípode caballete metálico medida trípode 150cm de alto , medidas tablero 120x80cm</t>
  </si>
  <si>
    <t>Falabella.com_Tablero Acrilico Cuadricula 80x120 + tripode MAOS.pdf</t>
  </si>
  <si>
    <t>Homecenter_Tablero Acrilico Blanco 80x120 + Tripod.pdf</t>
  </si>
  <si>
    <t>Témperas x 50 ml</t>
  </si>
  <si>
    <t>Pintura témpera 50 ml: Frasco individual en colores surtidos con tapa rosca y sello de seguridad. Fórmula a base de agua, diferentes colores</t>
  </si>
  <si>
    <t>Homecenter - Temperas Escolar x 1 Und.pdf.pdf</t>
  </si>
  <si>
    <t>Homeceter</t>
  </si>
  <si>
    <t>Mercado Zapatoca-Tempera escolarX80g.pdf</t>
  </si>
  <si>
    <t>Mercado Zapatioca</t>
  </si>
  <si>
    <t>Punto Uniko_Tempera 80g.pdf</t>
  </si>
  <si>
    <t>Punto Uniko</t>
  </si>
  <si>
    <t>Témperas x 50 ml en caja x 6</t>
  </si>
  <si>
    <t>Caja x 6 unidades de pintura témpera 50 ml : Estuche de frascos individuales en colores surtidos con tapa rosca. Fórmula a base de agua con pigmentos.</t>
  </si>
  <si>
    <t>Papeleria la gran 12_TEMPERA PAYASITO X 6 UND</t>
  </si>
  <si>
    <t>Papelería el mayorista_Témperas Rapid x6</t>
  </si>
  <si>
    <t>Tijera Doble Matu</t>
  </si>
  <si>
    <t>Tijera doble mango (Matu): Herramienta pedagógica. Longitud total de 17 cm a 18 cm (aprox. 7 pulgadas), con hojas metálicas de 5 cm a 6 cm de largo.</t>
  </si>
  <si>
    <t>Mundo Amable_Tijeras doble control</t>
  </si>
  <si>
    <t>MUNDO AMABLE</t>
  </si>
  <si>
    <t>Soluciones Didacticas_Set tijeras doble control</t>
  </si>
  <si>
    <t>Soluciones didacticas</t>
  </si>
  <si>
    <t>Para este elemento se consiguieron solamente dos cotizaciones, se adjuntan las pruebas de los proveedores donde confirman que no se consiguenComercializadora TJ indica que este producto es de baja rotacion en colombia. https://gobiernobogota-my.sharepoint.com/:b:/g/personal/planeacion_suba_gobiernobogota_gov_co/IQBLJ1tp1fdzSL9E0QwjjNUSAS7hmaX-o2ET4sUI1GqHxqY?e=QkiaZO</t>
  </si>
  <si>
    <t>Tijera para cortar tela (tipo modista)</t>
  </si>
  <si>
    <t>Tijera de modistería 7.5": Herramienta de corte con hojas de acero forjado de alta resistencia y filo rectificado. Cuenta con mango ergonómico recubierto en silicona o polímero de alto impacto.</t>
  </si>
  <si>
    <t>Homecenter_Tijera para cortar tela (tipo modista).pdf</t>
  </si>
  <si>
    <t>Novacol_Tijera metalica 8 genérica</t>
  </si>
  <si>
    <t>IMPORTADORA NOVACOL</t>
  </si>
  <si>
    <t>Papyser_TIJERA MODISTERIA 6 METALICA</t>
  </si>
  <si>
    <t>PAPYSER</t>
  </si>
  <si>
    <t>Tijera punta roma: Herramienta de corte con hojas de acero inoxidable y puntas redondeadas para mayor seguridad. Mango ergonómico de polímero de alta resistencia. Tamaño entre 5 y 5.5 pulgadas</t>
  </si>
  <si>
    <t>Mil Herrajes Colombia_Tijera Punta Roma Sencilla.pdf</t>
  </si>
  <si>
    <t>Exito.com_tijeras-punta-roma-eterna</t>
  </si>
  <si>
    <t>Papelerialagran12_TIJERA PUNTA DE ROMA MILIMETRADA</t>
  </si>
  <si>
    <t>Tinta para sellos (azul, roja y negra) 30ml</t>
  </si>
  <si>
    <t>Tinta para sellos 30 ml: Frasco plástico con boquilla aplicadora, disponible en colores básicos (azul, rojo y negro). Fórmula base agua de secado rápido y alta capilaridad para un entintado uniforme de almohadillas.</t>
  </si>
  <si>
    <t>Papyser_TINTA PARA SELLO CAUCHO X 30 CC AZUL SPEKTRA</t>
  </si>
  <si>
    <t>Ofix_Tinta Para Sellos Verde Spektra X30Cc</t>
  </si>
  <si>
    <t>OFIX</t>
  </si>
  <si>
    <t>Tizas para marcar tela</t>
  </si>
  <si>
    <t>Marcador sólido de forma triangular o rectangular con bordes afilados para trazos finos. Textura compacta de alta transferencia, fácil de remover sin dejar residuos ni manchar las fibras textiles.</t>
  </si>
  <si>
    <t>Zapatero del Valle_TIZA DE MODISTERIA DE COLORES .pdf</t>
  </si>
  <si>
    <t>Zapatero del Valle</t>
  </si>
  <si>
    <t>Mil Herrajes Colombia_Tiza Marca Tela</t>
  </si>
  <si>
    <t>MIL HERRAJES COLOMBIA</t>
  </si>
  <si>
    <t>HilArte Insumos_Tiza triangular para modisteria.pdf</t>
  </si>
  <si>
    <t>Hilarte Insumo</t>
  </si>
  <si>
    <t>Tula Deportiva</t>
  </si>
  <si>
    <t xml:space="preserve">Color: unisex, Poliester 210d, con cordón para ajustar y cargar, con bolsillo delantero y cremallera, con refuerzo en las esquinas_x000D_
Características:_x000D_
Alto: 45 cm _x000D_
Ancho: 35 cm_x000D_
Profundidad: 20 garantía: 12 Meses </t>
  </si>
  <si>
    <t>Volantes media carta 100 Unidades</t>
  </si>
  <si>
    <t>Tamaño: media carta, tintas: 4 x 4, full color policromía en propalcote 115 gr, refilados y/o materiales similares, con diseño aprobado por la oficina de prensa del FDLS</t>
  </si>
  <si>
    <t>100 unidades</t>
  </si>
  <si>
    <t>Volantes publicitarios full color una cara 100 unidades</t>
  </si>
  <si>
    <t>FULL COLOR</t>
  </si>
  <si>
    <t>Se corrigen los link y se cambia una cotizacion se anexan las 3 cotizaciones</t>
  </si>
  <si>
    <t>Volantes media carta 1000 unidades</t>
  </si>
  <si>
    <t xml:space="preserve">Sandra vargas </t>
  </si>
  <si>
    <t>JOES 05-05-2026 VARIOS.pdf</t>
  </si>
  <si>
    <t>Fortalecer y Capacitar</t>
  </si>
  <si>
    <t>Llavero con QR</t>
  </si>
  <si>
    <t>Llaveros en acrílico con grabado o impresión de calidad de QR escaneable con acceso al material de estudio digital de la capacitación (memorias y certificado de participación). Dimensiones de 5cm x 5cm y 3 mm de grosor.</t>
  </si>
  <si>
    <t>Llavero - Impakto Arte Diseño</t>
  </si>
  <si>
    <t>Llaveros - ABPublicidad</t>
  </si>
  <si>
    <t>Llaveros y placa - SENI</t>
  </si>
  <si>
    <t>Placa tipo trofeo</t>
  </si>
  <si>
    <t>Placa tipo trofeo en acrílico o vidrio con troquel y grabado según diseño personalizado enviado previamente por la entidad, de máximo 25 cm de alto con base y 15 cm de ancho y 0.5 cm de profundidad.</t>
  </si>
  <si>
    <t>Placa - Bacanse.pdf</t>
  </si>
  <si>
    <t>Placa - Bacanse</t>
  </si>
  <si>
    <t xml:space="preserve"> $ -   </t>
  </si>
  <si>
    <t>Placa - Trofeos Campeón</t>
  </si>
  <si>
    <t>SPA Y SSRR</t>
  </si>
  <si>
    <t xml:space="preserve">Aceite Esencial </t>
  </si>
  <si>
    <t>Aceite organico en spray de 10ml preferiblemente de aroma lavanda, bergamota o sándalo. 10ml de esencia pura y concentrada Deberá contar con Registro Invima y Permiso para comercialización</t>
  </si>
  <si>
    <t>Farmatodo_Aceites Esenciales.pdf</t>
  </si>
  <si>
    <t>FARMATODO</t>
  </si>
  <si>
    <t>Pateur_Aceites Esenciales.pdf</t>
  </si>
  <si>
    <t>Pateur</t>
  </si>
  <si>
    <t>Teraviva_Aceites Esenciales.pdf</t>
  </si>
  <si>
    <t>TERAVIVA</t>
  </si>
  <si>
    <t>Bolsa Térmica</t>
  </si>
  <si>
    <t xml:space="preserve">Bolsa térmica para agua caliente. Medidas: 28 cm x 26 cm. Capacidad: 1 litro. Cualquier color. </t>
  </si>
  <si>
    <t>Guerra Editores_Varios.pdf</t>
  </si>
  <si>
    <t>GRUPO EDITORES</t>
  </si>
  <si>
    <t>Biosmedic S.A.S_Bolsa de Agua Caliente -.pdf</t>
  </si>
  <si>
    <t>BIOSMECIC</t>
  </si>
  <si>
    <t>COMTEC SOLUTIONS S.A.S..pdf</t>
  </si>
  <si>
    <t>COMTEC SOLUTIONS S.A.S.</t>
  </si>
  <si>
    <t>DJ</t>
  </si>
  <si>
    <t>Un DJ para todo el evento, quien realizará presentaciones a lo largo del evento la sensibilización entorno a la prevención del consumo de sustancias psicoactivas y a la salud sexual y reproductiva consiente</t>
  </si>
  <si>
    <t>PrestaciónServicio</t>
  </si>
  <si>
    <t>Juan Sebastian Villa .pdf</t>
  </si>
  <si>
    <t>Juan Sebastian Bravo Villa</t>
  </si>
  <si>
    <t>Sergio Ramirez.pdf</t>
  </si>
  <si>
    <t>Sergio Jair Ospina Ramirez</t>
  </si>
  <si>
    <t>JUAN DANIEL BARON PITA</t>
  </si>
  <si>
    <t>Pelotas anti estrés con logos</t>
  </si>
  <si>
    <t>Pelota antiestrés de material suave y flexible. Material: PU (Poliuretano). Medidas: Diámetro: 6.3 cm Área de marca: 2,8 x 2,2 cm. Técnica de marca: Tampografía para antiestres. Impresión UV a full color 10 x 7 cm. Impresión UV a full color 10 x 7 cm personalizado.</t>
  </si>
  <si>
    <t>Pelota Antiestres – Colombian Geek.pdf</t>
  </si>
  <si>
    <t>COLOMBIA GEEK</t>
  </si>
  <si>
    <t>Presentador</t>
  </si>
  <si>
    <t>Contratación de Speaker encargado de realizar la narración y animación durante el evento (8 horas).</t>
  </si>
  <si>
    <t>Daniel pita .pdf</t>
  </si>
  <si>
    <t>Sillas plásticas 46.7x50.5</t>
  </si>
  <si>
    <t>Alquiler de sillas: sillas plástica tipo sin brazos de 46,7 cms de ancho x 50,5 cms de largo y 89 cms de alto incluido el transporte. de 4 a 6 horas.con aval de la oficina de prensa del FDLS</t>
  </si>
  <si>
    <t>RYF CONSULTORIA.pdf</t>
  </si>
  <si>
    <t>RYF CONSULTORIA</t>
  </si>
  <si>
    <t xml:space="preserve"> Salud Mental</t>
  </si>
  <si>
    <t>CARTILLA METODOLÓGICA ESTILO SUBAMENTE CONSCIENTE 2.0</t>
  </si>
  <si>
    <t>Cartilla impresa full color, mínimo 60 páginas, papel ecológico, tamaño carta o media carta, argollada o empastada. Contiene módulos DBT (Mindfulness, Regulación Emocional, Tolerancia al Malestar, Efectividad Interpersonal), ejercicios prácticos, autorregistros y rutas institucionales. Logos aprobados por prensa.</t>
  </si>
  <si>
    <t xml:space="preserve">MICHAEL BAUTISTA </t>
  </si>
  <si>
    <t>COMTEC.pdf</t>
  </si>
  <si>
    <t>COMTEC</t>
  </si>
  <si>
    <t>HYN PUBLICIDAD COTIZACIÓN ALCALDIA SUBA (1).pdf</t>
  </si>
  <si>
    <t>HYN PUBLICIDAD</t>
  </si>
  <si>
    <t>GUERRA EDITORES.pdf</t>
  </si>
  <si>
    <t>Folletos rutas institucionales</t>
  </si>
  <si>
    <t>Tipo de material, Folleto informativo plegable, Formato, Díptico o tríptico Tamaño abierto, Carta (21,59 x 27,94 cm) Tamaño plegado, Aproximadamente 10 x 21 cm</t>
  </si>
  <si>
    <t>MICHAEL BAUTISTA</t>
  </si>
  <si>
    <t>Papel, Bond, propalcote mate o papel ecológico, Gramaje, Entre 90 g/m² y 150 g/m², Impresión, Tinta negra o full color según disponibilidad presupuestal, Acabado, Mate, fácil lectura y manipulación</t>
  </si>
  <si>
    <t xml:space="preserve">Diseño gráfico, Diagramación clara con iconografía accesible, Lenguaje, Claro, inclusivo y no estigmatizante, Tipografía, Legible, tamaño mínimo 10 pt, Presentación, Entrega individual, El folleto deberá incluir como mínimo: Información básica sobre salud mental y búsqueda de ayuda. Rutas institucionales de atención psicosocial. Líneas telefónicas de emergencia y orientación. Servicios locales de atención en salud mental. Entidades de apoyo a población LGBTI. Recomendaciones básicas ante crisis emocional. Mensaje preventivo de cuidado y acompañamiento. Este será aprobado por el supervisor y/o apoyos a la supervisión. </t>
  </si>
  <si>
    <t>Llaveros Simbólicos RED AQUI ESTOY</t>
  </si>
  <si>
    <t>Elemento institucional de carácter simbólico elaborado en material resistente (acrílico, madera MDF sellada o PVC rígido), diseñado para representar la pertenencia a la Red AQUÍ ESTOY – Lazos Activos de Integración, Diálogo y Observación Solidaria. Presenta forma estándar (circular o rectangular), con dimensiones aproximadas entre 5 y 7 cm, impresión o grabado a una cara con el nombre de la red, imagen institucional y mensaje alusivo al acompañamiento comunitario. Incluye argolla metálica inoxidable de alta resistencia para su uso cotidiano en llaves u objetos personales. La aprobación del llavero estará dispuesta al comité técnico por parte del supervisor del contrato y/o apoyos a la supervisión. , Empaque individual</t>
  </si>
  <si>
    <t>COTIZACION ENTERPRISE.pdf</t>
  </si>
  <si>
    <t>ENTERPRISE</t>
  </si>
  <si>
    <t>MEDALLAS RECONOCIMIENTOS ESPECIALES</t>
  </si>
  <si>
    <t>"Medallas destinadas al reconocimiento de la participación en actividades comunitarias de bienestar y salud mental, en el marco de la realización de carrera recreativa 3K/5K de carácter no competitivo. Material: Metal, aleación metálica o acrílico de alta resistencia Acabado: Grabado, estampado o impresión con diseño alusivo al evento Personalización: Nombre del evento, año y/o identidad gráfica institucional Cinta: Incluye cinta tipo cuello en material textil resistente, con colores acordes al evento Bordes y terminaciones: Seguros, sin filos ni irregularidades"</t>
  </si>
  <si>
    <t>TRANSCRIPCION</t>
  </si>
  <si>
    <t>Víctimas</t>
  </si>
  <si>
    <t>Togas y Birretes</t>
  </si>
  <si>
    <t>Servicio de alquiler de treinta (30) togas y birretes para ceremonia de reconocimiento de participantes del diplomado. Los elementos deberán encontrarse en óptimas condiciones de presentación, limpieza y uniformidad, acordes con un acto ceremonial.</t>
  </si>
  <si>
    <t>TOGAS &amp; BIRRETES</t>
  </si>
  <si>
    <t>ALTO GRADO CO</t>
  </si>
  <si>
    <t>ALTO GRADO</t>
  </si>
  <si>
    <t>VESTIDOS TRAJES Y TOGAS</t>
  </si>
  <si>
    <t>Cajas Plastilina Larga X12 Colores</t>
  </si>
  <si>
    <t>Plastilina Larga Caja X12 unidades de colores.</t>
  </si>
  <si>
    <t>Caja</t>
  </si>
  <si>
    <t>Homecenter.com.co_Plastilina Larga Colores Surtidos X 12und</t>
  </si>
  <si>
    <t>HOMCENTER</t>
  </si>
  <si>
    <t>El Gigante del Hogar_Plastilina corta jumbo x12 unidades multicolor Kores</t>
  </si>
  <si>
    <t>EL GIGANTE DEL HOGAR</t>
  </si>
  <si>
    <t>Falabella Colombia_Plastilina Larga Colores Surtidos X 12und PELIKAN</t>
  </si>
  <si>
    <t>Carpeta tipo sobre</t>
  </si>
  <si>
    <t>Carpeta tamaño carta tipo fuelle acordeon de 13 bolsillos con manija</t>
  </si>
  <si>
    <t>Archivador Fuelle Oficio 13 Bolsillos Azul Mae (AO13-AZ) - SsKaizen-Colombia</t>
  </si>
  <si>
    <t>KAIZEN COLOMBIA</t>
  </si>
  <si>
    <t>PANAFARGO_Archivador Fuelle Maletín Offi-Esco - 13 Bolsillos</t>
  </si>
  <si>
    <t>PANAFARGO</t>
  </si>
  <si>
    <t>lagranpapeleria_ARCHIVADOR 13 BOLSILLOS CARTA CON MANIJA</t>
  </si>
  <si>
    <t>Resaltadores Set X5 Colores Fluorescentes Punta Bisel</t>
  </si>
  <si>
    <t>Set</t>
  </si>
  <si>
    <t>COMERCIAL PAPELERA_Resaltador Azor Punta Gruesa X5 Und Colores Pastel Surtidos</t>
  </si>
  <si>
    <t>COMERCIAL PAPELERA</t>
  </si>
  <si>
    <t>ESCALANDO FUTURO</t>
  </si>
  <si>
    <t>CheapShopping_RESALTADOR PUNTA BISEL BLISTER X5 MARFIL</t>
  </si>
  <si>
    <t>CHEAP SHOPPING</t>
  </si>
  <si>
    <t>Banner Publicitario 40x60</t>
  </si>
  <si>
    <t>Impresión a media carta 4 tintas en papel propalcote o kimberly 200 gr, tamaño 22x28 cm con nombres individuales o espacio para el mismo, refilados.</t>
  </si>
  <si>
    <t>UNIMAGIC PERSONALIZADOS</t>
  </si>
  <si>
    <t>Natural Graphic_2026</t>
  </si>
  <si>
    <t>NATURAL GRAPHIC</t>
  </si>
  <si>
    <t>grupo casaro sas</t>
  </si>
  <si>
    <t>GRUPO CASARO SAS</t>
  </si>
  <si>
    <t>Bolsa plegable de algodón con asas largas</t>
  </si>
  <si>
    <t>• Bolsa Ecológica Plana en Tela 100% reciclable y biodegradable con mangos largos, Color Rojo. Medidas 42,0 x 38,0 x 0,2 cm, estampado a una tinta. • Máximo marcaje 280mm x 280 mm. • Su diseño deberá contar con la aprobación de la Oficina de Prensa del Fondo de Desarrollo Local de Suba.</t>
  </si>
  <si>
    <t>DICOES GRUPO PUBLICITARIO</t>
  </si>
  <si>
    <t>IDDENTIFY SAS</t>
  </si>
  <si>
    <t>IDENTIFY SAS</t>
  </si>
  <si>
    <t>PUBLICITAR COLOMBIA</t>
  </si>
  <si>
    <t>Gel Antibacterial</t>
  </si>
  <si>
    <t>Frasco de gel antibacterial de 500 ml</t>
  </si>
  <si>
    <t>SUPER CONSTRUCTORA COMADERAS_Gel Antibacterial 500CC Full Fresh</t>
  </si>
  <si>
    <t>FERRICENTRO_Gel Antibacterial Instantáneo 500Cc</t>
  </si>
  <si>
    <t>FERRICENTRO</t>
  </si>
  <si>
    <t>Cruz Verde_Samy Gel Antibacterial Hand Frasco X 500Ml</t>
  </si>
  <si>
    <t>CRUZ VERDE</t>
  </si>
  <si>
    <t>Conflictividad</t>
  </si>
  <si>
    <t>Trofeos 1 er lugar</t>
  </si>
  <si>
    <t>1 er lugar: Elaborado en metal, madera o vidrio, de 50 cm de altura, baño dorado o plateado, base en madera, placa con logotipo y texto a color. Diseño suministrado y aprobado por el FDLS.</t>
  </si>
  <si>
    <t>Avance Organizacional Consultores sas</t>
  </si>
  <si>
    <t>AVANCE ORGANIZACIONAL</t>
  </si>
  <si>
    <t>COMLEXA</t>
  </si>
  <si>
    <t>COOPROSPERANDO JUNTOS</t>
  </si>
  <si>
    <t>Yeny Valvuena- Manzanas del cuidado</t>
  </si>
  <si>
    <t>Dotacion manzanas del cuidado</t>
  </si>
  <si>
    <t>LLAVE DOBLE SALIDA_FALABELLA.pdf</t>
  </si>
  <si>
    <t>LLAVE DOBLE SALIDA_FORMEGRUP.pdf</t>
  </si>
  <si>
    <t>LLAVE DOBLE SALIDA_CROPER.pdf</t>
  </si>
  <si>
    <t xml:space="preserve">Se realiza el cambio del Item inicial, despues de reunión con el sector </t>
  </si>
  <si>
    <t>16/06/2026  Luz Jimenez</t>
  </si>
  <si>
    <t>Cotizaciones entegadas por el equipo de cotizaciones-LUZ JIMENEZ</t>
  </si>
  <si>
    <t>GestiónGestiónGestión</t>
  </si>
  <si>
    <t>No cumple desviación</t>
  </si>
  <si>
    <t>NO COINCIDE CON INFORMACIÓN DEL ESTUDIO</t>
  </si>
  <si>
    <t>NO TIENE LA CANTIDAD DE COTIZACIONES REQUERIDA (TIENE MENOS DE 2)</t>
  </si>
  <si>
    <t>ARMA TODO_HOMECENTER.pdf</t>
  </si>
  <si>
    <t>ARMA TODO_EXITO.pdf</t>
  </si>
  <si>
    <t>ARMA TODO_FALABELLA.pdf</t>
  </si>
  <si>
    <t>ESTUDIO</t>
  </si>
  <si>
    <t>BALDE 12 LTS_FULLER.pdf</t>
  </si>
  <si>
    <t>BALDE 12 LTS_FERRETERIA_METROPOLIS.pdf</t>
  </si>
  <si>
    <t>BALDE 12 LTS_DALISA.pdf</t>
  </si>
  <si>
    <t>Cumple desviación</t>
  </si>
  <si>
    <t>CAJA ORGANIZADORA 100L_HOMECENTER.pdf</t>
  </si>
  <si>
    <t>CAJA ORGANIZADORA 100L_FALABELLA.pdf</t>
  </si>
  <si>
    <t>CAJA ORGANIZADORA 100L_EL SURTIDOR.pdf</t>
  </si>
  <si>
    <t>Cubo de Yoga Colores Sportfitness _ Compra Online.pdf</t>
  </si>
  <si>
    <t xml:space="preserve"> Luz Jimenez </t>
  </si>
  <si>
    <t>Cubo de Yoga Fomi YB-E-007 Sportfitness _ Cyclewear.pdf</t>
  </si>
  <si>
    <t>Cubo de Yoga Fomi YB-E-007 Sportfitness - Olímpica.pdf</t>
  </si>
  <si>
    <t>28/06/2026  Luz Jimenez</t>
  </si>
  <si>
    <t>Se cambian las cotizaciones ya que no tenian la descricpcion solicitada</t>
  </si>
  <si>
    <t>BOMBA ATOMIZADORA_ROXVAN.pdf</t>
  </si>
  <si>
    <t>BOMBA ATOMIZADORA_MACHETICO.pdf</t>
  </si>
  <si>
    <t>BOMBA ATOMIZADORA_CASAFERRETERA.pdf</t>
  </si>
  <si>
    <t>Mary Agudelo</t>
  </si>
  <si>
    <t>CABINA_GRANDMUSICSAS.pdf</t>
  </si>
  <si>
    <t>Cabina Activa 15 Audio Sound As7000 + Microfono Y Base — Tecno Importaciones.pdf</t>
  </si>
  <si>
    <t>Cabina Activa Audio Sound 15_ _ As-7000 + Base + Micrófono + Regalo Único - Quimbaya Tech</t>
  </si>
  <si>
    <t>28/06/2026 Luz Jimenez</t>
  </si>
  <si>
    <t>Cotizaciones entegadas por el equipo de cotizaciones-</t>
  </si>
  <si>
    <t>NO COINCIDE CON LA DESCRIPCIÓN DEL ÍTEM</t>
  </si>
  <si>
    <t>Se cambian dos cotizaciones que no cumplian con la descripcion</t>
  </si>
  <si>
    <t>CAJA PUNTILLA 1 PULGADA_HOMECENTER.pdf</t>
  </si>
  <si>
    <t>CAJA PUNTILLA 1 PULGADA_COMADERAS.pdf</t>
  </si>
  <si>
    <t>CAJA PUNTILLA 1 PULGADA_MACHO_HERRAMIENTAS.pdf</t>
  </si>
  <si>
    <t>CAJONERA_HUERTA_AMBIENTES VERDES.pdf</t>
  </si>
  <si>
    <t>CAJONERA_HUERTA_HOMECENTER.pdf</t>
  </si>
  <si>
    <t xml:space="preserve">Se realiza el cambio del Item inicial, despues de reunión con el sector, se consiguen dos cotizaciones </t>
  </si>
  <si>
    <t>Solo se adjuntan dos (2) cotizaciones, debido a que, tras la búsqueda realizada en el mercado y la consulta a diferentes proveedores, se evidenció que el elemento con las especificaciones técnicas solicitadas únicamente se encuentra disponible en estos dos oferentes. No fue posible obtener una tercera cotización, ya que no se identificaron más proveedores que comercialicen el producto con las características requeridas. LUZ JIMENEZ</t>
  </si>
  <si>
    <t>GestiónGestión</t>
  </si>
  <si>
    <t>NO COINCIDE CON LO ENVIADO EN EL ESTUDIO DE MERCADO</t>
  </si>
  <si>
    <t>COMPUTADOR PORTATIL_TTG.pdf</t>
  </si>
  <si>
    <t>TTG</t>
  </si>
  <si>
    <t>DISCOMPUCOL_11_05.pdf</t>
  </si>
  <si>
    <t>DISCOMPUCOL</t>
  </si>
  <si>
    <t>COMPUTADOR PORTATIL_FALABELLA.pdf</t>
  </si>
  <si>
    <t>Procesador:Ryzen 5</t>
  </si>
  <si>
    <t>HARDRENTAL_VARIOS.pdf</t>
  </si>
  <si>
    <t>DIADEMA_DATAROKA.pdf</t>
  </si>
  <si>
    <t>DIADEMA_FALABELLA.pdf</t>
  </si>
  <si>
    <t>ESTANTERIA_INDUSTRIACRUZ.pdf</t>
  </si>
  <si>
    <t>Biblioteca metálica mediana 140 cm - Mublex Colombia.pdf</t>
  </si>
  <si>
    <t>Biblioteca Muebles metalicos – Mublesa.pdf</t>
  </si>
  <si>
    <t>Se realiza la correcion correspondiwnte ya que se movieron las formulas y estaba saliendo error</t>
  </si>
  <si>
    <t>EXTENSION ELECTRICA 30MTS_LEUGO PAGO.pdf</t>
  </si>
  <si>
    <t>EXTENSION ELECTRICA 30MTS_FERRETERIAONLINE.pdf</t>
  </si>
  <si>
    <t>EXTENSION ELECTRICA 30MTS_GAMAFERIMPORTACIONES.pdf</t>
  </si>
  <si>
    <t>22/06/2026  Luz Jimenez</t>
  </si>
  <si>
    <t>GESTIONGESTIONGESTION</t>
  </si>
  <si>
    <t>PASADA A ESTUDIO SIN ABRIR COTIZACIONES</t>
  </si>
  <si>
    <t>FORRO PARA PORTATIL 14PKTRONIX.pdf</t>
  </si>
  <si>
    <t>FORRO PARA PORTATIL 14P_ALKOSTO.pdf</t>
  </si>
  <si>
    <t>FORRO PARA PORTATIL 14P_PANAMERICA.pdf</t>
  </si>
  <si>
    <t>IMPRESORA_SYSTORE.pdf</t>
  </si>
  <si>
    <t>IMPRESORA_TECHNOLOGYSTORE.pdf</t>
  </si>
  <si>
    <t>IMPRESORA_FALABELLA.pdf</t>
  </si>
  <si>
    <t>NO COINCIDE CON LA INFORMACIÓN DEL ESTUDIO</t>
  </si>
  <si>
    <t>HERRAMIENTA JARDINERIA_FERRETERIA_DE_MARCA.pdf</t>
  </si>
  <si>
    <t xml:space="preserve">GESTION </t>
  </si>
  <si>
    <t>HERRAMIENTA JARDINERIA_TIERRAGRO.pdf</t>
  </si>
  <si>
    <t>HERRAMIENTA JARDINERIA_CONSTRUMOLE.pdf</t>
  </si>
  <si>
    <t xml:space="preserve">GESTION GESTION GESTION </t>
  </si>
  <si>
    <t>JUEGO_MONTESSORI_FALABELLA</t>
  </si>
  <si>
    <t xml:space="preserve">  </t>
  </si>
  <si>
    <t>Durante la búsqueda y gestión de cotizaciones para este elemento, se evidenció que no fue posible encontrar el producto con las especificaciones exactas solicitadas en diferentes proveedores del mercado. Tras realizar la consulta en diversas páginas web y establecimientos comerciales, se identificó que únicamente la plataforma Falabella cuenta con un producto de características similares. Por lo anterior, no fue posible conseguir el elemento exactamente como fue solicitado,</t>
  </si>
  <si>
    <t>MALETIN PARA PROYECTOR_PROYECTORESYPANTALLAS.pdf</t>
  </si>
  <si>
    <t>MALETIN PARA PROYECTOR_PCEVEREST.pdf</t>
  </si>
  <si>
    <t>MALETIN PARA PROYECTOR_JFMTECHNOLOGY</t>
  </si>
  <si>
    <t>MICROFONO_CCM.pdf</t>
  </si>
  <si>
    <t>MICROFONO_MICHE.pdf</t>
  </si>
  <si>
    <t>MICROFONO_PIANOS BOGOTA.pdf</t>
  </si>
  <si>
    <t>MOUSE_CAPITALCOLOMBIA.pdf</t>
  </si>
  <si>
    <t>MOUSE_EXITO.pdf</t>
  </si>
  <si>
    <t>MOUSE_CARULLA.pdf</t>
  </si>
  <si>
    <t>METALICAS_GUERFOR.pdf</t>
  </si>
  <si>
    <t>Mueble de almacenamiento de Computadores portátiles. DAGA.pdf</t>
  </si>
  <si>
    <t>Mueble de almacenamiento de Computadores portátiles.BASES Y SOPORTES.pdf</t>
  </si>
  <si>
    <t xml:space="preserve">Luz Jimenez </t>
  </si>
  <si>
    <t>METALICOS COLOMBIA.pdf</t>
  </si>
  <si>
    <t>MUEBLE DE ALMACENAMIENTO_INDUSTRIASCRUZ</t>
  </si>
  <si>
    <t>NO SE ENCONTRO UNA COTIZACION MAS ECONOMICA</t>
  </si>
  <si>
    <t xml:space="preserve">Cotizaciones entegadas por el equipo de cotizaciones-LUZ JIMENEZ </t>
  </si>
  <si>
    <t>ESTABILIZADOR_FALABELLA.pdf</t>
  </si>
  <si>
    <t>ESTABILIZADOR_MIPC.pdf</t>
  </si>
  <si>
    <t>ESTABILIZADOR_OPTIMUSTECH.pdf</t>
  </si>
  <si>
    <t>PALA_FALLABELA.pdf</t>
  </si>
  <si>
    <t>PALA_EXITO.pdf</t>
  </si>
  <si>
    <t>PALA_HOMECENTER.pdf</t>
  </si>
  <si>
    <t>NO COINCIDEN LAS DESCRIPCIONES</t>
  </si>
  <si>
    <t>PANTALLA PROYECCION_EXITO.pdf</t>
  </si>
  <si>
    <t>PANTALLA PROYECCION_HOMECENTER.pdf</t>
  </si>
  <si>
    <t>PANTALLA PROYECCION_FALABELLA.pdf</t>
  </si>
  <si>
    <t>DISFRACES ANTIFAZ.pdf</t>
  </si>
  <si>
    <t>ARTES FLOKLORICAS_07_05.pdf</t>
  </si>
  <si>
    <t>MARKETGROUP_07_05.pdf</t>
  </si>
  <si>
    <t xml:space="preserve">$ -   </t>
  </si>
  <si>
    <t xml:space="preserve">sin cotizacion se solicito apoyo al area de sistemas </t>
  </si>
  <si>
    <t>16/06/2026 Luz Jimenez</t>
  </si>
  <si>
    <t>Durante la búsqueda realizada en páginas web y proveedores consultados, no fue posible encontrar la licencia solicitada de Office 2024 Professional Plus LTSC Vitalicia tal como se encuentra descrita en la especificación. La información disponible indica que esta versión está destinada principalmente a empresas y organizaciones mediante programas de licenciamiento por volumen de Microsoft, por lo que no se encuentra ofertada de manera regular para compra directa en portales comerciales. LUZ JIMENEZ</t>
  </si>
  <si>
    <t>Ítem por diligenciar</t>
  </si>
  <si>
    <t>PISTOLA MANGUERA_TECNOPLES.pdf</t>
  </si>
  <si>
    <t>PISTOLA MANGUERA_MANGUERAS Y BANDAS.pdf</t>
  </si>
  <si>
    <t>PISTOLA MANGUERA_SOELCO.pdf</t>
  </si>
  <si>
    <t>RASTRILLO JARDINERO_FERRETERIA DE MARCA.pdf</t>
  </si>
  <si>
    <t>Gestion</t>
  </si>
  <si>
    <t>RASTRILLO JARDINERO_FALABELLA.pdf</t>
  </si>
  <si>
    <t>RASTRILLO JARDINERO_EXITO.pdf</t>
  </si>
  <si>
    <t>GestionGestionGestion</t>
  </si>
  <si>
    <t>PBSC</t>
  </si>
  <si>
    <t>Silla Ergonómica.  Espaldar: Material malla color  negro con Apoyo Lumbar  ajustable en Profundidad.  Brazos: Ajustables en Altura.  Asiento: Material Tapizado en Paño color negro, Espuma  moldeada tipo inyectada. Densidad 23, Espesor 6cm.  Mecanismo: Un bloqueo y  graduación de altura en asiento.Movimiento basculante en espalda  cuando no está en posición fija,  tensión graduable del basculante.Columna neumática: Ajuste de altura del asiento con elevación de gas. Material Acero Desplazamiento 120mm Base: Estrella de 5 aspas. Radio 300mm. Material Acero Nylon. Rodachinas: Doble carrete. Material Nylon color negro.Diámetro 50mm.</t>
  </si>
  <si>
    <t>SILLA ERGONOMICA_EXITO.pdf</t>
  </si>
  <si>
    <t>SILLA ERGONOMICA_FALABELLA.pdf</t>
  </si>
  <si>
    <t>SILLA ERGONOMICA_ERGONOMUS.pdf</t>
  </si>
  <si>
    <t>ERGOMONUS</t>
  </si>
  <si>
    <t xml:space="preserve"> </t>
  </si>
  <si>
    <t>TANQUE 5OOLT_FERRAGRO.pdf</t>
  </si>
  <si>
    <t>TANQUE 5OOLT_HOMECENTER.pdf</t>
  </si>
  <si>
    <t>TANQUE 5OOLT_FERRETERIADONDEKIKE.pdf</t>
  </si>
  <si>
    <t xml:space="preserve">GESTIONGESTIONGESTION </t>
  </si>
  <si>
    <t>PABSC</t>
  </si>
  <si>
    <t>TIJERAS DE PODA_HOMECENTER.pdf</t>
  </si>
  <si>
    <t>TIJERAS DE PODA_FERCON.pdf</t>
  </si>
  <si>
    <t>TIJERAS DE PODA_EASY.pdf</t>
  </si>
  <si>
    <t>TORRE DE ILUMINACION_HOMECENTER.pdf</t>
  </si>
  <si>
    <t>TORRE DE ILUMINACION_RIDE.pdf</t>
  </si>
  <si>
    <t>TORRE DE ILUMINACION_JRPOYECTOS.pdf</t>
  </si>
  <si>
    <t>PABSAC</t>
  </si>
  <si>
    <t>Se dejan solo dos cotizaciones de las tres adquiridas con el precio similar</t>
  </si>
  <si>
    <t>NO CUMPLE LA DESVIACIÓN</t>
  </si>
  <si>
    <t>VIDEO BEAM_ROKA.pdf</t>
  </si>
  <si>
    <t>DATAROKA</t>
  </si>
  <si>
    <t>VIDEO BEAM_TECNOPLAZA.pdf</t>
  </si>
  <si>
    <t>TECNOPLAZA</t>
  </si>
  <si>
    <t>VIDEO BEAM_PANAMERICANA.pdf</t>
  </si>
  <si>
    <t xml:space="preserve">3LCD para colores más reales y  brillantes 3.600 lúmenes de  brillo en color y blanco  Resolución nativa XGA (1024 x  768) Vida útil de lámpara: hasta  12.000 horas (Modo ECO) Conectividad HDMI, USB y  VGA </t>
  </si>
  <si>
    <t>AJEDREZMAGNETICO_EXITO</t>
  </si>
  <si>
    <t>AJEDREZMAGNETICO_FALABELLA</t>
  </si>
  <si>
    <t>AJEDREZMAGNETICO_JUGANDOAPRENDEMOS</t>
  </si>
  <si>
    <t xml:space="preserve">Se consulta con Mabel y Michell la variacion de 1 cm en el ajedrez y manifiestan que no influye en el uso del producto </t>
  </si>
  <si>
    <t>30/06/2026  Luz Jimenez</t>
  </si>
  <si>
    <t>BATALLA NAVAL_FALABELLA.pdf</t>
  </si>
  <si>
    <t>BATALLA NAVAL_HOMESENTRY.pdf</t>
  </si>
  <si>
    <t>BATALLA NAVAL_JUMBO.pdf</t>
  </si>
  <si>
    <t xml:space="preserve">Item nuevo solicitado por el sector / Se consulta con Mabel y Michell la variacion de la edad recomendada para el uso del juego y manifiestan que no influye en el uso del producto </t>
  </si>
  <si>
    <t>MONOPOLIO_JUGAMOS APRENDIENDO.pdf</t>
  </si>
  <si>
    <t>MONOPOLIO_EXITO.pdf</t>
  </si>
  <si>
    <t>MONOPOLIO_FALABELLA.pdf</t>
  </si>
  <si>
    <t xml:space="preserve">Item nuevo solicitado por el sector / Se consulta con Mabel y Michell la variacion de los jugadores recomendos  para el uso del juego y manifiestan que no influye en el uso del producto </t>
  </si>
  <si>
    <t>TIO RICO_EXITO.pdf</t>
  </si>
  <si>
    <t>TIO RICO_FALABELLA.pdf</t>
  </si>
  <si>
    <t>TIO RICO_PEPEGANGA.pdf</t>
  </si>
  <si>
    <t xml:space="preserve">Item nuevo solicitado por el sector </t>
  </si>
  <si>
    <t>PARQUES_OLIMPICA.pdf</t>
  </si>
  <si>
    <t>PARQUES_DEPORTESREGOL.pdf</t>
  </si>
  <si>
    <t>PARQUES_HOMECENTER.pdf</t>
  </si>
  <si>
    <t>JENGA_FALABELLA.pdf</t>
  </si>
  <si>
    <t>JENGA_HOBBIES.pdf</t>
  </si>
  <si>
    <t>JENGA_PAPELERIA MARIN.pdf</t>
  </si>
  <si>
    <t>Tablero blanco tipo acrílico.</t>
  </si>
  <si>
    <t>Tablero acrílico de 160×120 cm sobre pedestal con ruedas</t>
  </si>
  <si>
    <t>TABLERO_ACRILICO_CON_RUEDAS_ARTEC.pdf</t>
  </si>
  <si>
    <t>ARTECONTROL</t>
  </si>
  <si>
    <t>TABLERO_ACRILICO_CON_RUEDAS_METALACRILICOS.pdf</t>
  </si>
  <si>
    <t>METALACRILICO</t>
  </si>
  <si>
    <t>TABLERO_ACRILICO_CON_RUEDAS_COMERCALIZADORA.pdf</t>
  </si>
  <si>
    <t>COMERCIALIZADORA ACRIABASTESE</t>
  </si>
  <si>
    <t>CARPA_TULA_FALABELLA.pdf</t>
  </si>
  <si>
    <t>CARPA_TULA_HOMECENTER.pdf</t>
  </si>
  <si>
    <t>Carpa Plegable Reforzado 3X3 Impermeable Event _ Éxito.pdf</t>
  </si>
  <si>
    <t>Botellas de tinta</t>
  </si>
  <si>
    <t>BOTELLAS_TINTA_FALABELLA.pdf</t>
  </si>
  <si>
    <t>BOTELLAS_TINTA_ALKOSTO.pdf</t>
  </si>
  <si>
    <t>BOTELLAS_TINTA_PANAMERICANA.pdf</t>
  </si>
  <si>
    <t>Mesa modular, con dimensiones  aproximadas de 1,20 m de</t>
  </si>
  <si>
    <t>Mesa de madera-Nime sas.pdf</t>
  </si>
  <si>
    <t>Mesa plegable modular móvil abatible - Conecta - Mublex Colombia.pdf</t>
  </si>
  <si>
    <t>Mesa Plegable Neo 120 _ Industrias Cruz.pdf</t>
  </si>
  <si>
    <t xml:space="preserve">22/06/2026 Luz Jimenez </t>
  </si>
  <si>
    <t>Cotizaciones entregadas por el area y una  por equpo de Cotizaciones/luz jimenez</t>
  </si>
  <si>
    <t>longitud x 0,60 m de ancho x 0,75  m de altura, base metálica  fabricada en triplex flormorado de mínimo 2 cm de espesor, con</t>
  </si>
  <si>
    <t>No borrar las observaciones Se realizó la búsqueda de proveedores especializados en mobiliario institucional y educativo; sin embargo, se evidenció que las mesas con las especificaciones exactas en triplex flor morado no se encuentran disponibles de manera comercial estándar, por lo cual es necesario acudir a fabricantes de mobiliario sobre medida que puedan elaborar el producto conforme a las características técnicas requeridas</t>
  </si>
  <si>
    <t>cantos protegidos en fórmica de  alta resistencia en color Haya o  tonalidades claras. Incluye sistema  de movilidad mediante ruedas  360° con freno.</t>
  </si>
  <si>
    <t>MANGUERA 50MTS_HOMECENTER.pdf</t>
  </si>
  <si>
    <t>MANGUERA 50MTS_SUMICAZ.pdf</t>
  </si>
  <si>
    <t>MANGUERA 50MTS_FERCON.pdf</t>
  </si>
  <si>
    <t>22/06/26 Mary Agudelo</t>
  </si>
  <si>
    <t>Se verifica la cotización, incluyendo enlaces, fechas y soportes de gestión. Se agrega tipo cotizacion web. Se corrige valores  219.000 por 219.90 y  189.000 por 187.000</t>
  </si>
  <si>
    <t>MAT PARA YOGA_FALABELLA.pdf</t>
  </si>
  <si>
    <t>MAT PARA YOGA_HOMECENTER.pdf</t>
  </si>
  <si>
    <t>MAT PARA YOGA_MOVIFIT.pdf</t>
  </si>
  <si>
    <t>Se verifica la cotización, incluyendo enlaces, fechas y soportes de gestión. Se agrega tipo cotizacion web. Se corrige valor unitario 44,900 por 38,600</t>
  </si>
  <si>
    <t>ROUTER PANAMERICANA.pdf</t>
  </si>
  <si>
    <t>ROUTER FALLABELLA.pdf</t>
  </si>
  <si>
    <t>ROUTER ALKOSTO.pdf</t>
  </si>
  <si>
    <t>Se verifica la cotización, incluyendo enlaces, fechas y soportes de gestión. Se diligencia tipo de cotización por web. Se corrige valor de 445,000 por 398,500 segun adjunto. MBPS 450 ////se cambia esta descripcion por la indicada en el anexo "Tipo : Router</t>
  </si>
  <si>
    <t>Mbps para 5 GHz), Puertos Gigabit completos: enrutador Gigabit con 4 puertos LAN Gigabit, .Modo ECO Wi-Fi 6 o tecnología Wi-Fi 5</t>
  </si>
  <si>
    <t>Ancho : 4.8 cm</t>
  </si>
  <si>
    <t>Alto : 18.7 cm</t>
  </si>
  <si>
    <t>Largo : 22.7 cm</t>
  </si>
  <si>
    <t xml:space="preserve">Velocidad de transferencia de hasta 300mbps. Amplificador de alta potencia y dos antenas externas desmontables de 9dBi de alta ganancia que proporcionan un alcance inalámbrico superior. 4 puerto LAN 10/100Mbps. Control parental. Gestión y administración por medio de la App Tether"/se anexa cotizaiópn de acuerdo a la nueva descripción doblebanda y eco wifi 6 </t>
  </si>
  <si>
    <t>Diferencia estudio- Oferta Económica</t>
  </si>
  <si>
    <t>ALCALDÍA LOCAL DE SUBA - FORMATO DE VALORES UNITARIOS</t>
  </si>
  <si>
    <t>VALOR TOTAL (sumatoria ítems)</t>
  </si>
  <si>
    <t>FDLS</t>
  </si>
  <si>
    <t>OFERENTE</t>
  </si>
  <si>
    <t>ÍTEM</t>
  </si>
  <si>
    <t>ÍTEMS O SERVICIOS</t>
  </si>
  <si>
    <t xml:space="preserve">CANTIDAD </t>
  </si>
  <si>
    <t>PRECIOS DE REFERENCIA TECHO RESULTANTE EN EL ESTUDIO DE MERCADO QUE NO PODRAN SUPERAR LOS PROPONENTES</t>
  </si>
  <si>
    <t>OFERTA:
RAZON SOCIAL:</t>
  </si>
  <si>
    <t>VALIDACIÓN DE LA OFERTA</t>
  </si>
  <si>
    <t>VALOR UNITARIO INCLUIDO IVA</t>
  </si>
  <si>
    <t>VALOR TOTAL INCLUIDO IVA</t>
  </si>
  <si>
    <t>VALOR TOTAL</t>
  </si>
  <si>
    <t>Ofertable/No ofertable</t>
  </si>
  <si>
    <t>DIFERENCIA VALOR UNITARIO INCLUIDO IVA</t>
  </si>
  <si>
    <t>DIFERENCIA VALOR TOTAL</t>
  </si>
  <si>
    <t>TOTAL ÍTEMS</t>
  </si>
  <si>
    <t>NOMBRE DEL REPRESENTANTE LEGAL</t>
  </si>
  <si>
    <t>NOMBRE DE LA EMPRESA</t>
  </si>
  <si>
    <t>DIRECCION</t>
  </si>
  <si>
    <t>TELEFONOS DE CONTACTO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</si>
</sst>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43" formatCode="_-* #,##0.00_-;\-* #,##0.00_-;_-* &quot;-&quot;??_-;_-@_-"/>
    <numFmt numFmtId="164" formatCode="&quot;$&quot;\ #,##0;[Red]\-&quot;$&quot;\ #,##0"/>
    <numFmt numFmtId="165" formatCode="&quot;$&quot;\ #,##0.00;[Red]\-&quot;$&quot;\ #,##0.00"/>
    <numFmt numFmtId="166" formatCode="_-&quot;$&quot;\ * #,##0_-;\-&quot;$&quot;\ * #,##0_-;_-&quot;$&quot;\ * &quot;-&quot;_-;_-@_-"/>
    <numFmt numFmtId="167" formatCode="_-&quot;$&quot;\ * #,##0.00_-;\-&quot;$&quot;\ * #,##0.00_-;_-&quot;$&quot;\ * &quot;-&quot;??_-;_-@_-"/>
    <numFmt numFmtId="168" formatCode="_-&quot;$&quot;\ * #,##0_-;\-&quot;$&quot;\ * #,##0_-;_-&quot;$&quot;\ * &quot;-&quot;??_-;_-@_-"/>
    <numFmt numFmtId="169" formatCode="_-[$$-240A]\ * #,##0_-;\-[$$-240A]\ * #,##0_-;_-[$$-240A]\ * &quot;-&quot;??_-;_-@_-"/>
    <numFmt numFmtId="170" formatCode="_-[$$-409]* #,##0.00_ ;_-[$$-409]* \-#,##0.00\ ;_-[$$-409]* &quot;-&quot;??_ ;_-@_ "/>
    <numFmt numFmtId="171" formatCode="_-&quot;$&quot;\ * #,##0.00_-;\-&quot;$&quot;\ * #,##0.00_-;_-&quot;$&quot;\ * &quot;-&quot;_-;_-@_-"/>
    <numFmt numFmtId="172" formatCode="_-&quot;$&quot;\ * #,##0.0000_-;\-&quot;$&quot;\ * #,##0.0000_-;_-&quot;$&quot;\ * &quot;-&quot;??_-;_-@_-"/>
    <numFmt numFmtId="173" formatCode="0.0%"/>
  </numFmts>
  <fonts count="62">
    <font>
      <sz val="11"/>
      <color theme="1"/>
      <name val="Aptos Narrow"/>
      <family val="2"/>
      <scheme val="minor"/>
    </font>
    <font>
      <sz val="11"/>
      <color theme="1"/>
      <name val="Aptos Narrow"/>
      <family val="2"/>
      <scheme val="minor"/>
    </font>
    <font>
      <b/>
      <sz val="11"/>
      <color theme="0"/>
      <name val="Aptos Narrow"/>
      <family val="2"/>
      <scheme val="minor"/>
    </font>
    <font>
      <sz val="11"/>
      <color theme="0"/>
      <name val="Aptos Narrow"/>
      <family val="2"/>
      <scheme val="minor"/>
    </font>
    <font>
      <b/>
      <sz val="25"/>
      <color theme="1"/>
      <name val="Aptos Narrow"/>
      <family val="2"/>
      <scheme val="minor"/>
    </font>
    <font>
      <b/>
      <sz val="18"/>
      <color theme="1"/>
      <name val="Aptos Narrow"/>
      <family val="2"/>
      <scheme val="minor"/>
    </font>
    <font>
      <b/>
      <sz val="16"/>
      <color theme="1"/>
      <name val="Aptos Narrow"/>
      <family val="2"/>
      <scheme val="minor"/>
    </font>
    <font>
      <b/>
      <sz val="18"/>
      <color rgb="FF000000"/>
      <name val="Aptos Narrow"/>
      <family val="2"/>
      <scheme val="minor"/>
    </font>
    <font>
      <b/>
      <sz val="16"/>
      <color rgb="FF000000"/>
      <name val="Aptos Narrow"/>
      <family val="2"/>
      <scheme val="minor"/>
    </font>
    <font>
      <sz val="10"/>
      <color theme="1"/>
      <name val="Aptos Narrow"/>
      <family val="2"/>
      <scheme val="minor"/>
    </font>
    <font>
      <sz val="14"/>
      <color theme="0"/>
      <name val="Aptos Narrow"/>
      <family val="2"/>
      <scheme val="minor"/>
    </font>
    <font>
      <sz val="10"/>
      <name val="Aptos Narrow"/>
      <family val="2"/>
      <scheme val="minor"/>
    </font>
    <font>
      <sz val="12"/>
      <color theme="0"/>
      <name val="Aptos Narrow"/>
      <family val="2"/>
      <scheme val="minor"/>
    </font>
    <font>
      <sz val="11"/>
      <color rgb="FF000000"/>
      <name val="Aptos Narrow"/>
      <family val="2"/>
      <scheme val="minor"/>
    </font>
    <font>
      <b/>
      <sz val="14"/>
      <color theme="0"/>
      <name val="Aptos Narrow"/>
      <family val="2"/>
      <scheme val="minor"/>
    </font>
    <font>
      <b/>
      <sz val="14"/>
      <color theme="1"/>
      <name val="Aptos Narrow"/>
      <family val="2"/>
      <scheme val="minor"/>
    </font>
    <font>
      <sz val="11"/>
      <name val="Garamond"/>
      <family val="1"/>
    </font>
    <font>
      <sz val="11"/>
      <color theme="1"/>
      <name val="Garamond"/>
      <family val="1"/>
    </font>
    <font>
      <sz val="12"/>
      <color theme="1"/>
      <name val="Aptos Narrow"/>
      <family val="2"/>
      <scheme val="minor"/>
    </font>
    <font>
      <b/>
      <sz val="72"/>
      <color theme="1"/>
      <name val="Aptos Narrow"/>
      <family val="2"/>
      <scheme val="minor"/>
    </font>
    <font>
      <b/>
      <sz val="36"/>
      <color theme="1"/>
      <name val="Aptos Narrow"/>
      <family val="2"/>
      <scheme val="minor"/>
    </font>
    <font>
      <b/>
      <sz val="48"/>
      <color theme="1"/>
      <name val="Aptos Narrow"/>
      <family val="2"/>
      <scheme val="minor"/>
    </font>
    <font>
      <b/>
      <sz val="11"/>
      <color rgb="FFFFFFFF"/>
      <name val="Aptos Narrow"/>
      <family val="2"/>
      <scheme val="minor"/>
    </font>
    <font>
      <sz val="18"/>
      <color theme="0"/>
      <name val="Aptos Narrow"/>
      <family val="2"/>
      <scheme val="minor"/>
    </font>
    <font>
      <b/>
      <sz val="10"/>
      <color theme="0"/>
      <name val="Aptos Narrow"/>
      <family val="2"/>
      <scheme val="minor"/>
    </font>
    <font>
      <b/>
      <sz val="20"/>
      <color theme="1"/>
      <name val="Aptos Narrow"/>
      <family val="2"/>
      <scheme val="minor"/>
    </font>
    <font>
      <sz val="16"/>
      <color theme="1"/>
      <name val="Aptos Narrow"/>
      <family val="2"/>
      <scheme val="minor"/>
    </font>
    <font>
      <b/>
      <sz val="18"/>
      <color theme="0"/>
      <name val="Aptos Narrow"/>
      <family val="2"/>
      <scheme val="minor"/>
    </font>
    <font>
      <b/>
      <sz val="28"/>
      <color theme="1"/>
      <name val="Aptos Narrow"/>
      <family val="2"/>
      <scheme val="minor"/>
    </font>
    <font>
      <b/>
      <sz val="18"/>
      <color theme="1"/>
      <name val="Garamond"/>
      <family val="1"/>
    </font>
    <font>
      <sz val="18"/>
      <color theme="1"/>
      <name val="Garamond"/>
      <family val="1"/>
    </font>
    <font>
      <b/>
      <sz val="14"/>
      <color theme="1"/>
      <name val="Garamond"/>
      <family val="1"/>
    </font>
    <font>
      <sz val="10"/>
      <color theme="1"/>
      <name val="Garamond"/>
      <family val="1"/>
    </font>
    <font>
      <b/>
      <sz val="12"/>
      <color theme="1"/>
      <name val="Arial"/>
      <family val="2"/>
    </font>
    <font>
      <sz val="12"/>
      <color theme="1"/>
      <name val="Arial"/>
      <family val="2"/>
    </font>
    <font>
      <sz val="16"/>
      <color rgb="FF000000"/>
      <name val="Aptos Narrow"/>
      <family val="2"/>
      <scheme val="minor"/>
    </font>
    <font>
      <b/>
      <sz val="11"/>
      <color theme="1"/>
      <name val="Aptos Narrow"/>
      <family val="2"/>
      <scheme val="minor"/>
    </font>
    <font>
      <sz val="16"/>
      <name val="Aptos Narrow"/>
      <family val="2"/>
      <scheme val="minor"/>
    </font>
    <font>
      <u/>
      <sz val="11"/>
      <color theme="10"/>
      <name val="Aptos Narrow"/>
      <family val="2"/>
      <scheme val="minor"/>
    </font>
    <font>
      <sz val="11"/>
      <name val="Aptos Narrow"/>
      <family val="2"/>
      <scheme val="minor"/>
    </font>
    <font>
      <sz val="11"/>
      <color theme="4"/>
      <name val="Aptos Narrow"/>
      <family val="2"/>
      <scheme val="minor"/>
    </font>
    <font>
      <b/>
      <sz val="20"/>
      <color theme="0"/>
      <name val="Aptos Narrow"/>
      <family val="2"/>
      <scheme val="minor"/>
    </font>
    <font>
      <sz val="24"/>
      <color rgb="FFFF0000"/>
      <name val="Aptos Narrow"/>
      <family val="2"/>
      <scheme val="minor"/>
    </font>
    <font>
      <sz val="16"/>
      <color rgb="FFFF0000"/>
      <name val="Aptos Narrow"/>
      <family val="2"/>
      <charset val="1"/>
    </font>
    <font>
      <sz val="16"/>
      <color theme="1"/>
      <name val="Aptos Narrow"/>
      <family val="2"/>
      <charset val="1"/>
    </font>
    <font>
      <sz val="16"/>
      <color rgb="FFFF0000"/>
      <name val="Garamond"/>
      <family val="1"/>
      <charset val="1"/>
    </font>
    <font>
      <sz val="12"/>
      <color rgb="FFFF0000"/>
      <name val="Aptos Narrow"/>
      <family val="2"/>
      <charset val="1"/>
    </font>
    <font>
      <sz val="16"/>
      <name val="Garamond"/>
      <family val="1"/>
      <charset val="1"/>
    </font>
    <font>
      <sz val="16"/>
      <color theme="1"/>
      <name val="Garamond"/>
      <family val="1"/>
      <charset val="1"/>
    </font>
    <font>
      <sz val="12"/>
      <color theme="1"/>
      <name val="Aptos Narrow"/>
      <family val="2"/>
      <charset val="1"/>
    </font>
    <font>
      <sz val="10"/>
      <color rgb="FF000000"/>
      <name val="Aptos Narrow"/>
      <family val="2"/>
      <scheme val="minor"/>
    </font>
    <font>
      <sz val="10"/>
      <color rgb="FF0C769E"/>
      <name val="Aptos Narrow"/>
      <family val="2"/>
      <scheme val="minor"/>
    </font>
    <font>
      <u/>
      <sz val="10"/>
      <color rgb="FF467886"/>
      <name val="Aptos Narrow"/>
      <family val="2"/>
      <scheme val="minor"/>
    </font>
    <font>
      <sz val="11"/>
      <color rgb="FF0C769E"/>
      <name val="Aptos Narrow"/>
      <family val="2"/>
      <scheme val="minor"/>
    </font>
    <font>
      <u/>
      <sz val="11"/>
      <color rgb="FF467886"/>
      <name val="Aptos Narrow"/>
      <family val="2"/>
      <scheme val="minor"/>
    </font>
    <font>
      <sz val="12"/>
      <color rgb="FF000000"/>
      <name val="Aptos Narrow"/>
      <family val="2"/>
      <scheme val="minor"/>
    </font>
    <font>
      <sz val="11"/>
      <color rgb="FF156082"/>
      <name val="Aptos Narrow"/>
      <family val="2"/>
      <scheme val="minor"/>
    </font>
    <font>
      <sz val="10"/>
      <color rgb="FF156082"/>
      <name val="Aptos Narrow"/>
      <family val="2"/>
      <scheme val="minor"/>
    </font>
    <font>
      <sz val="9"/>
      <color rgb="FF000000"/>
      <name val="Aptos Narrow"/>
      <family val="2"/>
      <scheme val="minor"/>
    </font>
    <font>
      <sz val="11"/>
      <color rgb="FFBE5014"/>
      <name val="Aptos Narrow"/>
      <family val="2"/>
      <scheme val="minor"/>
    </font>
    <font>
      <sz val="8"/>
      <color rgb="FF000000"/>
      <name val="Aptos Narrow"/>
      <family val="2"/>
      <scheme val="minor"/>
    </font>
    <font>
      <sz val="11"/>
      <color rgb="FF242424"/>
      <name val="Aptos Narrow"/>
      <family val="2"/>
      <scheme val="minor"/>
    </font>
  </fonts>
  <fills count="43">
    <fill>
      <patternFill patternType="none"/>
    </fill>
    <fill>
      <patternFill patternType="gray125"/>
    </fill>
    <fill>
      <patternFill patternType="solid">
        <fgColor theme="6" tint="0.79998168889431442"/>
        <bgColor indexed="64"/>
      </patternFill>
    </fill>
    <fill>
      <patternFill patternType="solid">
        <fgColor rgb="FF356BA1"/>
        <bgColor indexed="64"/>
      </patternFill>
    </fill>
    <fill>
      <patternFill patternType="solid">
        <fgColor theme="7"/>
        <bgColor indexed="64"/>
      </patternFill>
    </fill>
    <fill>
      <patternFill patternType="solid">
        <fgColor theme="4"/>
        <bgColor indexed="64"/>
      </patternFill>
    </fill>
    <fill>
      <patternFill patternType="solid">
        <fgColor theme="9" tint="0.79998168889431442"/>
        <bgColor indexed="64"/>
      </patternFill>
    </fill>
    <fill>
      <patternFill patternType="solid">
        <fgColor theme="0"/>
        <bgColor indexed="64"/>
      </patternFill>
    </fill>
    <fill>
      <patternFill patternType="solid">
        <fgColor theme="1" tint="0.34998626667073579"/>
        <bgColor indexed="64"/>
      </patternFill>
    </fill>
    <fill>
      <patternFill patternType="solid">
        <fgColor theme="0" tint="-4.9989318521683403E-2"/>
        <bgColor indexed="64"/>
      </patternFill>
    </fill>
    <fill>
      <patternFill patternType="solid">
        <fgColor theme="0" tint="-0.14999847407452621"/>
        <bgColor indexed="64"/>
      </patternFill>
    </fill>
    <fill>
      <patternFill patternType="solid">
        <fgColor theme="3" tint="0.89999084444715716"/>
        <bgColor indexed="64"/>
      </patternFill>
    </fill>
    <fill>
      <patternFill patternType="solid">
        <fgColor theme="3" tint="0.749992370372631"/>
        <bgColor indexed="64"/>
      </patternFill>
    </fill>
    <fill>
      <patternFill patternType="solid">
        <fgColor theme="9" tint="-0.249977111117893"/>
        <bgColor indexed="64"/>
      </patternFill>
    </fill>
    <fill>
      <patternFill patternType="solid">
        <fgColor theme="9" tint="0.59999389629810485"/>
        <bgColor indexed="64"/>
      </patternFill>
    </fill>
    <fill>
      <patternFill patternType="solid">
        <fgColor theme="2"/>
        <bgColor indexed="64"/>
      </patternFill>
    </fill>
    <fill>
      <patternFill patternType="solid">
        <fgColor rgb="FF156082"/>
        <bgColor rgb="FF000000"/>
      </patternFill>
    </fill>
    <fill>
      <patternFill patternType="solid">
        <fgColor theme="2" tint="-9.9978637043366805E-2"/>
        <bgColor indexed="64"/>
      </patternFill>
    </fill>
    <fill>
      <patternFill patternType="solid">
        <fgColor theme="1" tint="0.14999847407452621"/>
        <bgColor indexed="64"/>
      </patternFill>
    </fill>
    <fill>
      <patternFill patternType="solid">
        <fgColor theme="7" tint="0.79998168889431442"/>
        <bgColor indexed="64"/>
      </patternFill>
    </fill>
    <fill>
      <patternFill patternType="solid">
        <fgColor theme="0" tint="-0.249977111117893"/>
        <bgColor indexed="64"/>
      </patternFill>
    </fill>
    <fill>
      <patternFill patternType="solid">
        <fgColor theme="4" tint="0.79998168889431442"/>
        <bgColor indexed="64"/>
      </patternFill>
    </fill>
    <fill>
      <patternFill patternType="solid">
        <fgColor theme="5" tint="0.59999389629810485"/>
        <bgColor indexed="64"/>
      </patternFill>
    </fill>
    <fill>
      <patternFill patternType="solid">
        <fgColor rgb="FFDAF2D0"/>
        <bgColor rgb="FF000000"/>
      </patternFill>
    </fill>
    <fill>
      <patternFill patternType="solid">
        <fgColor rgb="FFA6C9EC"/>
        <bgColor rgb="FF000000"/>
      </patternFill>
    </fill>
    <fill>
      <patternFill patternType="solid">
        <fgColor rgb="FFFFFF00"/>
        <bgColor rgb="FF000000"/>
      </patternFill>
    </fill>
    <fill>
      <patternFill patternType="solid">
        <fgColor rgb="FFDAE9F8"/>
        <bgColor rgb="FF000000"/>
      </patternFill>
    </fill>
    <fill>
      <patternFill patternType="solid">
        <fgColor theme="0" tint="-0.34998626667073579"/>
        <bgColor indexed="64"/>
      </patternFill>
    </fill>
    <fill>
      <patternFill patternType="solid">
        <fgColor theme="2" tint="-0.249977111117893"/>
        <bgColor indexed="64"/>
      </patternFill>
    </fill>
    <fill>
      <patternFill patternType="solid">
        <fgColor theme="9" tint="0.39997558519241921"/>
        <bgColor indexed="64"/>
      </patternFill>
    </fill>
    <fill>
      <patternFill patternType="solid">
        <fgColor theme="0"/>
        <bgColor rgb="FFFFFFCC"/>
      </patternFill>
    </fill>
    <fill>
      <patternFill patternType="solid">
        <fgColor theme="4" tint="0.59999389629810485"/>
        <bgColor indexed="64"/>
      </patternFill>
    </fill>
    <fill>
      <patternFill patternType="solid">
        <fgColor rgb="FFADADAD"/>
        <bgColor rgb="FF000000"/>
      </patternFill>
    </fill>
    <fill>
      <patternFill patternType="solid">
        <fgColor rgb="FFD9D9D9"/>
        <bgColor rgb="FF000000"/>
      </patternFill>
    </fill>
    <fill>
      <patternFill patternType="solid">
        <fgColor rgb="FFCAEDFB"/>
        <bgColor rgb="FF000000"/>
      </patternFill>
    </fill>
    <fill>
      <patternFill patternType="solid">
        <fgColor rgb="FF8ED973"/>
        <bgColor rgb="FF000000"/>
      </patternFill>
    </fill>
    <fill>
      <patternFill patternType="solid">
        <fgColor theme="5" tint="0.79998168889431442"/>
        <bgColor indexed="64"/>
      </patternFill>
    </fill>
    <fill>
      <patternFill patternType="solid">
        <fgColor theme="5" tint="0.79998168889431442"/>
        <bgColor rgb="FF000000"/>
      </patternFill>
    </fill>
    <fill>
      <patternFill patternType="solid">
        <fgColor theme="7" tint="0.39997558519241921"/>
        <bgColor indexed="64"/>
      </patternFill>
    </fill>
    <fill>
      <patternFill patternType="solid">
        <fgColor theme="5" tint="0.39997558519241921"/>
        <bgColor indexed="64"/>
      </patternFill>
    </fill>
    <fill>
      <patternFill patternType="solid">
        <fgColor theme="8" tint="0.39997558519241921"/>
        <bgColor indexed="64"/>
      </patternFill>
    </fill>
    <fill>
      <patternFill patternType="solid">
        <fgColor theme="8" tint="0.59999389629810485"/>
        <bgColor indexed="64"/>
      </patternFill>
    </fill>
    <fill>
      <patternFill patternType="solid">
        <fgColor rgb="FFFFFF00"/>
        <bgColor indexed="64"/>
      </patternFill>
    </fill>
  </fills>
  <borders count="4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right style="thin">
        <color indexed="64"/>
      </right>
      <top/>
      <bottom/>
      <diagonal/>
    </border>
    <border>
      <left/>
      <right/>
      <top style="thin">
        <color indexed="64"/>
      </top>
      <bottom style="thin">
        <color indexed="64"/>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medium">
        <color indexed="64"/>
      </left>
      <right style="medium">
        <color indexed="64"/>
      </right>
      <top/>
      <bottom style="medium">
        <color indexed="64"/>
      </bottom>
      <diagonal/>
    </border>
    <border>
      <left/>
      <right style="thin">
        <color rgb="FF104861"/>
      </right>
      <top style="thin">
        <color rgb="FF104861"/>
      </top>
      <bottom style="thin">
        <color rgb="FF104861"/>
      </bottom>
      <diagonal/>
    </border>
    <border>
      <left style="thin">
        <color rgb="FF999999"/>
      </left>
      <right/>
      <top style="thin">
        <color rgb="FF999999"/>
      </top>
      <bottom/>
      <diagonal/>
    </border>
    <border>
      <left style="thin">
        <color indexed="65"/>
      </left>
      <right/>
      <top style="thin">
        <color rgb="FF999999"/>
      </top>
      <bottom/>
      <diagonal/>
    </border>
    <border>
      <left style="thin">
        <color indexed="65"/>
      </left>
      <right style="thin">
        <color rgb="FF999999"/>
      </right>
      <top style="thin">
        <color rgb="FF999999"/>
      </top>
      <bottom/>
      <diagonal/>
    </border>
    <border>
      <left style="thin">
        <color rgb="FF999999"/>
      </left>
      <right/>
      <top style="thin">
        <color indexed="65"/>
      </top>
      <bottom/>
      <diagonal/>
    </border>
    <border>
      <left style="thin">
        <color indexed="65"/>
      </left>
      <right/>
      <top style="thin">
        <color indexed="65"/>
      </top>
      <bottom/>
      <diagonal/>
    </border>
    <border>
      <left style="thin">
        <color indexed="65"/>
      </left>
      <right style="thin">
        <color rgb="FF999999"/>
      </right>
      <top style="thin">
        <color indexed="65"/>
      </top>
      <bottom/>
      <diagonal/>
    </border>
    <border>
      <left style="thin">
        <color rgb="FF999999"/>
      </left>
      <right/>
      <top style="thin">
        <color indexed="65"/>
      </top>
      <bottom style="thin">
        <color rgb="FF999999"/>
      </bottom>
      <diagonal/>
    </border>
    <border>
      <left style="thin">
        <color indexed="65"/>
      </left>
      <right/>
      <top style="thin">
        <color indexed="65"/>
      </top>
      <bottom style="thin">
        <color rgb="FF999999"/>
      </bottom>
      <diagonal/>
    </border>
    <border>
      <left style="thin">
        <color indexed="65"/>
      </left>
      <right style="thin">
        <color rgb="FF999999"/>
      </right>
      <top style="thin">
        <color indexed="65"/>
      </top>
      <bottom style="thin">
        <color rgb="FF999999"/>
      </bottom>
      <diagonal/>
    </border>
    <border>
      <left/>
      <right style="medium">
        <color indexed="64"/>
      </right>
      <top style="thin">
        <color indexed="64"/>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style="thin">
        <color rgb="FF000000"/>
      </bottom>
      <diagonal/>
    </border>
    <border>
      <left style="thin">
        <color rgb="FF000000"/>
      </left>
      <right style="thin">
        <color rgb="FF000000"/>
      </right>
      <top/>
      <bottom/>
      <diagonal/>
    </border>
    <border>
      <left style="thin">
        <color rgb="FF000000"/>
      </left>
      <right/>
      <top style="thin">
        <color rgb="FF000000"/>
      </top>
      <bottom style="thin">
        <color rgb="FF000000"/>
      </bottom>
      <diagonal/>
    </border>
    <border>
      <left style="thin">
        <color rgb="FF000000"/>
      </left>
      <right/>
      <top/>
      <bottom/>
      <diagonal/>
    </border>
    <border>
      <left style="thin">
        <color rgb="FF000000"/>
      </left>
      <right/>
      <top/>
      <bottom style="thin">
        <color rgb="FF000000"/>
      </bottom>
      <diagonal/>
    </border>
    <border>
      <left/>
      <right style="thin">
        <color rgb="FF000000"/>
      </right>
      <top style="thin">
        <color rgb="FF000000"/>
      </top>
      <bottom style="thin">
        <color rgb="FF000000"/>
      </bottom>
      <diagonal/>
    </border>
    <border>
      <left/>
      <right style="thin">
        <color rgb="FF000000"/>
      </right>
      <top style="thin">
        <color rgb="FF000000"/>
      </top>
      <bottom/>
      <diagonal/>
    </border>
    <border>
      <left/>
      <right/>
      <top/>
      <bottom style="thin">
        <color rgb="FF000000"/>
      </bottom>
      <diagonal/>
    </border>
    <border>
      <left style="thin">
        <color indexed="64"/>
      </left>
      <right style="thin">
        <color rgb="FF000000"/>
      </right>
      <top style="thin">
        <color indexed="64"/>
      </top>
      <bottom/>
      <diagonal/>
    </border>
    <border>
      <left style="thin">
        <color indexed="64"/>
      </left>
      <right style="thin">
        <color rgb="FF000000"/>
      </right>
      <top/>
      <bottom/>
      <diagonal/>
    </border>
    <border>
      <left style="thin">
        <color indexed="64"/>
      </left>
      <right style="thin">
        <color rgb="FF000000"/>
      </right>
      <top/>
      <bottom style="thin">
        <color indexed="64"/>
      </bottom>
      <diagonal/>
    </border>
    <border>
      <left style="thin">
        <color rgb="FF000000"/>
      </left>
      <right style="thin">
        <color indexed="64"/>
      </right>
      <top style="thin">
        <color indexed="64"/>
      </top>
      <bottom/>
      <diagonal/>
    </border>
    <border>
      <left style="thin">
        <color rgb="FF000000"/>
      </left>
      <right style="thin">
        <color indexed="64"/>
      </right>
      <top/>
      <bottom/>
      <diagonal/>
    </border>
    <border>
      <left style="thin">
        <color rgb="FF000000"/>
      </left>
      <right style="thin">
        <color indexed="64"/>
      </right>
      <top/>
      <bottom style="thin">
        <color indexed="64"/>
      </bottom>
      <diagonal/>
    </border>
    <border>
      <left style="thin">
        <color rgb="FF000000"/>
      </left>
      <right style="thin">
        <color indexed="64"/>
      </right>
      <top/>
      <bottom style="thin">
        <color rgb="FF000000"/>
      </bottom>
      <diagonal/>
    </border>
    <border>
      <left style="thin">
        <color rgb="FF000000"/>
      </left>
      <right style="thin">
        <color indexed="64"/>
      </right>
      <top style="thin">
        <color rgb="FF000000"/>
      </top>
      <bottom/>
      <diagonal/>
    </border>
    <border>
      <left style="thin">
        <color indexed="64"/>
      </left>
      <right style="thin">
        <color rgb="FF000000"/>
      </right>
      <top style="thin">
        <color rgb="FF000000"/>
      </top>
      <bottom/>
      <diagonal/>
    </border>
  </borders>
  <cellStyleXfs count="8">
    <xf numFmtId="0" fontId="0" fillId="0" borderId="0"/>
    <xf numFmtId="167" fontId="1" fillId="0" borderId="0" applyFont="0" applyFill="0" applyBorder="0" applyAlignment="0" applyProtection="0"/>
    <xf numFmtId="9" fontId="1" fillId="0" borderId="0" applyFont="0" applyFill="0" applyBorder="0" applyAlignment="0" applyProtection="0"/>
    <xf numFmtId="0" fontId="1" fillId="0" borderId="0"/>
    <xf numFmtId="0" fontId="18" fillId="0" borderId="0"/>
    <xf numFmtId="167" fontId="1" fillId="0" borderId="0" applyFont="0" applyFill="0" applyBorder="0" applyAlignment="0" applyProtection="0"/>
    <xf numFmtId="0" fontId="38" fillId="0" borderId="0" applyNumberFormat="0" applyFill="0" applyBorder="0" applyAlignment="0" applyProtection="0"/>
    <xf numFmtId="0" fontId="38" fillId="0" borderId="0" applyNumberFormat="0" applyFill="0" applyBorder="0" applyAlignment="0" applyProtection="0"/>
  </cellStyleXfs>
  <cellXfs count="576">
    <xf numFmtId="0" fontId="0" fillId="0" borderId="0" xfId="0"/>
    <xf numFmtId="0" fontId="4" fillId="0" borderId="0" xfId="3" applyFont="1" applyAlignment="1">
      <alignment horizontal="center" vertical="center" wrapText="1"/>
    </xf>
    <xf numFmtId="0" fontId="6" fillId="0" borderId="0" xfId="3" applyFont="1" applyAlignment="1">
      <alignment horizontal="center" vertical="center" wrapText="1"/>
    </xf>
    <xf numFmtId="0" fontId="0" fillId="0" borderId="0" xfId="0" applyAlignment="1">
      <alignment wrapText="1"/>
    </xf>
    <xf numFmtId="0" fontId="0" fillId="2" borderId="0" xfId="0" applyFill="1" applyAlignment="1">
      <alignment wrapText="1"/>
    </xf>
    <xf numFmtId="0" fontId="0" fillId="0" borderId="1" xfId="0" applyBorder="1" applyAlignment="1">
      <alignment vertical="center" wrapText="1"/>
    </xf>
    <xf numFmtId="0" fontId="0" fillId="0" borderId="1" xfId="0" applyBorder="1" applyAlignment="1" applyProtection="1">
      <alignment vertical="center" wrapText="1"/>
      <protection locked="0"/>
    </xf>
    <xf numFmtId="0" fontId="0" fillId="0" borderId="0" xfId="0" applyAlignment="1">
      <alignment vertical="center" wrapText="1"/>
    </xf>
    <xf numFmtId="167" fontId="0" fillId="0" borderId="0" xfId="0" applyNumberFormat="1" applyAlignment="1">
      <alignment vertical="center" wrapText="1"/>
    </xf>
    <xf numFmtId="0" fontId="0" fillId="0" borderId="0" xfId="0" applyAlignment="1">
      <alignment horizontal="right" vertical="center" wrapText="1"/>
    </xf>
    <xf numFmtId="0" fontId="9" fillId="0" borderId="0" xfId="0" applyFont="1" applyAlignment="1">
      <alignment vertical="center" wrapText="1"/>
    </xf>
    <xf numFmtId="0" fontId="2" fillId="5" borderId="1" xfId="0" applyFont="1" applyFill="1" applyBorder="1" applyAlignment="1">
      <alignment horizontal="center" vertical="center" wrapText="1"/>
    </xf>
    <xf numFmtId="0" fontId="13" fillId="0" borderId="0" xfId="0" applyFont="1" applyAlignment="1">
      <alignment horizontal="center" vertical="center"/>
    </xf>
    <xf numFmtId="0" fontId="13" fillId="0" borderId="0" xfId="0" applyFont="1" applyAlignment="1">
      <alignment vertical="center" wrapText="1"/>
    </xf>
    <xf numFmtId="0" fontId="13" fillId="0" borderId="0" xfId="0" applyFont="1"/>
    <xf numFmtId="0" fontId="0" fillId="0" borderId="0" xfId="0" applyAlignment="1">
      <alignment vertical="center"/>
    </xf>
    <xf numFmtId="0" fontId="0" fillId="6" borderId="0" xfId="0" applyFill="1" applyAlignment="1">
      <alignment wrapText="1"/>
    </xf>
    <xf numFmtId="0" fontId="7" fillId="0" borderId="1" xfId="0" applyFont="1" applyBorder="1" applyAlignment="1">
      <alignment horizontal="center" vertical="center" wrapText="1"/>
    </xf>
    <xf numFmtId="0" fontId="15" fillId="0" borderId="0" xfId="0" applyFont="1" applyAlignment="1">
      <alignment wrapText="1"/>
    </xf>
    <xf numFmtId="0" fontId="14" fillId="3" borderId="1" xfId="0" applyFont="1" applyFill="1" applyBorder="1" applyAlignment="1">
      <alignment horizontal="center" vertical="center" wrapText="1"/>
    </xf>
    <xf numFmtId="0" fontId="5" fillId="0" borderId="1" xfId="3" applyFont="1" applyBorder="1" applyAlignment="1">
      <alignment vertical="center" wrapText="1"/>
    </xf>
    <xf numFmtId="0" fontId="14" fillId="8" borderId="1" xfId="0" applyFont="1" applyFill="1" applyBorder="1" applyAlignment="1">
      <alignment horizontal="center" vertical="center" wrapText="1"/>
    </xf>
    <xf numFmtId="0" fontId="0" fillId="9" borderId="1" xfId="0" applyFill="1" applyBorder="1" applyAlignment="1" applyProtection="1">
      <alignment vertical="center" wrapText="1"/>
      <protection locked="0"/>
    </xf>
    <xf numFmtId="167" fontId="1" fillId="9" borderId="1" xfId="1" applyFont="1" applyFill="1" applyBorder="1" applyAlignment="1" applyProtection="1">
      <alignment vertical="center" wrapText="1"/>
      <protection locked="0"/>
    </xf>
    <xf numFmtId="0" fontId="0" fillId="11" borderId="1" xfId="0" applyFill="1" applyBorder="1" applyAlignment="1" applyProtection="1">
      <alignment vertical="center" wrapText="1"/>
      <protection locked="0"/>
    </xf>
    <xf numFmtId="167" fontId="1" fillId="11" borderId="1" xfId="1" applyFont="1" applyFill="1" applyBorder="1" applyAlignment="1" applyProtection="1">
      <alignment vertical="center" wrapText="1"/>
      <protection locked="0"/>
    </xf>
    <xf numFmtId="167" fontId="1" fillId="11" borderId="1" xfId="1" applyFont="1" applyFill="1" applyBorder="1" applyAlignment="1">
      <alignment vertical="center" wrapText="1"/>
    </xf>
    <xf numFmtId="167" fontId="1" fillId="12" borderId="1" xfId="1" applyFont="1" applyFill="1" applyBorder="1" applyAlignment="1">
      <alignment vertical="center" wrapText="1"/>
    </xf>
    <xf numFmtId="0" fontId="14" fillId="13" borderId="1" xfId="0" applyFont="1" applyFill="1" applyBorder="1" applyAlignment="1">
      <alignment horizontal="center" vertical="center" wrapText="1"/>
    </xf>
    <xf numFmtId="0" fontId="0" fillId="6" borderId="1" xfId="0" applyFill="1" applyBorder="1" applyAlignment="1" applyProtection="1">
      <alignment vertical="center" wrapText="1"/>
      <protection locked="0"/>
    </xf>
    <xf numFmtId="167" fontId="1" fillId="6" borderId="1" xfId="1" applyFont="1" applyFill="1" applyBorder="1" applyAlignment="1" applyProtection="1">
      <alignment vertical="center" wrapText="1"/>
      <protection locked="0"/>
    </xf>
    <xf numFmtId="167" fontId="1" fillId="6" borderId="1" xfId="1" applyFont="1" applyFill="1" applyBorder="1" applyAlignment="1">
      <alignment vertical="center" wrapText="1"/>
    </xf>
    <xf numFmtId="167" fontId="1" fillId="14" borderId="1" xfId="1" applyFont="1" applyFill="1" applyBorder="1" applyAlignment="1">
      <alignment vertical="center" wrapText="1"/>
    </xf>
    <xf numFmtId="0" fontId="19" fillId="0" borderId="3" xfId="3" applyFont="1" applyBorder="1" applyAlignment="1">
      <alignment vertical="center" wrapText="1"/>
    </xf>
    <xf numFmtId="0" fontId="19" fillId="0" borderId="4" xfId="3" applyFont="1" applyBorder="1" applyAlignment="1">
      <alignment vertical="center" wrapText="1"/>
    </xf>
    <xf numFmtId="0" fontId="19" fillId="0" borderId="8" xfId="3" applyFont="1" applyBorder="1" applyAlignment="1">
      <alignment vertical="center" wrapText="1"/>
    </xf>
    <xf numFmtId="0" fontId="19" fillId="0" borderId="11" xfId="3" applyFont="1" applyBorder="1" applyAlignment="1">
      <alignment vertical="center" wrapText="1"/>
    </xf>
    <xf numFmtId="0" fontId="19" fillId="0" borderId="12" xfId="3" applyFont="1" applyBorder="1" applyAlignment="1">
      <alignment vertical="center" wrapText="1"/>
    </xf>
    <xf numFmtId="0" fontId="19" fillId="0" borderId="0" xfId="3" applyFont="1" applyAlignment="1">
      <alignment vertical="center" wrapText="1"/>
    </xf>
    <xf numFmtId="167" fontId="1" fillId="15" borderId="1" xfId="1" applyFont="1" applyFill="1" applyBorder="1" applyAlignment="1">
      <alignment vertical="center" wrapText="1"/>
    </xf>
    <xf numFmtId="167" fontId="9" fillId="15" borderId="1" xfId="1" applyFont="1" applyFill="1" applyBorder="1" applyAlignment="1">
      <alignment vertical="center" wrapText="1"/>
    </xf>
    <xf numFmtId="9" fontId="9" fillId="15" borderId="1" xfId="2" applyFont="1" applyFill="1" applyBorder="1" applyAlignment="1">
      <alignment horizontal="center" vertical="center" wrapText="1"/>
    </xf>
    <xf numFmtId="168" fontId="9" fillId="15" borderId="1" xfId="0" applyNumberFormat="1" applyFont="1" applyFill="1" applyBorder="1" applyAlignment="1">
      <alignment vertical="center" wrapText="1"/>
    </xf>
    <xf numFmtId="0" fontId="16" fillId="7" borderId="1" xfId="0" applyFont="1" applyFill="1" applyBorder="1" applyAlignment="1" applyProtection="1">
      <alignment horizontal="center" vertical="center" wrapText="1"/>
      <protection locked="0"/>
    </xf>
    <xf numFmtId="0" fontId="17" fillId="0" borderId="1" xfId="0" applyFont="1" applyBorder="1" applyAlignment="1" applyProtection="1">
      <alignment horizontal="center" vertical="center" wrapText="1"/>
      <protection locked="0"/>
    </xf>
    <xf numFmtId="0" fontId="8" fillId="0" borderId="1" xfId="0" applyFont="1" applyBorder="1" applyAlignment="1">
      <alignment vertical="center" wrapText="1"/>
    </xf>
    <xf numFmtId="0" fontId="7" fillId="0" borderId="5" xfId="0" applyFont="1" applyBorder="1" applyAlignment="1">
      <alignment vertical="center" wrapText="1"/>
    </xf>
    <xf numFmtId="169" fontId="1" fillId="9" borderId="1" xfId="1" applyNumberFormat="1" applyFont="1" applyFill="1" applyBorder="1" applyAlignment="1">
      <alignment vertical="center" wrapText="1"/>
    </xf>
    <xf numFmtId="0" fontId="22" fillId="16" borderId="14" xfId="0" applyFont="1" applyFill="1" applyBorder="1" applyAlignment="1">
      <alignment vertical="center" wrapText="1"/>
    </xf>
    <xf numFmtId="0" fontId="0" fillId="0" borderId="15" xfId="0" applyBorder="1"/>
    <xf numFmtId="0" fontId="0" fillId="0" borderId="16" xfId="0" applyBorder="1"/>
    <xf numFmtId="0" fontId="0" fillId="0" borderId="17" xfId="0" applyBorder="1"/>
    <xf numFmtId="0" fontId="0" fillId="0" borderId="18" xfId="0" applyBorder="1"/>
    <xf numFmtId="0" fontId="0" fillId="0" borderId="19" xfId="0" applyBorder="1"/>
    <xf numFmtId="0" fontId="0" fillId="0" borderId="20" xfId="0" applyBorder="1"/>
    <xf numFmtId="0" fontId="0" fillId="0" borderId="21" xfId="0" applyBorder="1"/>
    <xf numFmtId="0" fontId="0" fillId="0" borderId="22" xfId="0" applyBorder="1"/>
    <xf numFmtId="0" fontId="0" fillId="0" borderId="23" xfId="0" applyBorder="1"/>
    <xf numFmtId="169" fontId="1" fillId="10" borderId="1" xfId="1" applyNumberFormat="1" applyFont="1" applyFill="1" applyBorder="1" applyAlignment="1">
      <alignment vertical="center" wrapText="1"/>
    </xf>
    <xf numFmtId="0" fontId="0" fillId="18" borderId="0" xfId="0" applyFill="1" applyAlignment="1">
      <alignment vertical="center" wrapText="1"/>
    </xf>
    <xf numFmtId="167" fontId="0" fillId="19" borderId="0" xfId="0" applyNumberFormat="1" applyFill="1" applyAlignment="1">
      <alignment vertical="center" wrapText="1"/>
    </xf>
    <xf numFmtId="0" fontId="0" fillId="0" borderId="0" xfId="0" pivotButton="1"/>
    <xf numFmtId="0" fontId="0" fillId="0" borderId="0" xfId="0" applyAlignment="1">
      <alignment horizontal="left"/>
    </xf>
    <xf numFmtId="0" fontId="0" fillId="0" borderId="1" xfId="0" applyBorder="1" applyAlignment="1">
      <alignment horizontal="center" vertical="center" wrapText="1"/>
    </xf>
    <xf numFmtId="9" fontId="0" fillId="0" borderId="1" xfId="0" applyNumberFormat="1" applyBorder="1" applyAlignment="1">
      <alignment horizontal="center" vertical="center" wrapText="1"/>
    </xf>
    <xf numFmtId="0" fontId="1" fillId="0" borderId="1" xfId="1" applyNumberFormat="1" applyFont="1" applyFill="1" applyBorder="1" applyAlignment="1">
      <alignment horizontal="center" vertical="center" wrapText="1"/>
    </xf>
    <xf numFmtId="168" fontId="1" fillId="0" borderId="1" xfId="1" applyNumberFormat="1" applyFont="1" applyFill="1" applyBorder="1" applyAlignment="1">
      <alignment vertical="center" wrapText="1"/>
    </xf>
    <xf numFmtId="168" fontId="0" fillId="0" borderId="1" xfId="0" applyNumberFormat="1" applyBorder="1" applyAlignment="1">
      <alignment vertical="center" wrapText="1"/>
    </xf>
    <xf numFmtId="167" fontId="3" fillId="0" borderId="13" xfId="1" applyFont="1" applyFill="1" applyBorder="1" applyAlignment="1">
      <alignment vertical="center" wrapText="1"/>
    </xf>
    <xf numFmtId="0" fontId="10" fillId="0" borderId="0" xfId="0" applyFont="1" applyAlignment="1">
      <alignment vertical="center" wrapText="1"/>
    </xf>
    <xf numFmtId="0" fontId="11" fillId="0" borderId="0" xfId="0" applyFont="1" applyAlignment="1">
      <alignment vertical="center" wrapText="1"/>
    </xf>
    <xf numFmtId="0" fontId="14" fillId="18" borderId="1" xfId="0" applyFont="1" applyFill="1" applyBorder="1" applyAlignment="1">
      <alignment horizontal="center" vertical="center" wrapText="1"/>
    </xf>
    <xf numFmtId="0" fontId="18" fillId="0" borderId="0" xfId="0" applyFont="1" applyAlignment="1">
      <alignment vertical="center" wrapText="1"/>
    </xf>
    <xf numFmtId="167" fontId="6" fillId="0" borderId="0" xfId="3" applyNumberFormat="1" applyFont="1" applyAlignment="1">
      <alignment horizontal="center" vertical="center" wrapText="1"/>
    </xf>
    <xf numFmtId="43" fontId="6" fillId="11" borderId="0" xfId="3" applyNumberFormat="1" applyFont="1" applyFill="1" applyAlignment="1">
      <alignment horizontal="center" vertical="center" wrapText="1"/>
    </xf>
    <xf numFmtId="0" fontId="26" fillId="0" borderId="1" xfId="0" applyFont="1" applyBorder="1" applyAlignment="1" applyProtection="1">
      <alignment vertical="center" wrapText="1"/>
      <protection locked="0"/>
    </xf>
    <xf numFmtId="167" fontId="26" fillId="15" borderId="1" xfId="1" applyFont="1" applyFill="1" applyBorder="1" applyAlignment="1">
      <alignment vertical="center" wrapText="1"/>
    </xf>
    <xf numFmtId="167" fontId="26" fillId="19" borderId="0" xfId="0" applyNumberFormat="1" applyFont="1" applyFill="1" applyAlignment="1">
      <alignment vertical="center" wrapText="1"/>
    </xf>
    <xf numFmtId="171" fontId="17" fillId="0" borderId="1" xfId="0" applyNumberFormat="1" applyFont="1" applyBorder="1" applyAlignment="1" applyProtection="1">
      <alignment horizontal="center" vertical="center" wrapText="1"/>
      <protection locked="0"/>
    </xf>
    <xf numFmtId="171" fontId="17" fillId="0" borderId="1" xfId="0" applyNumberFormat="1" applyFont="1" applyBorder="1" applyAlignment="1" applyProtection="1">
      <alignment wrapText="1"/>
      <protection locked="0"/>
    </xf>
    <xf numFmtId="169" fontId="35" fillId="10" borderId="1" xfId="1" applyNumberFormat="1" applyFont="1" applyFill="1" applyBorder="1" applyAlignment="1">
      <alignment vertical="center" wrapText="1"/>
    </xf>
    <xf numFmtId="0" fontId="35" fillId="6" borderId="1" xfId="0" applyFont="1" applyFill="1" applyBorder="1" applyAlignment="1" applyProtection="1">
      <alignment vertical="center" wrapText="1"/>
      <protection locked="0"/>
    </xf>
    <xf numFmtId="167" fontId="35" fillId="6" borderId="1" xfId="1" applyFont="1" applyFill="1" applyBorder="1" applyAlignment="1" applyProtection="1">
      <alignment vertical="center" wrapText="1"/>
      <protection locked="0"/>
    </xf>
    <xf numFmtId="167" fontId="35" fillId="6" borderId="1" xfId="1" applyFont="1" applyFill="1" applyBorder="1" applyAlignment="1">
      <alignment vertical="center" wrapText="1"/>
    </xf>
    <xf numFmtId="167" fontId="35" fillId="15" borderId="1" xfId="1" applyFont="1" applyFill="1" applyBorder="1" applyAlignment="1">
      <alignment vertical="center" wrapText="1"/>
    </xf>
    <xf numFmtId="0" fontId="5" fillId="0" borderId="6" xfId="3" applyFont="1" applyBorder="1" applyAlignment="1">
      <alignment horizontal="center" vertical="center" wrapText="1"/>
    </xf>
    <xf numFmtId="3" fontId="6" fillId="0" borderId="0" xfId="3" applyNumberFormat="1" applyFont="1" applyAlignment="1">
      <alignment horizontal="center" vertical="center" wrapText="1"/>
    </xf>
    <xf numFmtId="43" fontId="6" fillId="0" borderId="0" xfId="3" applyNumberFormat="1" applyFont="1" applyAlignment="1">
      <alignment horizontal="center" vertical="center" wrapText="1"/>
    </xf>
    <xf numFmtId="0" fontId="5" fillId="0" borderId="11" xfId="3" applyFont="1" applyBorder="1" applyAlignment="1">
      <alignment vertical="center" wrapText="1"/>
    </xf>
    <xf numFmtId="0" fontId="35" fillId="10" borderId="1" xfId="0" applyFont="1" applyFill="1" applyBorder="1" applyAlignment="1" applyProtection="1">
      <alignment vertical="center" wrapText="1"/>
      <protection locked="0"/>
    </xf>
    <xf numFmtId="167" fontId="35" fillId="10" borderId="1" xfId="1" applyFont="1" applyFill="1" applyBorder="1" applyAlignment="1" applyProtection="1">
      <alignment vertical="center" wrapText="1"/>
      <protection locked="0"/>
    </xf>
    <xf numFmtId="0" fontId="35" fillId="19" borderId="1" xfId="0" applyFont="1" applyFill="1" applyBorder="1" applyAlignment="1" applyProtection="1">
      <alignment vertical="center" wrapText="1"/>
      <protection locked="0"/>
    </xf>
    <xf numFmtId="167" fontId="35" fillId="19" borderId="1" xfId="1" applyFont="1" applyFill="1" applyBorder="1" applyAlignment="1" applyProtection="1">
      <alignment vertical="center" wrapText="1"/>
      <protection locked="0"/>
    </xf>
    <xf numFmtId="167" fontId="35" fillId="19" borderId="1" xfId="1" applyFont="1" applyFill="1" applyBorder="1" applyAlignment="1">
      <alignment vertical="center" wrapText="1"/>
    </xf>
    <xf numFmtId="0" fontId="37" fillId="7" borderId="1" xfId="0" applyFont="1" applyFill="1" applyBorder="1" applyAlignment="1" applyProtection="1">
      <alignment horizontal="center" vertical="center" wrapText="1"/>
      <protection locked="0"/>
    </xf>
    <xf numFmtId="167" fontId="0" fillId="0" borderId="0" xfId="0" applyNumberFormat="1" applyAlignment="1">
      <alignment wrapText="1"/>
    </xf>
    <xf numFmtId="0" fontId="6" fillId="0" borderId="1" xfId="3" applyFont="1" applyBorder="1" applyAlignment="1">
      <alignment vertical="center" wrapText="1"/>
    </xf>
    <xf numFmtId="0" fontId="8" fillId="0" borderId="5" xfId="0" applyFont="1" applyBorder="1" applyAlignment="1">
      <alignment vertical="center" wrapText="1"/>
    </xf>
    <xf numFmtId="0" fontId="2" fillId="3" borderId="1" xfId="0" applyFont="1" applyFill="1" applyBorder="1" applyAlignment="1">
      <alignment horizontal="center" vertical="center" wrapText="1"/>
    </xf>
    <xf numFmtId="0" fontId="2" fillId="8" borderId="1" xfId="0" applyFont="1" applyFill="1" applyBorder="1" applyAlignment="1">
      <alignment horizontal="center" vertical="center" wrapText="1"/>
    </xf>
    <xf numFmtId="0" fontId="2" fillId="8" borderId="28" xfId="0" applyFont="1" applyFill="1" applyBorder="1" applyAlignment="1">
      <alignment horizontal="center" vertical="center" wrapText="1"/>
    </xf>
    <xf numFmtId="0" fontId="2" fillId="13" borderId="1" xfId="0" applyFont="1" applyFill="1" applyBorder="1" applyAlignment="1">
      <alignment horizontal="center" vertical="center" wrapText="1"/>
    </xf>
    <xf numFmtId="0" fontId="36" fillId="6" borderId="1" xfId="0" applyFont="1" applyFill="1" applyBorder="1" applyAlignment="1">
      <alignment horizontal="center" vertical="center" wrapText="1"/>
    </xf>
    <xf numFmtId="0" fontId="2" fillId="18" borderId="1" xfId="0" applyFont="1" applyFill="1" applyBorder="1" applyAlignment="1">
      <alignment horizontal="center" vertical="center" wrapText="1"/>
    </xf>
    <xf numFmtId="0" fontId="2" fillId="18" borderId="0" xfId="0" applyFont="1" applyFill="1" applyAlignment="1">
      <alignment horizontal="center" vertical="center" wrapText="1"/>
    </xf>
    <xf numFmtId="0" fontId="39" fillId="7" borderId="1" xfId="0" applyFont="1" applyFill="1" applyBorder="1" applyAlignment="1" applyProtection="1">
      <alignment horizontal="center" vertical="center" wrapText="1"/>
      <protection locked="0"/>
    </xf>
    <xf numFmtId="0" fontId="39" fillId="27" borderId="1" xfId="0" applyFont="1" applyFill="1" applyBorder="1" applyAlignment="1" applyProtection="1">
      <alignment horizontal="center" vertical="center" wrapText="1"/>
      <protection locked="0"/>
    </xf>
    <xf numFmtId="14" fontId="0" fillId="28" borderId="1" xfId="1" applyNumberFormat="1" applyFont="1" applyFill="1" applyBorder="1" applyAlignment="1" applyProtection="1">
      <alignment vertical="center" wrapText="1"/>
      <protection locked="0"/>
    </xf>
    <xf numFmtId="167" fontId="0" fillId="28" borderId="1" xfId="1" applyFont="1" applyFill="1" applyBorder="1" applyAlignment="1" applyProtection="1">
      <alignment vertical="center" wrapText="1"/>
      <protection locked="0"/>
    </xf>
    <xf numFmtId="167" fontId="0" fillId="10" borderId="1" xfId="1" applyFont="1" applyFill="1" applyBorder="1" applyAlignment="1" applyProtection="1">
      <alignment vertical="center" wrapText="1"/>
    </xf>
    <xf numFmtId="169" fontId="0" fillId="10" borderId="1" xfId="1" applyNumberFormat="1" applyFont="1" applyFill="1" applyBorder="1" applyAlignment="1" applyProtection="1">
      <alignment vertical="center" wrapText="1"/>
    </xf>
    <xf numFmtId="0" fontId="39" fillId="12" borderId="1" xfId="0" applyFont="1" applyFill="1" applyBorder="1" applyAlignment="1" applyProtection="1">
      <alignment horizontal="center" vertical="center" wrapText="1"/>
      <protection locked="0"/>
    </xf>
    <xf numFmtId="14" fontId="0" fillId="12" borderId="1" xfId="1" applyNumberFormat="1" applyFont="1" applyFill="1" applyBorder="1" applyAlignment="1" applyProtection="1">
      <alignment vertical="center" wrapText="1"/>
      <protection locked="0"/>
    </xf>
    <xf numFmtId="167" fontId="0" fillId="12" borderId="1" xfId="1" applyFont="1" applyFill="1" applyBorder="1" applyAlignment="1" applyProtection="1">
      <alignment vertical="center" wrapText="1"/>
      <protection locked="0"/>
    </xf>
    <xf numFmtId="167" fontId="0" fillId="21" borderId="1" xfId="1" applyFont="1" applyFill="1" applyBorder="1" applyAlignment="1" applyProtection="1">
      <alignment vertical="center" wrapText="1"/>
    </xf>
    <xf numFmtId="169" fontId="0" fillId="21" borderId="1" xfId="1" applyNumberFormat="1" applyFont="1" applyFill="1" applyBorder="1" applyAlignment="1" applyProtection="1">
      <alignment vertical="center" wrapText="1"/>
    </xf>
    <xf numFmtId="0" fontId="39" fillId="29" borderId="1" xfId="0" applyFont="1" applyFill="1" applyBorder="1" applyAlignment="1" applyProtection="1">
      <alignment horizontal="center" vertical="center" wrapText="1"/>
      <protection locked="0"/>
    </xf>
    <xf numFmtId="14" fontId="0" fillId="29" borderId="1" xfId="1" applyNumberFormat="1" applyFont="1" applyFill="1" applyBorder="1" applyAlignment="1" applyProtection="1">
      <alignment vertical="center" wrapText="1"/>
      <protection locked="0"/>
    </xf>
    <xf numFmtId="167" fontId="0" fillId="29" borderId="26" xfId="1" applyFont="1" applyFill="1" applyBorder="1" applyAlignment="1" applyProtection="1">
      <alignment horizontal="justify" vertical="center" wrapText="1"/>
      <protection locked="0"/>
    </xf>
    <xf numFmtId="167" fontId="0" fillId="29" borderId="1" xfId="1" applyFont="1" applyFill="1" applyBorder="1" applyAlignment="1" applyProtection="1">
      <alignment horizontal="justify" vertical="center" wrapText="1"/>
      <protection locked="0"/>
    </xf>
    <xf numFmtId="167" fontId="0" fillId="29" borderId="1" xfId="1" applyFont="1" applyFill="1" applyBorder="1" applyAlignment="1" applyProtection="1">
      <alignment vertical="center" wrapText="1"/>
      <protection locked="0"/>
    </xf>
    <xf numFmtId="167" fontId="0" fillId="29" borderId="28" xfId="1" applyFont="1" applyFill="1" applyBorder="1" applyAlignment="1" applyProtection="1">
      <alignment vertical="center" wrapText="1"/>
      <protection locked="0"/>
    </xf>
    <xf numFmtId="167" fontId="0" fillId="6" borderId="1" xfId="1" applyFont="1" applyFill="1" applyBorder="1" applyAlignment="1" applyProtection="1">
      <alignment vertical="center" wrapText="1"/>
    </xf>
    <xf numFmtId="169" fontId="0" fillId="6" borderId="1" xfId="1" applyNumberFormat="1" applyFont="1" applyFill="1" applyBorder="1" applyAlignment="1" applyProtection="1">
      <alignment vertical="center" wrapText="1"/>
    </xf>
    <xf numFmtId="167" fontId="0" fillId="15" borderId="1" xfId="1" applyFont="1" applyFill="1" applyBorder="1" applyAlignment="1" applyProtection="1">
      <alignment vertical="center" wrapText="1"/>
    </xf>
    <xf numFmtId="10" fontId="0" fillId="15" borderId="1" xfId="2" applyNumberFormat="1" applyFont="1" applyFill="1" applyBorder="1" applyAlignment="1" applyProtection="1">
      <alignment horizontal="center" vertical="center" wrapText="1"/>
    </xf>
    <xf numFmtId="172" fontId="0" fillId="21" borderId="1" xfId="1" applyNumberFormat="1" applyFont="1" applyFill="1" applyBorder="1" applyAlignment="1" applyProtection="1">
      <alignment vertical="center" wrapText="1"/>
    </xf>
    <xf numFmtId="0" fontId="39" fillId="27" borderId="28" xfId="0" applyFont="1" applyFill="1" applyBorder="1" applyAlignment="1" applyProtection="1">
      <alignment horizontal="center" vertical="center" wrapText="1"/>
      <protection locked="0"/>
    </xf>
    <xf numFmtId="14" fontId="0" fillId="28" borderId="28" xfId="1" applyNumberFormat="1" applyFont="1" applyFill="1" applyBorder="1" applyAlignment="1" applyProtection="1">
      <alignment vertical="center" wrapText="1"/>
      <protection locked="0"/>
    </xf>
    <xf numFmtId="14" fontId="0" fillId="28" borderId="27" xfId="1" applyNumberFormat="1" applyFont="1" applyFill="1" applyBorder="1" applyAlignment="1" applyProtection="1">
      <alignment vertical="center" wrapText="1"/>
      <protection locked="0"/>
    </xf>
    <xf numFmtId="167" fontId="40" fillId="28" borderId="28" xfId="1" applyFont="1" applyFill="1" applyBorder="1" applyAlignment="1" applyProtection="1">
      <alignment vertical="center" wrapText="1"/>
      <protection locked="0"/>
    </xf>
    <xf numFmtId="167" fontId="40" fillId="10" borderId="1" xfId="1" applyFont="1" applyFill="1" applyBorder="1" applyAlignment="1">
      <alignment vertical="center" wrapText="1"/>
    </xf>
    <xf numFmtId="169" fontId="40" fillId="10" borderId="1" xfId="1" applyNumberFormat="1" applyFont="1" applyFill="1" applyBorder="1" applyAlignment="1">
      <alignment vertical="center" wrapText="1"/>
    </xf>
    <xf numFmtId="0" fontId="39" fillId="12" borderId="28" xfId="0" applyFont="1" applyFill="1" applyBorder="1" applyAlignment="1" applyProtection="1">
      <alignment horizontal="center" vertical="center" wrapText="1"/>
      <protection locked="0"/>
    </xf>
    <xf numFmtId="14" fontId="0" fillId="12" borderId="28" xfId="1" applyNumberFormat="1" applyFont="1" applyFill="1" applyBorder="1" applyAlignment="1" applyProtection="1">
      <alignment vertical="center" wrapText="1"/>
      <protection locked="0"/>
    </xf>
    <xf numFmtId="167" fontId="0" fillId="12" borderId="28" xfId="1" applyFont="1" applyFill="1" applyBorder="1" applyAlignment="1" applyProtection="1">
      <alignment vertical="center" wrapText="1"/>
      <protection locked="0"/>
    </xf>
    <xf numFmtId="167" fontId="0" fillId="19" borderId="1" xfId="1" applyFont="1" applyFill="1" applyBorder="1" applyAlignment="1" applyProtection="1">
      <alignment vertical="center" wrapText="1"/>
    </xf>
    <xf numFmtId="169" fontId="0" fillId="19" borderId="1" xfId="1" applyNumberFormat="1" applyFont="1" applyFill="1" applyBorder="1" applyAlignment="1" applyProtection="1">
      <alignment vertical="center" wrapText="1"/>
    </xf>
    <xf numFmtId="0" fontId="39" fillId="29" borderId="26" xfId="0" applyFont="1" applyFill="1" applyBorder="1" applyAlignment="1" applyProtection="1">
      <alignment horizontal="center" vertical="center" wrapText="1"/>
      <protection locked="0"/>
    </xf>
    <xf numFmtId="14" fontId="0" fillId="29" borderId="28" xfId="1" applyNumberFormat="1" applyFont="1" applyFill="1" applyBorder="1" applyAlignment="1" applyProtection="1">
      <alignment vertical="center" wrapText="1"/>
      <protection locked="0"/>
    </xf>
    <xf numFmtId="14" fontId="0" fillId="29" borderId="0" xfId="1" applyNumberFormat="1" applyFont="1" applyFill="1" applyBorder="1" applyAlignment="1" applyProtection="1">
      <alignment vertical="center" wrapText="1"/>
      <protection locked="0"/>
    </xf>
    <xf numFmtId="14" fontId="0" fillId="29" borderId="26" xfId="1" applyNumberFormat="1" applyFont="1" applyFill="1" applyBorder="1" applyAlignment="1" applyProtection="1">
      <alignment vertical="center" wrapText="1"/>
      <protection locked="0"/>
    </xf>
    <xf numFmtId="167" fontId="0" fillId="29" borderId="7" xfId="1" applyFont="1" applyFill="1" applyBorder="1" applyAlignment="1" applyProtection="1">
      <alignment vertical="center" wrapText="1"/>
      <protection locked="0"/>
    </xf>
    <xf numFmtId="0" fontId="5" fillId="0" borderId="0" xfId="0" applyFont="1" applyAlignment="1">
      <alignment wrapText="1"/>
    </xf>
    <xf numFmtId="0" fontId="41" fillId="3" borderId="1" xfId="0" applyFont="1" applyFill="1" applyBorder="1" applyAlignment="1">
      <alignment horizontal="center" vertical="center" wrapText="1"/>
    </xf>
    <xf numFmtId="0" fontId="41" fillId="8" borderId="1" xfId="0" applyFont="1" applyFill="1" applyBorder="1" applyAlignment="1">
      <alignment horizontal="center" vertical="center" wrapText="1"/>
    </xf>
    <xf numFmtId="0" fontId="41" fillId="13" borderId="1" xfId="0" applyFont="1" applyFill="1" applyBorder="1" applyAlignment="1">
      <alignment horizontal="center" vertical="center" wrapText="1"/>
    </xf>
    <xf numFmtId="0" fontId="41" fillId="18" borderId="1" xfId="0" applyFont="1" applyFill="1" applyBorder="1" applyAlignment="1">
      <alignment horizontal="center" vertical="center" wrapText="1"/>
    </xf>
    <xf numFmtId="0" fontId="0" fillId="0" borderId="1" xfId="0" applyBorder="1" applyAlignment="1">
      <alignment horizontal="left" vertical="center" wrapText="1"/>
    </xf>
    <xf numFmtId="0" fontId="0" fillId="0" borderId="1" xfId="0" applyBorder="1" applyAlignment="1" applyProtection="1">
      <alignment horizontal="center" vertical="center" wrapText="1"/>
      <protection locked="0"/>
    </xf>
    <xf numFmtId="0" fontId="0" fillId="28" borderId="28" xfId="0" applyFill="1" applyBorder="1" applyAlignment="1" applyProtection="1">
      <alignment horizontal="center" vertical="center" wrapText="1"/>
      <protection locked="0"/>
    </xf>
    <xf numFmtId="0" fontId="0" fillId="28" borderId="1" xfId="0" applyFill="1" applyBorder="1" applyAlignment="1" applyProtection="1">
      <alignment horizontal="center" vertical="center" wrapText="1"/>
      <protection locked="0"/>
    </xf>
    <xf numFmtId="0" fontId="38" fillId="12" borderId="28" xfId="7" applyFill="1" applyBorder="1"/>
    <xf numFmtId="0" fontId="0" fillId="12" borderId="1" xfId="0" applyFill="1" applyBorder="1" applyAlignment="1" applyProtection="1">
      <alignment horizontal="center" vertical="center" wrapText="1"/>
      <protection locked="0"/>
    </xf>
    <xf numFmtId="0" fontId="0" fillId="12" borderId="28" xfId="0" applyFill="1" applyBorder="1" applyAlignment="1" applyProtection="1">
      <alignment vertical="center" wrapText="1"/>
      <protection locked="0"/>
    </xf>
    <xf numFmtId="0" fontId="0" fillId="29" borderId="1" xfId="0" applyFill="1" applyBorder="1" applyAlignment="1" applyProtection="1">
      <alignment horizontal="center" vertical="center" wrapText="1"/>
      <protection locked="0"/>
    </xf>
    <xf numFmtId="0" fontId="13" fillId="25" borderId="1" xfId="0" applyFont="1" applyFill="1" applyBorder="1" applyAlignment="1">
      <alignment wrapText="1"/>
    </xf>
    <xf numFmtId="14" fontId="13" fillId="26" borderId="1" xfId="1" applyNumberFormat="1" applyFont="1" applyFill="1" applyBorder="1" applyAlignment="1" applyProtection="1">
      <alignment vertical="center" wrapText="1"/>
      <protection locked="0"/>
    </xf>
    <xf numFmtId="167" fontId="13" fillId="24" borderId="6" xfId="1" applyFont="1" applyFill="1" applyBorder="1" applyAlignment="1" applyProtection="1">
      <alignment vertical="center" wrapText="1"/>
      <protection locked="0"/>
    </xf>
    <xf numFmtId="0" fontId="13" fillId="23" borderId="1" xfId="0" applyFont="1" applyFill="1" applyBorder="1" applyAlignment="1" applyProtection="1">
      <alignment vertical="center" wrapText="1"/>
      <protection locked="0"/>
    </xf>
    <xf numFmtId="167" fontId="13" fillId="23" borderId="6" xfId="1" applyFont="1" applyFill="1" applyBorder="1" applyAlignment="1" applyProtection="1">
      <alignment vertical="center" wrapText="1"/>
      <protection locked="0"/>
    </xf>
    <xf numFmtId="0" fontId="38" fillId="12" borderId="28" xfId="6" applyFill="1" applyBorder="1" applyProtection="1">
      <protection locked="0"/>
    </xf>
    <xf numFmtId="0" fontId="0" fillId="12" borderId="28" xfId="0" applyFill="1" applyBorder="1" applyAlignment="1" applyProtection="1">
      <alignment horizontal="center" vertical="center" wrapText="1"/>
      <protection locked="0"/>
    </xf>
    <xf numFmtId="0" fontId="0" fillId="29" borderId="26" xfId="0" applyFill="1" applyBorder="1" applyAlignment="1" applyProtection="1">
      <alignment horizontal="center" vertical="center" wrapText="1"/>
      <protection locked="0"/>
    </xf>
    <xf numFmtId="0" fontId="43" fillId="0" borderId="1" xfId="0" applyFont="1" applyBorder="1" applyAlignment="1" applyProtection="1">
      <alignment horizontal="justify" vertical="center" wrapText="1"/>
      <protection locked="0"/>
    </xf>
    <xf numFmtId="0" fontId="44" fillId="0" borderId="1" xfId="0" applyFont="1" applyBorder="1" applyAlignment="1" applyProtection="1">
      <alignment horizontal="justify" vertical="center" wrapText="1"/>
      <protection locked="0"/>
    </xf>
    <xf numFmtId="0" fontId="45" fillId="30" borderId="1" xfId="0" applyFont="1" applyFill="1" applyBorder="1" applyAlignment="1" applyProtection="1">
      <alignment horizontal="justify" vertical="center" wrapText="1"/>
      <protection locked="0"/>
    </xf>
    <xf numFmtId="0" fontId="45" fillId="0" borderId="1" xfId="0" applyFont="1" applyBorder="1" applyAlignment="1" applyProtection="1">
      <alignment horizontal="justify" vertical="center" wrapText="1"/>
      <protection locked="0"/>
    </xf>
    <xf numFmtId="0" fontId="46" fillId="0" borderId="1" xfId="0" applyFont="1" applyBorder="1" applyAlignment="1" applyProtection="1">
      <alignment horizontal="justify" vertical="center" wrapText="1"/>
      <protection locked="0"/>
    </xf>
    <xf numFmtId="0" fontId="47" fillId="30" borderId="1" xfId="0" applyFont="1" applyFill="1" applyBorder="1" applyAlignment="1" applyProtection="1">
      <alignment horizontal="justify" vertical="center" wrapText="1"/>
      <protection locked="0"/>
    </xf>
    <xf numFmtId="0" fontId="48" fillId="0" borderId="1" xfId="0" applyFont="1" applyBorder="1" applyAlignment="1" applyProtection="1">
      <alignment horizontal="justify" vertical="center" wrapText="1"/>
      <protection locked="0"/>
    </xf>
    <xf numFmtId="0" fontId="49" fillId="0" borderId="1" xfId="0" applyFont="1" applyBorder="1" applyAlignment="1" applyProtection="1">
      <alignment horizontal="justify" vertical="center" wrapText="1"/>
      <protection locked="0"/>
    </xf>
    <xf numFmtId="168" fontId="0" fillId="0" borderId="0" xfId="1" applyNumberFormat="1" applyFont="1" applyAlignment="1">
      <alignment vertical="center" wrapText="1"/>
    </xf>
    <xf numFmtId="173" fontId="0" fillId="0" borderId="0" xfId="2" applyNumberFormat="1" applyFont="1" applyAlignment="1">
      <alignment vertical="center" wrapText="1"/>
    </xf>
    <xf numFmtId="0" fontId="26" fillId="31" borderId="1" xfId="0" applyFont="1" applyFill="1" applyBorder="1" applyAlignment="1" applyProtection="1">
      <alignment vertical="center" wrapText="1"/>
      <protection locked="0"/>
    </xf>
    <xf numFmtId="0" fontId="50" fillId="32" borderId="28" xfId="0" applyFont="1" applyFill="1" applyBorder="1" applyAlignment="1">
      <alignment vertical="center"/>
    </xf>
    <xf numFmtId="165" fontId="51" fillId="33" borderId="28" xfId="0" applyNumberFormat="1" applyFont="1" applyFill="1" applyBorder="1" applyAlignment="1">
      <alignment vertical="center" wrapText="1"/>
    </xf>
    <xf numFmtId="0" fontId="52" fillId="24" borderId="28" xfId="0" applyFont="1" applyFill="1" applyBorder="1" applyAlignment="1">
      <alignment vertical="center"/>
    </xf>
    <xf numFmtId="165" fontId="51" fillId="34" borderId="28" xfId="0" applyNumberFormat="1" applyFont="1" applyFill="1" applyBorder="1" applyAlignment="1">
      <alignment vertical="center" wrapText="1"/>
    </xf>
    <xf numFmtId="0" fontId="50" fillId="35" borderId="28" xfId="0" applyFont="1" applyFill="1" applyBorder="1" applyAlignment="1">
      <alignment vertical="center"/>
    </xf>
    <xf numFmtId="165" fontId="51" fillId="23" borderId="28" xfId="0" applyNumberFormat="1" applyFont="1" applyFill="1" applyBorder="1" applyAlignment="1">
      <alignment vertical="center" wrapText="1"/>
    </xf>
    <xf numFmtId="0" fontId="13" fillId="32" borderId="28" xfId="0" applyFont="1" applyFill="1" applyBorder="1" applyAlignment="1">
      <alignment vertical="center"/>
    </xf>
    <xf numFmtId="165" fontId="53" fillId="33" borderId="28" xfId="0" applyNumberFormat="1" applyFont="1" applyFill="1" applyBorder="1" applyAlignment="1">
      <alignment vertical="center" wrapText="1"/>
    </xf>
    <xf numFmtId="0" fontId="54" fillId="24" borderId="28" xfId="0" applyFont="1" applyFill="1" applyBorder="1" applyAlignment="1">
      <alignment vertical="center"/>
    </xf>
    <xf numFmtId="165" fontId="53" fillId="34" borderId="28" xfId="0" applyNumberFormat="1" applyFont="1" applyFill="1" applyBorder="1" applyAlignment="1">
      <alignment vertical="center" wrapText="1"/>
    </xf>
    <xf numFmtId="0" fontId="13" fillId="35" borderId="28" xfId="0" applyFont="1" applyFill="1" applyBorder="1" applyAlignment="1">
      <alignment vertical="center"/>
    </xf>
    <xf numFmtId="165" fontId="53" fillId="23" borderId="28" xfId="0" applyNumberFormat="1" applyFont="1" applyFill="1" applyBorder="1" applyAlignment="1">
      <alignment vertical="center" wrapText="1"/>
    </xf>
    <xf numFmtId="0" fontId="55" fillId="32" borderId="28" xfId="0" applyFont="1" applyFill="1" applyBorder="1" applyAlignment="1">
      <alignment horizontal="justify" vertical="center" wrapText="1"/>
    </xf>
    <xf numFmtId="0" fontId="55" fillId="24" borderId="28" xfId="0" applyFont="1" applyFill="1" applyBorder="1" applyAlignment="1">
      <alignment horizontal="justify" vertical="center" wrapText="1"/>
    </xf>
    <xf numFmtId="0" fontId="55" fillId="35" borderId="28" xfId="0" applyFont="1" applyFill="1" applyBorder="1" applyAlignment="1">
      <alignment horizontal="justify" vertical="center" wrapText="1"/>
    </xf>
    <xf numFmtId="0" fontId="55" fillId="24" borderId="29" xfId="0" applyFont="1" applyFill="1" applyBorder="1" applyAlignment="1">
      <alignment horizontal="justify" vertical="center" wrapText="1"/>
    </xf>
    <xf numFmtId="0" fontId="55" fillId="35" borderId="29" xfId="0" applyFont="1" applyFill="1" applyBorder="1" applyAlignment="1">
      <alignment horizontal="justify" vertical="center" wrapText="1"/>
    </xf>
    <xf numFmtId="165" fontId="53" fillId="23" borderId="29" xfId="0" applyNumberFormat="1" applyFont="1" applyFill="1" applyBorder="1" applyAlignment="1">
      <alignment vertical="center" wrapText="1"/>
    </xf>
    <xf numFmtId="165" fontId="55" fillId="34" borderId="28" xfId="0" applyNumberFormat="1" applyFont="1" applyFill="1" applyBorder="1" applyAlignment="1">
      <alignment horizontal="justify" vertical="center" wrapText="1"/>
    </xf>
    <xf numFmtId="165" fontId="55" fillId="26" borderId="28" xfId="0" applyNumberFormat="1" applyFont="1" applyFill="1" applyBorder="1" applyAlignment="1">
      <alignment horizontal="justify" vertical="center" wrapText="1"/>
    </xf>
    <xf numFmtId="0" fontId="54" fillId="24" borderId="30" xfId="0" applyFont="1" applyFill="1" applyBorder="1" applyAlignment="1">
      <alignment vertical="center"/>
    </xf>
    <xf numFmtId="0" fontId="13" fillId="35" borderId="30" xfId="0" applyFont="1" applyFill="1" applyBorder="1" applyAlignment="1">
      <alignment vertical="center"/>
    </xf>
    <xf numFmtId="165" fontId="53" fillId="23" borderId="30" xfId="0" applyNumberFormat="1" applyFont="1" applyFill="1" applyBorder="1" applyAlignment="1">
      <alignment vertical="center" wrapText="1"/>
    </xf>
    <xf numFmtId="14" fontId="7" fillId="0" borderId="1" xfId="0" applyNumberFormat="1" applyFont="1" applyBorder="1" applyAlignment="1">
      <alignment horizontal="center" vertical="center" wrapText="1"/>
    </xf>
    <xf numFmtId="0" fontId="13" fillId="36" borderId="28" xfId="0" applyFont="1" applyFill="1" applyBorder="1" applyAlignment="1">
      <alignment wrapText="1"/>
    </xf>
    <xf numFmtId="0" fontId="55" fillId="37" borderId="28" xfId="0" applyFont="1" applyFill="1" applyBorder="1" applyAlignment="1">
      <alignment vertical="center" wrapText="1"/>
    </xf>
    <xf numFmtId="0" fontId="55" fillId="37" borderId="28" xfId="0" applyFont="1" applyFill="1" applyBorder="1" applyAlignment="1">
      <alignment horizontal="justify" vertical="center" wrapText="1"/>
    </xf>
    <xf numFmtId="0" fontId="13" fillId="36" borderId="28" xfId="0" applyFont="1" applyFill="1" applyBorder="1" applyAlignment="1">
      <alignment horizontal="center" vertical="center" wrapText="1"/>
    </xf>
    <xf numFmtId="14" fontId="55" fillId="37" borderId="28" xfId="0" applyNumberFormat="1" applyFont="1" applyFill="1" applyBorder="1" applyAlignment="1">
      <alignment horizontal="justify" vertical="center" wrapText="1"/>
    </xf>
    <xf numFmtId="0" fontId="38" fillId="37" borderId="28" xfId="6" applyFill="1" applyBorder="1"/>
    <xf numFmtId="0" fontId="13" fillId="37" borderId="28" xfId="0" applyFont="1" applyFill="1" applyBorder="1" applyAlignment="1">
      <alignment horizontal="center" vertical="center" wrapText="1"/>
    </xf>
    <xf numFmtId="4" fontId="55" fillId="37" borderId="28" xfId="0" applyNumberFormat="1" applyFont="1" applyFill="1" applyBorder="1" applyAlignment="1">
      <alignment horizontal="right" vertical="center" wrapText="1"/>
    </xf>
    <xf numFmtId="165" fontId="53" fillId="37" borderId="28" xfId="0" applyNumberFormat="1" applyFont="1" applyFill="1" applyBorder="1" applyAlignment="1">
      <alignment vertical="center" wrapText="1"/>
    </xf>
    <xf numFmtId="164" fontId="53" fillId="37" borderId="28" xfId="0" applyNumberFormat="1" applyFont="1" applyFill="1" applyBorder="1" applyAlignment="1">
      <alignment vertical="center" wrapText="1"/>
    </xf>
    <xf numFmtId="164" fontId="56" fillId="37" borderId="28" xfId="0" applyNumberFormat="1" applyFont="1" applyFill="1" applyBorder="1" applyAlignment="1">
      <alignment vertical="center" wrapText="1"/>
    </xf>
    <xf numFmtId="164" fontId="13" fillId="37" borderId="28" xfId="0" applyNumberFormat="1" applyFont="1" applyFill="1" applyBorder="1" applyAlignment="1">
      <alignment vertical="center" wrapText="1"/>
    </xf>
    <xf numFmtId="0" fontId="39" fillId="37" borderId="28" xfId="0" applyFont="1" applyFill="1" applyBorder="1" applyAlignment="1">
      <alignment horizontal="center" vertical="center" wrapText="1"/>
    </xf>
    <xf numFmtId="0" fontId="50" fillId="36" borderId="28" xfId="0" applyFont="1" applyFill="1" applyBorder="1" applyAlignment="1">
      <alignment horizontal="center" vertical="center" wrapText="1"/>
    </xf>
    <xf numFmtId="0" fontId="11" fillId="37" borderId="28" xfId="0" applyFont="1" applyFill="1" applyBorder="1" applyAlignment="1">
      <alignment horizontal="center" vertical="center" wrapText="1"/>
    </xf>
    <xf numFmtId="14" fontId="50" fillId="37" borderId="28" xfId="0" applyNumberFormat="1" applyFont="1" applyFill="1" applyBorder="1" applyAlignment="1">
      <alignment vertical="center" wrapText="1"/>
    </xf>
    <xf numFmtId="0" fontId="38" fillId="37" borderId="28" xfId="6" applyFill="1" applyBorder="1" applyAlignment="1">
      <alignment vertical="center"/>
    </xf>
    <xf numFmtId="0" fontId="50" fillId="37" borderId="28" xfId="0" applyFont="1" applyFill="1" applyBorder="1" applyAlignment="1">
      <alignment horizontal="center" vertical="center" wrapText="1"/>
    </xf>
    <xf numFmtId="0" fontId="50" fillId="37" borderId="28" xfId="0" applyFont="1" applyFill="1" applyBorder="1" applyAlignment="1">
      <alignment vertical="center"/>
    </xf>
    <xf numFmtId="165" fontId="50" fillId="37" borderId="28" xfId="0" applyNumberFormat="1" applyFont="1" applyFill="1" applyBorder="1" applyAlignment="1">
      <alignment vertical="center" wrapText="1"/>
    </xf>
    <xf numFmtId="164" fontId="57" fillId="37" borderId="28" xfId="0" applyNumberFormat="1" applyFont="1" applyFill="1" applyBorder="1" applyAlignment="1">
      <alignment vertical="center" wrapText="1"/>
    </xf>
    <xf numFmtId="0" fontId="52" fillId="37" borderId="28" xfId="0" applyFont="1" applyFill="1" applyBorder="1" applyAlignment="1">
      <alignment vertical="center"/>
    </xf>
    <xf numFmtId="0" fontId="13" fillId="36" borderId="0" xfId="0" applyFont="1" applyFill="1" applyAlignment="1">
      <alignment wrapText="1"/>
    </xf>
    <xf numFmtId="0" fontId="58" fillId="36" borderId="28" xfId="0" applyFont="1" applyFill="1" applyBorder="1" applyAlignment="1">
      <alignment vertical="top" wrapText="1"/>
    </xf>
    <xf numFmtId="14" fontId="13" fillId="37" borderId="28" xfId="0" applyNumberFormat="1" applyFont="1" applyFill="1" applyBorder="1" applyAlignment="1">
      <alignment vertical="center" wrapText="1"/>
    </xf>
    <xf numFmtId="0" fontId="13" fillId="37" borderId="28" xfId="0" applyFont="1" applyFill="1" applyBorder="1" applyAlignment="1">
      <alignment vertical="center"/>
    </xf>
    <xf numFmtId="165" fontId="13" fillId="37" borderId="28" xfId="0" applyNumberFormat="1" applyFont="1" applyFill="1" applyBorder="1" applyAlignment="1">
      <alignment vertical="center" wrapText="1"/>
    </xf>
    <xf numFmtId="0" fontId="54" fillId="37" borderId="28" xfId="0" applyFont="1" applyFill="1" applyBorder="1" applyAlignment="1">
      <alignment vertical="center"/>
    </xf>
    <xf numFmtId="0" fontId="58" fillId="36" borderId="29" xfId="0" applyFont="1" applyFill="1" applyBorder="1" applyAlignment="1">
      <alignment vertical="top" wrapText="1"/>
    </xf>
    <xf numFmtId="0" fontId="55" fillId="37" borderId="29" xfId="0" applyFont="1" applyFill="1" applyBorder="1" applyAlignment="1">
      <alignment horizontal="justify" vertical="center" wrapText="1"/>
    </xf>
    <xf numFmtId="14" fontId="13" fillId="37" borderId="29" xfId="0" applyNumberFormat="1" applyFont="1" applyFill="1" applyBorder="1" applyAlignment="1">
      <alignment vertical="center" wrapText="1"/>
    </xf>
    <xf numFmtId="0" fontId="13" fillId="37" borderId="29" xfId="0" applyFont="1" applyFill="1" applyBorder="1" applyAlignment="1">
      <alignment vertical="center"/>
    </xf>
    <xf numFmtId="165" fontId="13" fillId="37" borderId="29" xfId="0" applyNumberFormat="1" applyFont="1" applyFill="1" applyBorder="1" applyAlignment="1">
      <alignment vertical="center" wrapText="1"/>
    </xf>
    <xf numFmtId="0" fontId="54" fillId="37" borderId="29" xfId="0" applyFont="1" applyFill="1" applyBorder="1" applyAlignment="1">
      <alignment vertical="center"/>
    </xf>
    <xf numFmtId="0" fontId="58" fillId="36" borderId="30" xfId="0" applyFont="1" applyFill="1" applyBorder="1" applyAlignment="1">
      <alignment vertical="top" wrapText="1"/>
    </xf>
    <xf numFmtId="0" fontId="55" fillId="37" borderId="30" xfId="0" applyFont="1" applyFill="1" applyBorder="1" applyAlignment="1">
      <alignment horizontal="justify" vertical="center" wrapText="1"/>
    </xf>
    <xf numFmtId="14" fontId="13" fillId="37" borderId="30" xfId="0" applyNumberFormat="1" applyFont="1" applyFill="1" applyBorder="1" applyAlignment="1">
      <alignment vertical="center" wrapText="1"/>
    </xf>
    <xf numFmtId="0" fontId="13" fillId="37" borderId="30" xfId="0" applyFont="1" applyFill="1" applyBorder="1" applyAlignment="1">
      <alignment horizontal="center" vertical="center" wrapText="1"/>
    </xf>
    <xf numFmtId="0" fontId="13" fillId="37" borderId="30" xfId="0" applyFont="1" applyFill="1" applyBorder="1" applyAlignment="1">
      <alignment vertical="center"/>
    </xf>
    <xf numFmtId="0" fontId="54" fillId="37" borderId="30" xfId="0" applyFont="1" applyFill="1" applyBorder="1" applyAlignment="1">
      <alignment vertical="center"/>
    </xf>
    <xf numFmtId="14" fontId="55" fillId="37" borderId="29" xfId="0" applyNumberFormat="1" applyFont="1" applyFill="1" applyBorder="1" applyAlignment="1">
      <alignment horizontal="justify" vertical="center" wrapText="1"/>
    </xf>
    <xf numFmtId="0" fontId="38" fillId="37" borderId="29" xfId="6" applyFill="1" applyBorder="1"/>
    <xf numFmtId="4" fontId="55" fillId="37" borderId="29" xfId="0" applyNumberFormat="1" applyFont="1" applyFill="1" applyBorder="1" applyAlignment="1">
      <alignment horizontal="right" vertical="center" wrapText="1"/>
    </xf>
    <xf numFmtId="0" fontId="39" fillId="37" borderId="29" xfId="0" applyFont="1" applyFill="1" applyBorder="1" applyAlignment="1">
      <alignment horizontal="center" vertical="center" wrapText="1"/>
    </xf>
    <xf numFmtId="0" fontId="39" fillId="37" borderId="30" xfId="0" applyFont="1" applyFill="1" applyBorder="1" applyAlignment="1">
      <alignment horizontal="center" vertical="center" wrapText="1"/>
    </xf>
    <xf numFmtId="0" fontId="13" fillId="37" borderId="28" xfId="0" applyFont="1" applyFill="1" applyBorder="1" applyAlignment="1">
      <alignment vertical="center" wrapText="1"/>
    </xf>
    <xf numFmtId="10" fontId="59" fillId="37" borderId="28" xfId="0" applyNumberFormat="1" applyFont="1" applyFill="1" applyBorder="1" applyAlignment="1">
      <alignment horizontal="center" vertical="center" wrapText="1"/>
    </xf>
    <xf numFmtId="0" fontId="13" fillId="36" borderId="0" xfId="0" applyFont="1" applyFill="1" applyAlignment="1">
      <alignment vertical="top" wrapText="1"/>
    </xf>
    <xf numFmtId="0" fontId="55" fillId="37" borderId="32" xfId="0" applyFont="1" applyFill="1" applyBorder="1" applyAlignment="1">
      <alignment horizontal="justify" vertical="center" wrapText="1"/>
    </xf>
    <xf numFmtId="0" fontId="38" fillId="37" borderId="28" xfId="6" applyFill="1" applyBorder="1" applyAlignment="1">
      <alignment vertical="center" wrapText="1"/>
    </xf>
    <xf numFmtId="0" fontId="55" fillId="37" borderId="35" xfId="0" applyFont="1" applyFill="1" applyBorder="1" applyAlignment="1">
      <alignment horizontal="justify" vertical="center" wrapText="1"/>
    </xf>
    <xf numFmtId="165" fontId="55" fillId="37" borderId="28" xfId="0" applyNumberFormat="1" applyFont="1" applyFill="1" applyBorder="1" applyAlignment="1">
      <alignment horizontal="justify" vertical="center" wrapText="1"/>
    </xf>
    <xf numFmtId="14" fontId="55" fillId="37" borderId="32" xfId="0" applyNumberFormat="1" applyFont="1" applyFill="1" applyBorder="1" applyAlignment="1">
      <alignment horizontal="justify" vertical="center" wrapText="1"/>
    </xf>
    <xf numFmtId="165" fontId="55" fillId="37" borderId="35" xfId="0" applyNumberFormat="1" applyFont="1" applyFill="1" applyBorder="1" applyAlignment="1">
      <alignment horizontal="justify" vertical="center" wrapText="1"/>
    </xf>
    <xf numFmtId="0" fontId="38" fillId="37" borderId="30" xfId="6" applyFill="1" applyBorder="1" applyAlignment="1">
      <alignment vertical="center"/>
    </xf>
    <xf numFmtId="0" fontId="60" fillId="37" borderId="28" xfId="0" applyFont="1" applyFill="1" applyBorder="1" applyAlignment="1">
      <alignment vertical="center" wrapText="1"/>
    </xf>
    <xf numFmtId="0" fontId="54" fillId="37" borderId="28" xfId="0" applyFont="1" applyFill="1" applyBorder="1"/>
    <xf numFmtId="0" fontId="55" fillId="37" borderId="28" xfId="0" applyFont="1" applyFill="1" applyBorder="1" applyAlignment="1">
      <alignment horizontal="right" vertical="center" wrapText="1"/>
    </xf>
    <xf numFmtId="0" fontId="13" fillId="36" borderId="37" xfId="0" applyFont="1" applyFill="1" applyBorder="1" applyAlignment="1">
      <alignment vertical="center" wrapText="1"/>
    </xf>
    <xf numFmtId="0" fontId="38" fillId="37" borderId="0" xfId="6" applyFill="1"/>
    <xf numFmtId="0" fontId="13" fillId="36" borderId="28" xfId="0" applyFont="1" applyFill="1" applyBorder="1" applyAlignment="1">
      <alignment vertical="center" wrapText="1"/>
    </xf>
    <xf numFmtId="0" fontId="13" fillId="36" borderId="29" xfId="0" applyFont="1" applyFill="1" applyBorder="1" applyAlignment="1">
      <alignment vertical="center" wrapText="1"/>
    </xf>
    <xf numFmtId="0" fontId="13" fillId="36" borderId="30" xfId="0" applyFont="1" applyFill="1" applyBorder="1" applyAlignment="1">
      <alignment vertical="center" wrapText="1"/>
    </xf>
    <xf numFmtId="0" fontId="38" fillId="37" borderId="29" xfId="6" applyFill="1" applyBorder="1" applyAlignment="1">
      <alignment vertical="center"/>
    </xf>
    <xf numFmtId="0" fontId="38" fillId="37" borderId="0" xfId="6" applyFill="1" applyAlignment="1">
      <alignment vertical="center" wrapText="1"/>
    </xf>
    <xf numFmtId="0" fontId="38" fillId="37" borderId="0" xfId="6" applyFill="1" applyAlignment="1">
      <alignment wrapText="1"/>
    </xf>
    <xf numFmtId="165" fontId="13" fillId="37" borderId="32" xfId="0" applyNumberFormat="1" applyFont="1" applyFill="1" applyBorder="1" applyAlignment="1">
      <alignment vertical="center" wrapText="1"/>
    </xf>
    <xf numFmtId="10" fontId="13" fillId="37" borderId="28" xfId="0" applyNumberFormat="1" applyFont="1" applyFill="1" applyBorder="1" applyAlignment="1">
      <alignment horizontal="center" vertical="center" wrapText="1"/>
    </xf>
    <xf numFmtId="0" fontId="13" fillId="37" borderId="0" xfId="0" applyFont="1" applyFill="1" applyAlignment="1">
      <alignment wrapText="1"/>
    </xf>
    <xf numFmtId="0" fontId="13" fillId="37" borderId="28" xfId="0" applyFont="1" applyFill="1" applyBorder="1" applyAlignment="1">
      <alignment horizontal="left" wrapText="1"/>
    </xf>
    <xf numFmtId="4" fontId="13" fillId="37" borderId="28" xfId="0" applyNumberFormat="1" applyFont="1" applyFill="1" applyBorder="1" applyAlignment="1">
      <alignment horizontal="right" wrapText="1"/>
    </xf>
    <xf numFmtId="0" fontId="13" fillId="37" borderId="28" xfId="0" applyFont="1" applyFill="1" applyBorder="1" applyAlignment="1">
      <alignment horizontal="justify" vertical="center" wrapText="1"/>
    </xf>
    <xf numFmtId="0" fontId="13" fillId="36" borderId="1" xfId="0" applyFont="1" applyFill="1" applyBorder="1" applyAlignment="1">
      <alignment vertical="center" wrapText="1"/>
    </xf>
    <xf numFmtId="0" fontId="55" fillId="37" borderId="34" xfId="0" applyFont="1" applyFill="1" applyBorder="1" applyAlignment="1">
      <alignment horizontal="justify" vertical="center" wrapText="1"/>
    </xf>
    <xf numFmtId="165" fontId="53" fillId="37" borderId="6" xfId="0" applyNumberFormat="1" applyFont="1" applyFill="1" applyBorder="1" applyAlignment="1">
      <alignment vertical="center" wrapText="1"/>
    </xf>
    <xf numFmtId="164" fontId="53" fillId="37" borderId="1" xfId="0" applyNumberFormat="1" applyFont="1" applyFill="1" applyBorder="1" applyAlignment="1">
      <alignment vertical="center" wrapText="1"/>
    </xf>
    <xf numFmtId="164" fontId="13" fillId="37" borderId="1" xfId="0" applyNumberFormat="1" applyFont="1" applyFill="1" applyBorder="1" applyAlignment="1">
      <alignment vertical="center" wrapText="1"/>
    </xf>
    <xf numFmtId="164" fontId="13" fillId="37" borderId="5" xfId="0" applyNumberFormat="1" applyFont="1" applyFill="1" applyBorder="1" applyAlignment="1">
      <alignment vertical="center" wrapText="1"/>
    </xf>
    <xf numFmtId="165" fontId="13" fillId="37" borderId="1" xfId="0" applyNumberFormat="1" applyFont="1" applyFill="1" applyBorder="1" applyAlignment="1">
      <alignment vertical="center" wrapText="1"/>
    </xf>
    <xf numFmtId="165" fontId="13" fillId="37" borderId="5" xfId="0" applyNumberFormat="1" applyFont="1" applyFill="1" applyBorder="1" applyAlignment="1">
      <alignment vertical="center" wrapText="1"/>
    </xf>
    <xf numFmtId="0" fontId="55" fillId="37" borderId="30" xfId="0" applyFont="1" applyFill="1" applyBorder="1" applyAlignment="1">
      <alignment vertical="center" wrapText="1"/>
    </xf>
    <xf numFmtId="0" fontId="13" fillId="36" borderId="30" xfId="0" applyFont="1" applyFill="1" applyBorder="1"/>
    <xf numFmtId="0" fontId="13" fillId="36" borderId="30" xfId="0" applyFont="1" applyFill="1" applyBorder="1" applyAlignment="1">
      <alignment wrapText="1"/>
    </xf>
    <xf numFmtId="0" fontId="13" fillId="36" borderId="28" xfId="0" applyFont="1" applyFill="1" applyBorder="1"/>
    <xf numFmtId="165" fontId="55" fillId="37" borderId="6" xfId="0" applyNumberFormat="1" applyFont="1" applyFill="1" applyBorder="1" applyAlignment="1">
      <alignment horizontal="justify" vertical="center" wrapText="1"/>
    </xf>
    <xf numFmtId="165" fontId="55" fillId="37" borderId="1" xfId="0" applyNumberFormat="1" applyFont="1" applyFill="1" applyBorder="1" applyAlignment="1">
      <alignment horizontal="justify" vertical="center" wrapText="1"/>
    </xf>
    <xf numFmtId="164" fontId="56" fillId="37" borderId="1" xfId="0" applyNumberFormat="1" applyFont="1" applyFill="1" applyBorder="1" applyAlignment="1">
      <alignment vertical="center" wrapText="1"/>
    </xf>
    <xf numFmtId="164" fontId="56" fillId="37" borderId="5" xfId="0" applyNumberFormat="1" applyFont="1" applyFill="1" applyBorder="1" applyAlignment="1">
      <alignment vertical="center" wrapText="1"/>
    </xf>
    <xf numFmtId="165" fontId="55" fillId="37" borderId="5" xfId="0" applyNumberFormat="1" applyFont="1" applyFill="1" applyBorder="1" applyAlignment="1">
      <alignment horizontal="justify" vertical="center" wrapText="1"/>
    </xf>
    <xf numFmtId="0" fontId="55" fillId="37" borderId="31" xfId="0" applyFont="1" applyFill="1" applyBorder="1" applyAlignment="1">
      <alignment vertical="center" wrapText="1"/>
    </xf>
    <xf numFmtId="0" fontId="13" fillId="36" borderId="31" xfId="0" applyFont="1" applyFill="1" applyBorder="1" applyAlignment="1">
      <alignment vertical="center" wrapText="1"/>
    </xf>
    <xf numFmtId="0" fontId="13" fillId="36" borderId="32" xfId="0" applyFont="1" applyFill="1" applyBorder="1" applyAlignment="1">
      <alignment horizontal="center" vertical="center" wrapText="1"/>
    </xf>
    <xf numFmtId="0" fontId="38" fillId="37" borderId="0" xfId="6" applyFill="1" applyAlignment="1">
      <alignment vertical="center"/>
    </xf>
    <xf numFmtId="0" fontId="13" fillId="37" borderId="35" xfId="0" applyFont="1" applyFill="1" applyBorder="1" applyAlignment="1">
      <alignment horizontal="center" vertical="center" wrapText="1"/>
    </xf>
    <xf numFmtId="0" fontId="61" fillId="36" borderId="28" xfId="0" applyFont="1" applyFill="1" applyBorder="1"/>
    <xf numFmtId="0" fontId="13" fillId="37" borderId="36" xfId="0" applyFont="1" applyFill="1" applyBorder="1" applyAlignment="1">
      <alignment horizontal="center" vertical="center" wrapText="1"/>
    </xf>
    <xf numFmtId="0" fontId="58" fillId="36" borderId="31" xfId="0" applyFont="1" applyFill="1" applyBorder="1" applyAlignment="1">
      <alignment vertical="top" wrapText="1"/>
    </xf>
    <xf numFmtId="0" fontId="26" fillId="11" borderId="1" xfId="0" applyFont="1" applyFill="1" applyBorder="1" applyAlignment="1" applyProtection="1">
      <alignment vertical="center" wrapText="1"/>
      <protection locked="0"/>
    </xf>
    <xf numFmtId="0" fontId="44" fillId="11" borderId="1" xfId="0" applyFont="1" applyFill="1" applyBorder="1" applyAlignment="1" applyProtection="1">
      <alignment horizontal="justify" vertical="center" wrapText="1"/>
      <protection locked="0"/>
    </xf>
    <xf numFmtId="0" fontId="58" fillId="38" borderId="28" xfId="0" applyFont="1" applyFill="1" applyBorder="1" applyAlignment="1">
      <alignment vertical="top" wrapText="1"/>
    </xf>
    <xf numFmtId="0" fontId="26" fillId="38" borderId="1" xfId="0" applyFont="1" applyFill="1" applyBorder="1" applyAlignment="1" applyProtection="1">
      <alignment vertical="center" wrapText="1"/>
      <protection locked="0"/>
    </xf>
    <xf numFmtId="173" fontId="26" fillId="15" borderId="1" xfId="2" applyNumberFormat="1" applyFont="1" applyFill="1" applyBorder="1" applyAlignment="1">
      <alignment horizontal="center" vertical="center" wrapText="1"/>
    </xf>
    <xf numFmtId="173" fontId="26" fillId="0" borderId="0" xfId="2" applyNumberFormat="1" applyFont="1" applyAlignment="1">
      <alignment vertical="center" wrapText="1"/>
    </xf>
    <xf numFmtId="167" fontId="35" fillId="39" borderId="1" xfId="1" applyFont="1" applyFill="1" applyBorder="1" applyAlignment="1">
      <alignment vertical="center" wrapText="1"/>
    </xf>
    <xf numFmtId="167" fontId="35" fillId="21" borderId="1" xfId="1" applyFont="1" applyFill="1" applyBorder="1" applyAlignment="1">
      <alignment vertical="center" wrapText="1"/>
    </xf>
    <xf numFmtId="167" fontId="35" fillId="40" borderId="1" xfId="1" applyFont="1" applyFill="1" applyBorder="1" applyAlignment="1">
      <alignment vertical="center" wrapText="1"/>
    </xf>
    <xf numFmtId="0" fontId="44" fillId="29" borderId="1" xfId="0" applyFont="1" applyFill="1" applyBorder="1" applyAlignment="1" applyProtection="1">
      <alignment horizontal="justify" vertical="center" wrapText="1"/>
      <protection locked="0"/>
    </xf>
    <xf numFmtId="0" fontId="55" fillId="32" borderId="35" xfId="0" applyFont="1" applyFill="1" applyBorder="1" applyAlignment="1">
      <alignment horizontal="justify" vertical="center" wrapText="1"/>
    </xf>
    <xf numFmtId="165" fontId="53" fillId="33" borderId="30" xfId="0" applyNumberFormat="1" applyFont="1" applyFill="1" applyBorder="1" applyAlignment="1">
      <alignment vertical="center" wrapText="1"/>
    </xf>
    <xf numFmtId="165" fontId="53" fillId="23" borderId="6" xfId="0" applyNumberFormat="1" applyFont="1" applyFill="1" applyBorder="1" applyAlignment="1">
      <alignment vertical="center" wrapText="1"/>
    </xf>
    <xf numFmtId="167" fontId="35" fillId="10" borderId="1" xfId="1" applyFont="1" applyFill="1" applyBorder="1" applyAlignment="1" applyProtection="1">
      <alignment vertical="center" wrapText="1"/>
    </xf>
    <xf numFmtId="169" fontId="35" fillId="10" borderId="1" xfId="1" applyNumberFormat="1" applyFont="1" applyFill="1" applyBorder="1" applyAlignment="1" applyProtection="1">
      <alignment vertical="center" wrapText="1"/>
    </xf>
    <xf numFmtId="167" fontId="35" fillId="19" borderId="1" xfId="1" applyFont="1" applyFill="1" applyBorder="1" applyAlignment="1" applyProtection="1">
      <alignment vertical="center" wrapText="1"/>
    </xf>
    <xf numFmtId="167" fontId="35" fillId="6" borderId="1" xfId="1" applyFont="1" applyFill="1" applyBorder="1" applyAlignment="1" applyProtection="1">
      <alignment vertical="center" wrapText="1"/>
    </xf>
    <xf numFmtId="167" fontId="35" fillId="15" borderId="1" xfId="1" applyFont="1" applyFill="1" applyBorder="1" applyAlignment="1" applyProtection="1">
      <alignment vertical="center" wrapText="1"/>
    </xf>
    <xf numFmtId="167" fontId="26" fillId="15" borderId="1" xfId="1" applyFont="1" applyFill="1" applyBorder="1" applyAlignment="1" applyProtection="1">
      <alignment vertical="center" wrapText="1"/>
    </xf>
    <xf numFmtId="173" fontId="26" fillId="15" borderId="1" xfId="2" applyNumberFormat="1" applyFont="1" applyFill="1" applyBorder="1" applyAlignment="1" applyProtection="1">
      <alignment horizontal="center" vertical="center" wrapText="1"/>
    </xf>
    <xf numFmtId="168" fontId="0" fillId="0" borderId="0" xfId="1" applyNumberFormat="1" applyFont="1" applyAlignment="1" applyProtection="1">
      <alignment vertical="center" wrapText="1"/>
    </xf>
    <xf numFmtId="173" fontId="0" fillId="0" borderId="0" xfId="2" applyNumberFormat="1" applyFont="1" applyAlignment="1" applyProtection="1">
      <alignment vertical="center" wrapText="1"/>
    </xf>
    <xf numFmtId="0" fontId="48" fillId="41" borderId="1" xfId="0" applyFont="1" applyFill="1" applyBorder="1" applyAlignment="1" applyProtection="1">
      <alignment horizontal="justify" vertical="center" wrapText="1"/>
      <protection locked="0"/>
    </xf>
    <xf numFmtId="0" fontId="26" fillId="0" borderId="1" xfId="0" applyFont="1" applyBorder="1" applyAlignment="1">
      <alignment vertical="center" wrapText="1"/>
    </xf>
    <xf numFmtId="0" fontId="37" fillId="7" borderId="1" xfId="0" applyFont="1" applyFill="1" applyBorder="1" applyAlignment="1">
      <alignment horizontal="center" vertical="center" wrapText="1"/>
    </xf>
    <xf numFmtId="0" fontId="44" fillId="0" borderId="1" xfId="0" applyFont="1" applyBorder="1" applyAlignment="1">
      <alignment horizontal="justify" vertical="center" wrapText="1"/>
    </xf>
    <xf numFmtId="0" fontId="47" fillId="30" borderId="1" xfId="0" applyFont="1" applyFill="1" applyBorder="1" applyAlignment="1">
      <alignment horizontal="justify" vertical="center" wrapText="1"/>
    </xf>
    <xf numFmtId="0" fontId="35" fillId="10" borderId="1" xfId="0" applyFont="1" applyFill="1" applyBorder="1" applyAlignment="1">
      <alignment vertical="center" wrapText="1"/>
    </xf>
    <xf numFmtId="0" fontId="35" fillId="19" borderId="1" xfId="0" applyFont="1" applyFill="1" applyBorder="1" applyAlignment="1">
      <alignment vertical="center" wrapText="1"/>
    </xf>
    <xf numFmtId="0" fontId="35" fillId="6" borderId="1" xfId="0" applyFont="1" applyFill="1" applyBorder="1" applyAlignment="1">
      <alignment vertical="center" wrapText="1"/>
    </xf>
    <xf numFmtId="0" fontId="17" fillId="0" borderId="0" xfId="0" applyFont="1" applyAlignment="1">
      <alignment wrapText="1"/>
    </xf>
    <xf numFmtId="167" fontId="17" fillId="0" borderId="0" xfId="1" applyFont="1" applyAlignment="1" applyProtection="1">
      <alignment wrapText="1"/>
    </xf>
    <xf numFmtId="0" fontId="20" fillId="0" borderId="0" xfId="3" applyFont="1" applyAlignment="1">
      <alignment horizontal="center" vertical="center" wrapText="1"/>
    </xf>
    <xf numFmtId="0" fontId="7" fillId="0" borderId="0" xfId="0" applyFont="1" applyAlignment="1">
      <alignment horizontal="center" vertical="center" wrapText="1"/>
    </xf>
    <xf numFmtId="167" fontId="30" fillId="0" borderId="25" xfId="1" applyFont="1" applyBorder="1" applyAlignment="1" applyProtection="1">
      <alignment wrapText="1"/>
    </xf>
    <xf numFmtId="167" fontId="31" fillId="0" borderId="25" xfId="1" applyFont="1" applyBorder="1" applyAlignment="1" applyProtection="1">
      <alignment vertical="center" wrapText="1"/>
    </xf>
    <xf numFmtId="0" fontId="30" fillId="0" borderId="25" xfId="0" applyFont="1" applyBorder="1" applyAlignment="1">
      <alignment wrapText="1"/>
    </xf>
    <xf numFmtId="170" fontId="31" fillId="0" borderId="25" xfId="0" applyNumberFormat="1" applyFont="1" applyBorder="1" applyAlignment="1">
      <alignment vertical="center" wrapText="1"/>
    </xf>
    <xf numFmtId="0" fontId="29" fillId="0" borderId="0" xfId="0" applyFont="1" applyAlignment="1">
      <alignment horizontal="center" vertical="center" wrapText="1"/>
    </xf>
    <xf numFmtId="0" fontId="30" fillId="0" borderId="0" xfId="0" applyFont="1" applyAlignment="1">
      <alignment wrapText="1"/>
    </xf>
    <xf numFmtId="167" fontId="31" fillId="21" borderId="1" xfId="1" applyFont="1" applyFill="1" applyBorder="1" applyAlignment="1" applyProtection="1">
      <alignment horizontal="center" vertical="center" wrapText="1"/>
    </xf>
    <xf numFmtId="0" fontId="31" fillId="6" borderId="1" xfId="0" applyFont="1" applyFill="1" applyBorder="1" applyAlignment="1">
      <alignment horizontal="center" vertical="center" wrapText="1"/>
    </xf>
    <xf numFmtId="0" fontId="31" fillId="22"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horizontal="left" vertical="center" wrapText="1"/>
    </xf>
    <xf numFmtId="0" fontId="17" fillId="0" borderId="1" xfId="0" applyFont="1" applyBorder="1" applyAlignment="1">
      <alignment vertical="center" wrapText="1"/>
    </xf>
    <xf numFmtId="167" fontId="32" fillId="0" borderId="1" xfId="1" applyFont="1" applyBorder="1" applyAlignment="1" applyProtection="1">
      <alignment vertical="center" wrapText="1"/>
    </xf>
    <xf numFmtId="166" fontId="17" fillId="0" borderId="1" xfId="0" applyNumberFormat="1" applyFont="1" applyBorder="1" applyAlignment="1">
      <alignment wrapText="1"/>
    </xf>
    <xf numFmtId="0" fontId="17" fillId="0" borderId="1" xfId="0" applyFont="1" applyBorder="1" applyAlignment="1">
      <alignment wrapText="1"/>
    </xf>
    <xf numFmtId="170" fontId="17" fillId="0" borderId="1" xfId="0" applyNumberFormat="1" applyFont="1" applyBorder="1" applyAlignment="1">
      <alignment wrapText="1"/>
    </xf>
    <xf numFmtId="171" fontId="17" fillId="20" borderId="9" xfId="0" applyNumberFormat="1" applyFont="1" applyFill="1" applyBorder="1" applyAlignment="1">
      <alignment wrapText="1"/>
    </xf>
    <xf numFmtId="0" fontId="17" fillId="20" borderId="6" xfId="0" applyFont="1" applyFill="1" applyBorder="1" applyAlignment="1">
      <alignment wrapText="1"/>
    </xf>
    <xf numFmtId="0" fontId="34" fillId="7" borderId="0" xfId="0" applyFont="1" applyFill="1" applyAlignment="1">
      <alignment horizontal="center" vertical="center" wrapText="1"/>
    </xf>
    <xf numFmtId="167" fontId="0" fillId="0" borderId="0" xfId="1" applyFont="1" applyAlignment="1" applyProtection="1">
      <alignment vertical="center" wrapText="1"/>
    </xf>
    <xf numFmtId="0" fontId="17" fillId="42" borderId="1" xfId="0" applyFont="1" applyFill="1" applyBorder="1" applyAlignment="1">
      <alignment horizontal="left" vertical="center" wrapText="1"/>
    </xf>
    <xf numFmtId="165" fontId="13" fillId="37" borderId="30" xfId="0" applyNumberFormat="1" applyFont="1" applyFill="1" applyBorder="1" applyAlignment="1">
      <alignment vertical="center" wrapText="1"/>
    </xf>
    <xf numFmtId="164" fontId="56" fillId="37" borderId="25" xfId="0" applyNumberFormat="1" applyFont="1" applyFill="1" applyBorder="1" applyAlignment="1">
      <alignment vertical="center" wrapText="1"/>
    </xf>
    <xf numFmtId="0" fontId="13" fillId="37" borderId="29" xfId="0" applyFont="1" applyFill="1" applyBorder="1" applyAlignment="1">
      <alignment vertical="center" wrapText="1"/>
    </xf>
    <xf numFmtId="0" fontId="13" fillId="37" borderId="30" xfId="0" applyFont="1" applyFill="1" applyBorder="1" applyAlignment="1">
      <alignment vertical="center" wrapText="1"/>
    </xf>
    <xf numFmtId="0" fontId="13" fillId="37" borderId="29" xfId="0" applyFont="1" applyFill="1" applyBorder="1" applyAlignment="1">
      <alignment horizontal="justify" vertical="center" wrapText="1"/>
    </xf>
    <xf numFmtId="165" fontId="53" fillId="37" borderId="29" xfId="0" applyNumberFormat="1" applyFont="1" applyFill="1" applyBorder="1" applyAlignment="1">
      <alignment vertical="center" wrapText="1"/>
    </xf>
    <xf numFmtId="165" fontId="53" fillId="37" borderId="30" xfId="0" applyNumberFormat="1" applyFont="1" applyFill="1" applyBorder="1" applyAlignment="1">
      <alignment vertical="center" wrapText="1"/>
    </xf>
    <xf numFmtId="164" fontId="53" fillId="37" borderId="29" xfId="0" applyNumberFormat="1" applyFont="1" applyFill="1" applyBorder="1" applyAlignment="1">
      <alignment vertical="center" wrapText="1"/>
    </xf>
    <xf numFmtId="164" fontId="13" fillId="37" borderId="29" xfId="0" applyNumberFormat="1" applyFont="1" applyFill="1" applyBorder="1" applyAlignment="1">
      <alignment vertical="center" wrapText="1"/>
    </xf>
    <xf numFmtId="0" fontId="33" fillId="7" borderId="1" xfId="0" applyFont="1" applyFill="1" applyBorder="1" applyAlignment="1">
      <alignment horizontal="right" vertical="center" wrapText="1"/>
    </xf>
    <xf numFmtId="0" fontId="34" fillId="7" borderId="1" xfId="0" applyFont="1" applyFill="1" applyBorder="1" applyAlignment="1">
      <alignment horizontal="center" vertical="center" wrapText="1"/>
    </xf>
    <xf numFmtId="0" fontId="13" fillId="0" borderId="3" xfId="0" applyFont="1" applyBorder="1" applyAlignment="1">
      <alignment horizontal="center" vertical="center" wrapText="1"/>
    </xf>
    <xf numFmtId="0" fontId="31" fillId="22" borderId="1" xfId="0" applyFont="1" applyFill="1" applyBorder="1" applyAlignment="1">
      <alignment horizontal="center" vertical="center" wrapText="1"/>
    </xf>
    <xf numFmtId="0" fontId="17" fillId="20" borderId="9" xfId="0" applyFont="1" applyFill="1" applyBorder="1" applyAlignment="1">
      <alignment horizontal="center" wrapText="1"/>
    </xf>
    <xf numFmtId="166" fontId="17" fillId="20" borderId="5" xfId="0" applyNumberFormat="1" applyFont="1" applyFill="1" applyBorder="1" applyAlignment="1">
      <alignment horizontal="center" wrapText="1"/>
    </xf>
    <xf numFmtId="166" fontId="17" fillId="20" borderId="9" xfId="0" applyNumberFormat="1" applyFont="1" applyFill="1" applyBorder="1" applyAlignment="1">
      <alignment horizontal="center" wrapText="1"/>
    </xf>
    <xf numFmtId="166" fontId="17" fillId="20" borderId="6" xfId="0" applyNumberFormat="1" applyFont="1" applyFill="1" applyBorder="1" applyAlignment="1">
      <alignment horizontal="center" wrapText="1"/>
    </xf>
    <xf numFmtId="0" fontId="4" fillId="0" borderId="1" xfId="3" applyFont="1" applyBorder="1" applyAlignment="1">
      <alignment horizontal="center" vertical="center" wrapText="1"/>
    </xf>
    <xf numFmtId="0" fontId="28" fillId="0" borderId="5" xfId="3" applyFont="1" applyBorder="1" applyAlignment="1">
      <alignment horizontal="center" vertical="center" wrapText="1"/>
    </xf>
    <xf numFmtId="0" fontId="28" fillId="0" borderId="9" xfId="3" applyFont="1" applyBorder="1" applyAlignment="1">
      <alignment horizontal="center" vertical="center" wrapText="1"/>
    </xf>
    <xf numFmtId="0" fontId="28" fillId="0" borderId="6" xfId="3" applyFont="1" applyBorder="1" applyAlignment="1">
      <alignment horizontal="center" vertical="center" wrapText="1"/>
    </xf>
    <xf numFmtId="0" fontId="7" fillId="0" borderId="1" xfId="0" applyFont="1" applyBorder="1" applyAlignment="1">
      <alignment horizontal="center" vertical="center" wrapText="1"/>
    </xf>
    <xf numFmtId="0" fontId="29" fillId="0" borderId="25" xfId="0" applyFont="1" applyBorder="1" applyAlignment="1">
      <alignment horizontal="right" vertical="center" wrapText="1"/>
    </xf>
    <xf numFmtId="0" fontId="31" fillId="2" borderId="1" xfId="0" applyFont="1" applyFill="1" applyBorder="1" applyAlignment="1">
      <alignment horizontal="center" vertical="center" wrapText="1"/>
    </xf>
    <xf numFmtId="167" fontId="31" fillId="21" borderId="1" xfId="1" applyFont="1" applyFill="1" applyBorder="1" applyAlignment="1" applyProtection="1">
      <alignment horizontal="center" vertical="center" wrapText="1"/>
    </xf>
    <xf numFmtId="0" fontId="31" fillId="6" borderId="1" xfId="0" applyFont="1" applyFill="1" applyBorder="1" applyAlignment="1">
      <alignment horizontal="center" vertical="center" wrapText="1"/>
    </xf>
    <xf numFmtId="0" fontId="25" fillId="0" borderId="0" xfId="3" applyFont="1" applyAlignment="1">
      <alignment horizontal="center" vertical="center" wrapText="1"/>
    </xf>
    <xf numFmtId="0" fontId="27" fillId="3" borderId="10" xfId="0" applyFont="1" applyFill="1" applyBorder="1" applyAlignment="1">
      <alignment horizontal="center" wrapText="1"/>
    </xf>
    <xf numFmtId="0" fontId="27" fillId="3" borderId="11" xfId="0" applyFont="1" applyFill="1" applyBorder="1" applyAlignment="1">
      <alignment horizontal="center" wrapText="1"/>
    </xf>
    <xf numFmtId="0" fontId="27" fillId="3" borderId="12" xfId="0" applyFont="1" applyFill="1" applyBorder="1" applyAlignment="1">
      <alignment horizontal="center" wrapText="1"/>
    </xf>
    <xf numFmtId="0" fontId="27" fillId="13" borderId="10" xfId="0" applyFont="1" applyFill="1" applyBorder="1" applyAlignment="1">
      <alignment horizontal="center" wrapText="1"/>
    </xf>
    <xf numFmtId="0" fontId="27" fillId="13" borderId="11" xfId="0" applyFont="1" applyFill="1" applyBorder="1" applyAlignment="1">
      <alignment horizontal="center" wrapText="1"/>
    </xf>
    <xf numFmtId="0" fontId="27" fillId="13" borderId="12" xfId="0" applyFont="1" applyFill="1" applyBorder="1" applyAlignment="1">
      <alignment horizontal="center" wrapText="1"/>
    </xf>
    <xf numFmtId="0" fontId="21" fillId="0" borderId="2" xfId="3" applyFont="1" applyBorder="1" applyAlignment="1">
      <alignment horizontal="center" vertical="center" wrapText="1"/>
    </xf>
    <xf numFmtId="0" fontId="21" fillId="0" borderId="3" xfId="3" applyFont="1" applyBorder="1" applyAlignment="1">
      <alignment horizontal="center" vertical="center" wrapText="1"/>
    </xf>
    <xf numFmtId="0" fontId="21" fillId="0" borderId="7" xfId="3" applyFont="1" applyBorder="1" applyAlignment="1">
      <alignment horizontal="center" vertical="center" wrapText="1"/>
    </xf>
    <xf numFmtId="0" fontId="21" fillId="0" borderId="0" xfId="3" applyFont="1" applyAlignment="1">
      <alignment horizontal="center" vertical="center" wrapText="1"/>
    </xf>
    <xf numFmtId="0" fontId="21" fillId="0" borderId="10" xfId="3" applyFont="1" applyBorder="1" applyAlignment="1">
      <alignment horizontal="center" vertical="center" wrapText="1"/>
    </xf>
    <xf numFmtId="0" fontId="21" fillId="0" borderId="11" xfId="3" applyFont="1" applyBorder="1" applyAlignment="1">
      <alignment horizontal="center" vertical="center" wrapText="1"/>
    </xf>
    <xf numFmtId="0" fontId="20" fillId="0" borderId="1" xfId="3" applyFont="1" applyBorder="1" applyAlignment="1">
      <alignment horizontal="center" vertical="center" wrapText="1"/>
    </xf>
    <xf numFmtId="0" fontId="5" fillId="0" borderId="1" xfId="3" applyFont="1" applyBorder="1" applyAlignment="1">
      <alignment horizontal="center" vertical="center" wrapText="1"/>
    </xf>
    <xf numFmtId="0" fontId="6" fillId="0" borderId="1" xfId="3" applyFont="1" applyBorder="1" applyAlignment="1">
      <alignment horizontal="center" vertical="center" wrapText="1"/>
    </xf>
    <xf numFmtId="0" fontId="5" fillId="0" borderId="5" xfId="3" applyFont="1" applyBorder="1" applyAlignment="1">
      <alignment horizontal="center" vertical="center" wrapText="1"/>
    </xf>
    <xf numFmtId="0" fontId="5" fillId="0" borderId="9" xfId="3" applyFont="1" applyBorder="1" applyAlignment="1">
      <alignment horizontal="center" vertical="center" wrapText="1"/>
    </xf>
    <xf numFmtId="0" fontId="5" fillId="0" borderId="6" xfId="3" applyFont="1" applyBorder="1" applyAlignment="1">
      <alignment horizontal="center" vertical="center" wrapText="1"/>
    </xf>
    <xf numFmtId="0" fontId="8" fillId="0" borderId="5" xfId="0" applyFont="1" applyBorder="1" applyAlignment="1">
      <alignment horizontal="center" vertical="center" wrapText="1"/>
    </xf>
    <xf numFmtId="0" fontId="8" fillId="0" borderId="9" xfId="0" applyFont="1" applyBorder="1" applyAlignment="1">
      <alignment horizontal="center" vertical="center" wrapText="1"/>
    </xf>
    <xf numFmtId="0" fontId="8" fillId="0" borderId="6" xfId="0" applyFont="1" applyBorder="1" applyAlignment="1">
      <alignment horizontal="center" vertical="center" wrapText="1"/>
    </xf>
    <xf numFmtId="0" fontId="23" fillId="20" borderId="1" xfId="0" applyFont="1" applyFill="1" applyBorder="1" applyAlignment="1">
      <alignment horizontal="center" vertical="center" wrapText="1"/>
    </xf>
    <xf numFmtId="167" fontId="23" fillId="4" borderId="1" xfId="0" applyNumberFormat="1" applyFont="1" applyFill="1" applyBorder="1" applyAlignment="1">
      <alignment horizontal="center" vertical="center" wrapText="1"/>
    </xf>
    <xf numFmtId="0" fontId="26" fillId="20" borderId="3" xfId="0" applyFont="1" applyFill="1" applyBorder="1" applyAlignment="1">
      <alignment horizontal="right" vertical="center" wrapText="1"/>
    </xf>
    <xf numFmtId="0" fontId="0" fillId="9" borderId="1" xfId="0" applyFill="1" applyBorder="1" applyAlignment="1">
      <alignment horizontal="center" vertical="center" wrapText="1"/>
    </xf>
    <xf numFmtId="0" fontId="0" fillId="0" borderId="1" xfId="0" applyBorder="1" applyAlignment="1">
      <alignment horizontal="center" vertical="center" wrapText="1"/>
    </xf>
    <xf numFmtId="0" fontId="27" fillId="8" borderId="10" xfId="0" applyFont="1" applyFill="1" applyBorder="1" applyAlignment="1">
      <alignment horizontal="center" wrapText="1"/>
    </xf>
    <xf numFmtId="0" fontId="27" fillId="8" borderId="11" xfId="0" applyFont="1" applyFill="1" applyBorder="1" applyAlignment="1">
      <alignment horizontal="center" wrapText="1"/>
    </xf>
    <xf numFmtId="0" fontId="27" fillId="8" borderId="12" xfId="0" applyFont="1" applyFill="1" applyBorder="1" applyAlignment="1">
      <alignment horizontal="center" wrapText="1"/>
    </xf>
    <xf numFmtId="0" fontId="5" fillId="17" borderId="10" xfId="0" applyFont="1" applyFill="1" applyBorder="1" applyAlignment="1">
      <alignment horizontal="center" wrapText="1"/>
    </xf>
    <xf numFmtId="0" fontId="5" fillId="17" borderId="11" xfId="0" applyFont="1" applyFill="1" applyBorder="1" applyAlignment="1">
      <alignment horizontal="center" wrapText="1"/>
    </xf>
    <xf numFmtId="0" fontId="42" fillId="0" borderId="3" xfId="0" applyFont="1" applyBorder="1" applyAlignment="1">
      <alignment horizontal="center" wrapText="1"/>
    </xf>
    <xf numFmtId="0" fontId="15" fillId="9" borderId="11" xfId="0" applyFont="1" applyFill="1" applyBorder="1" applyAlignment="1">
      <alignment horizontal="center" wrapText="1"/>
    </xf>
    <xf numFmtId="0" fontId="15" fillId="17" borderId="10" xfId="0" applyFont="1" applyFill="1" applyBorder="1" applyAlignment="1">
      <alignment horizontal="center" wrapText="1"/>
    </xf>
    <xf numFmtId="0" fontId="15" fillId="17" borderId="11" xfId="0" applyFont="1" applyFill="1" applyBorder="1" applyAlignment="1">
      <alignment horizontal="center" wrapText="1"/>
    </xf>
    <xf numFmtId="0" fontId="10" fillId="0" borderId="0" xfId="0" applyFont="1" applyAlignment="1">
      <alignment horizontal="right" vertical="center" wrapText="1"/>
    </xf>
    <xf numFmtId="0" fontId="14" fillId="8" borderId="10" xfId="0" applyFont="1" applyFill="1" applyBorder="1" applyAlignment="1">
      <alignment horizontal="center" wrapText="1"/>
    </xf>
    <xf numFmtId="0" fontId="14" fillId="8" borderId="11" xfId="0" applyFont="1" applyFill="1" applyBorder="1" applyAlignment="1">
      <alignment horizontal="center" wrapText="1"/>
    </xf>
    <xf numFmtId="0" fontId="14" fillId="8" borderId="12" xfId="0" applyFont="1" applyFill="1" applyBorder="1" applyAlignment="1">
      <alignment horizontal="center" wrapText="1"/>
    </xf>
    <xf numFmtId="0" fontId="14" fillId="3" borderId="10" xfId="0" applyFont="1" applyFill="1" applyBorder="1" applyAlignment="1">
      <alignment horizontal="center" wrapText="1"/>
    </xf>
    <xf numFmtId="0" fontId="14" fillId="3" borderId="11" xfId="0" applyFont="1" applyFill="1" applyBorder="1" applyAlignment="1">
      <alignment horizontal="center" wrapText="1"/>
    </xf>
    <xf numFmtId="0" fontId="14" fillId="3" borderId="12" xfId="0" applyFont="1" applyFill="1" applyBorder="1" applyAlignment="1">
      <alignment horizontal="center" wrapText="1"/>
    </xf>
    <xf numFmtId="0" fontId="14" fillId="13" borderId="10" xfId="0" applyFont="1" applyFill="1" applyBorder="1" applyAlignment="1">
      <alignment horizontal="center" wrapText="1"/>
    </xf>
    <xf numFmtId="0" fontId="14" fillId="13" borderId="11" xfId="0" applyFont="1" applyFill="1" applyBorder="1" applyAlignment="1">
      <alignment horizontal="center" wrapText="1"/>
    </xf>
    <xf numFmtId="0" fontId="14" fillId="13" borderId="12" xfId="0" applyFont="1" applyFill="1" applyBorder="1" applyAlignment="1">
      <alignment horizontal="center" wrapText="1"/>
    </xf>
    <xf numFmtId="0" fontId="20" fillId="0" borderId="0" xfId="3" applyFont="1" applyAlignment="1">
      <alignment horizontal="center" vertical="center" wrapText="1"/>
    </xf>
    <xf numFmtId="0" fontId="24" fillId="8" borderId="3" xfId="0" applyFont="1" applyFill="1" applyBorder="1" applyAlignment="1">
      <alignment horizontal="center" vertical="center" wrapText="1"/>
    </xf>
    <xf numFmtId="0" fontId="24" fillId="8" borderId="24" xfId="0" applyFont="1" applyFill="1" applyBorder="1" applyAlignment="1">
      <alignment horizontal="center" vertical="center" wrapText="1"/>
    </xf>
    <xf numFmtId="0" fontId="0" fillId="9" borderId="5" xfId="0" applyFill="1" applyBorder="1" applyAlignment="1">
      <alignment horizontal="center" vertical="center" wrapText="1"/>
    </xf>
    <xf numFmtId="0" fontId="0" fillId="9" borderId="9" xfId="0" applyFill="1" applyBorder="1" applyAlignment="1">
      <alignment horizontal="center" vertical="center" wrapText="1"/>
    </xf>
    <xf numFmtId="0" fontId="0" fillId="9" borderId="6" xfId="0" applyFill="1" applyBorder="1" applyAlignment="1">
      <alignment horizontal="center" vertical="center" wrapText="1"/>
    </xf>
    <xf numFmtId="0" fontId="23" fillId="20" borderId="25" xfId="0" applyFont="1" applyFill="1" applyBorder="1" applyAlignment="1">
      <alignment horizontal="center" vertical="center" wrapText="1"/>
    </xf>
    <xf numFmtId="0" fontId="23" fillId="20" borderId="26" xfId="0" applyFont="1" applyFill="1" applyBorder="1" applyAlignment="1">
      <alignment horizontal="center" vertical="center" wrapText="1"/>
    </xf>
    <xf numFmtId="0" fontId="23" fillId="20" borderId="27" xfId="0" applyFont="1" applyFill="1" applyBorder="1" applyAlignment="1">
      <alignment horizontal="center" vertical="center" wrapText="1"/>
    </xf>
    <xf numFmtId="167" fontId="12" fillId="4" borderId="2" xfId="0" applyNumberFormat="1" applyFont="1" applyFill="1" applyBorder="1" applyAlignment="1">
      <alignment horizontal="center" vertical="center" wrapText="1"/>
    </xf>
    <xf numFmtId="167" fontId="12" fillId="4" borderId="4" xfId="0" applyNumberFormat="1" applyFont="1" applyFill="1" applyBorder="1" applyAlignment="1">
      <alignment horizontal="center" vertical="center" wrapText="1"/>
    </xf>
    <xf numFmtId="167" fontId="12" fillId="4" borderId="7" xfId="0" applyNumberFormat="1" applyFont="1" applyFill="1" applyBorder="1" applyAlignment="1">
      <alignment horizontal="center" vertical="center" wrapText="1"/>
    </xf>
    <xf numFmtId="167" fontId="12" fillId="4" borderId="8" xfId="0" applyNumberFormat="1" applyFont="1" applyFill="1" applyBorder="1" applyAlignment="1">
      <alignment horizontal="center" vertical="center" wrapText="1"/>
    </xf>
    <xf numFmtId="167" fontId="12" fillId="4" borderId="10" xfId="0" applyNumberFormat="1" applyFont="1" applyFill="1" applyBorder="1" applyAlignment="1">
      <alignment horizontal="center" vertical="center" wrapText="1"/>
    </xf>
    <xf numFmtId="167" fontId="12" fillId="4" borderId="12" xfId="0" applyNumberFormat="1" applyFont="1" applyFill="1" applyBorder="1" applyAlignment="1">
      <alignment horizontal="center" vertical="center" wrapText="1"/>
    </xf>
    <xf numFmtId="0" fontId="18" fillId="0" borderId="1" xfId="0" applyFont="1" applyBorder="1" applyAlignment="1">
      <alignment horizontal="center" vertical="center" wrapText="1"/>
    </xf>
    <xf numFmtId="0" fontId="0" fillId="20" borderId="3" xfId="0" applyFill="1" applyBorder="1" applyAlignment="1">
      <alignment horizontal="right" vertical="center" wrapText="1"/>
    </xf>
    <xf numFmtId="0" fontId="5" fillId="0" borderId="5" xfId="3" applyFont="1" applyBorder="1" applyAlignment="1" applyProtection="1">
      <alignment horizontal="center" vertical="center" wrapText="1"/>
      <protection locked="0"/>
    </xf>
    <xf numFmtId="0" fontId="5" fillId="0" borderId="9" xfId="3" applyFont="1" applyBorder="1" applyAlignment="1" applyProtection="1">
      <alignment horizontal="center" vertical="center" wrapText="1"/>
      <protection locked="0"/>
    </xf>
    <xf numFmtId="0" fontId="5" fillId="0" borderId="6" xfId="3" applyFont="1" applyBorder="1" applyAlignment="1" applyProtection="1">
      <alignment horizontal="center" vertical="center" wrapText="1"/>
      <protection locked="0"/>
    </xf>
    <xf numFmtId="0" fontId="21" fillId="0" borderId="1" xfId="3" applyFont="1" applyBorder="1" applyAlignment="1">
      <alignment horizontal="center" vertical="center" wrapText="1"/>
    </xf>
    <xf numFmtId="0" fontId="38" fillId="37" borderId="29" xfId="6" applyFill="1" applyBorder="1" applyAlignment="1"/>
    <xf numFmtId="0" fontId="38" fillId="37" borderId="30" xfId="6" applyFill="1" applyBorder="1" applyAlignment="1"/>
    <xf numFmtId="0" fontId="55" fillId="37" borderId="29" xfId="0" applyFont="1" applyFill="1" applyBorder="1" applyAlignment="1">
      <alignment horizontal="justify" vertical="center" wrapText="1"/>
    </xf>
    <xf numFmtId="0" fontId="55" fillId="37" borderId="30" xfId="0" applyFont="1" applyFill="1" applyBorder="1" applyAlignment="1">
      <alignment horizontal="justify" vertical="center" wrapText="1"/>
    </xf>
    <xf numFmtId="4" fontId="55" fillId="37" borderId="29" xfId="0" applyNumberFormat="1" applyFont="1" applyFill="1" applyBorder="1" applyAlignment="1">
      <alignment horizontal="right" vertical="center" wrapText="1"/>
    </xf>
    <xf numFmtId="4" fontId="55" fillId="37" borderId="30" xfId="0" applyNumberFormat="1" applyFont="1" applyFill="1" applyBorder="1" applyAlignment="1">
      <alignment horizontal="right" vertical="center" wrapText="1"/>
    </xf>
    <xf numFmtId="0" fontId="13" fillId="37" borderId="29" xfId="0" applyFont="1" applyFill="1" applyBorder="1" applyAlignment="1">
      <alignment horizontal="center" vertical="center" wrapText="1"/>
    </xf>
    <xf numFmtId="0" fontId="13" fillId="37" borderId="30" xfId="0" applyFont="1" applyFill="1" applyBorder="1" applyAlignment="1">
      <alignment horizontal="center" vertical="center" wrapText="1"/>
    </xf>
    <xf numFmtId="10" fontId="59" fillId="37" borderId="29" xfId="0" applyNumberFormat="1" applyFont="1" applyFill="1" applyBorder="1" applyAlignment="1">
      <alignment horizontal="center" vertical="center" wrapText="1"/>
    </xf>
    <xf numFmtId="10" fontId="59" fillId="37" borderId="30" xfId="0" applyNumberFormat="1" applyFont="1" applyFill="1" applyBorder="1" applyAlignment="1">
      <alignment horizontal="center" vertical="center" wrapText="1"/>
    </xf>
    <xf numFmtId="0" fontId="13" fillId="37" borderId="29" xfId="0" applyFont="1" applyFill="1" applyBorder="1" applyAlignment="1">
      <alignment vertical="center"/>
    </xf>
    <xf numFmtId="0" fontId="13" fillId="37" borderId="30" xfId="0" applyFont="1" applyFill="1" applyBorder="1" applyAlignment="1">
      <alignment vertical="center"/>
    </xf>
    <xf numFmtId="164" fontId="53" fillId="37" borderId="29" xfId="0" applyNumberFormat="1" applyFont="1" applyFill="1" applyBorder="1" applyAlignment="1">
      <alignment vertical="center" wrapText="1"/>
    </xf>
    <xf numFmtId="164" fontId="53" fillId="37" borderId="30" xfId="0" applyNumberFormat="1" applyFont="1" applyFill="1" applyBorder="1" applyAlignment="1">
      <alignment vertical="center" wrapText="1"/>
    </xf>
    <xf numFmtId="164" fontId="13" fillId="37" borderId="29" xfId="0" applyNumberFormat="1" applyFont="1" applyFill="1" applyBorder="1" applyAlignment="1">
      <alignment vertical="center" wrapText="1"/>
    </xf>
    <xf numFmtId="164" fontId="13" fillId="37" borderId="30" xfId="0" applyNumberFormat="1" applyFont="1" applyFill="1" applyBorder="1" applyAlignment="1">
      <alignment vertical="center" wrapText="1"/>
    </xf>
    <xf numFmtId="14" fontId="13" fillId="37" borderId="29" xfId="0" applyNumberFormat="1" applyFont="1" applyFill="1" applyBorder="1" applyAlignment="1">
      <alignment vertical="center" wrapText="1"/>
    </xf>
    <xf numFmtId="14" fontId="13" fillId="37" borderId="30" xfId="0" applyNumberFormat="1" applyFont="1" applyFill="1" applyBorder="1" applyAlignment="1">
      <alignment vertical="center" wrapText="1"/>
    </xf>
    <xf numFmtId="0" fontId="38" fillId="37" borderId="29" xfId="6" applyFill="1" applyBorder="1" applyAlignment="1">
      <alignment vertical="center" wrapText="1"/>
    </xf>
    <xf numFmtId="0" fontId="38" fillId="37" borderId="30" xfId="6" applyFill="1" applyBorder="1" applyAlignment="1">
      <alignment vertical="center" wrapText="1"/>
    </xf>
    <xf numFmtId="165" fontId="53" fillId="37" borderId="29" xfId="0" applyNumberFormat="1" applyFont="1" applyFill="1" applyBorder="1" applyAlignment="1">
      <alignment vertical="center" wrapText="1"/>
    </xf>
    <xf numFmtId="165" fontId="53" fillId="37" borderId="30" xfId="0" applyNumberFormat="1" applyFont="1" applyFill="1" applyBorder="1" applyAlignment="1">
      <alignment vertical="center" wrapText="1"/>
    </xf>
    <xf numFmtId="14" fontId="55" fillId="37" borderId="29" xfId="0" applyNumberFormat="1" applyFont="1" applyFill="1" applyBorder="1" applyAlignment="1">
      <alignment horizontal="justify" vertical="center" wrapText="1"/>
    </xf>
    <xf numFmtId="14" fontId="55" fillId="37" borderId="30" xfId="0" applyNumberFormat="1" applyFont="1" applyFill="1" applyBorder="1" applyAlignment="1">
      <alignment horizontal="justify" vertical="center" wrapText="1"/>
    </xf>
    <xf numFmtId="0" fontId="39" fillId="37" borderId="29" xfId="0" applyFont="1" applyFill="1" applyBorder="1" applyAlignment="1">
      <alignment horizontal="center" vertical="center" wrapText="1"/>
    </xf>
    <xf numFmtId="0" fontId="39" fillId="37" borderId="30" xfId="0" applyFont="1" applyFill="1" applyBorder="1" applyAlignment="1">
      <alignment horizontal="center" vertical="center" wrapText="1"/>
    </xf>
    <xf numFmtId="0" fontId="38" fillId="37" borderId="29" xfId="6" applyFill="1" applyBorder="1" applyAlignment="1">
      <alignment vertical="center"/>
    </xf>
    <xf numFmtId="0" fontId="38" fillId="37" borderId="30" xfId="6" applyFill="1" applyBorder="1" applyAlignment="1">
      <alignment vertical="center"/>
    </xf>
    <xf numFmtId="0" fontId="38" fillId="37" borderId="29" xfId="6" applyFill="1" applyBorder="1" applyAlignment="1">
      <alignment wrapText="1"/>
    </xf>
    <xf numFmtId="0" fontId="38" fillId="37" borderId="30" xfId="6" applyFill="1" applyBorder="1" applyAlignment="1">
      <alignment wrapText="1"/>
    </xf>
    <xf numFmtId="0" fontId="13" fillId="36" borderId="29" xfId="0" applyFont="1" applyFill="1" applyBorder="1" applyAlignment="1">
      <alignment horizontal="center" vertical="center" wrapText="1"/>
    </xf>
    <xf numFmtId="0" fontId="13" fillId="36" borderId="30" xfId="0" applyFont="1" applyFill="1" applyBorder="1" applyAlignment="1">
      <alignment horizontal="center" vertical="center" wrapText="1"/>
    </xf>
    <xf numFmtId="0" fontId="13" fillId="36" borderId="29" xfId="0" applyFont="1" applyFill="1" applyBorder="1" applyAlignment="1">
      <alignment vertical="center" wrapText="1"/>
    </xf>
    <xf numFmtId="0" fontId="13" fillId="36" borderId="30" xfId="0" applyFont="1" applyFill="1" applyBorder="1" applyAlignment="1">
      <alignment vertical="center" wrapText="1"/>
    </xf>
    <xf numFmtId="165" fontId="13" fillId="37" borderId="29" xfId="0" applyNumberFormat="1" applyFont="1" applyFill="1" applyBorder="1" applyAlignment="1">
      <alignment vertical="center" wrapText="1"/>
    </xf>
    <xf numFmtId="165" fontId="13" fillId="37" borderId="30" xfId="0" applyNumberFormat="1" applyFont="1" applyFill="1" applyBorder="1" applyAlignment="1">
      <alignment vertical="center" wrapText="1"/>
    </xf>
    <xf numFmtId="0" fontId="13" fillId="37" borderId="29" xfId="0" applyFont="1" applyFill="1" applyBorder="1" applyAlignment="1">
      <alignment vertical="center" wrapText="1"/>
    </xf>
    <xf numFmtId="0" fontId="13" fillId="37" borderId="30" xfId="0" applyFont="1" applyFill="1" applyBorder="1" applyAlignment="1">
      <alignment vertical="center" wrapText="1"/>
    </xf>
    <xf numFmtId="0" fontId="13" fillId="36" borderId="31" xfId="0" applyFont="1" applyFill="1" applyBorder="1" applyAlignment="1">
      <alignment horizontal="center" vertical="center" wrapText="1"/>
    </xf>
    <xf numFmtId="0" fontId="39" fillId="37" borderId="31" xfId="0" applyFont="1" applyFill="1" applyBorder="1" applyAlignment="1">
      <alignment horizontal="center" vertical="center" wrapText="1"/>
    </xf>
    <xf numFmtId="14" fontId="13" fillId="37" borderId="31" xfId="0" applyNumberFormat="1" applyFont="1" applyFill="1" applyBorder="1" applyAlignment="1">
      <alignment vertical="center" wrapText="1"/>
    </xf>
    <xf numFmtId="0" fontId="38" fillId="37" borderId="29" xfId="6" applyFill="1" applyBorder="1" applyAlignment="1">
      <alignment horizontal="center" vertical="center" wrapText="1"/>
    </xf>
    <xf numFmtId="0" fontId="38" fillId="37" borderId="31" xfId="6" applyFill="1" applyBorder="1" applyAlignment="1">
      <alignment horizontal="center" vertical="center" wrapText="1"/>
    </xf>
    <xf numFmtId="0" fontId="38" fillId="37" borderId="30" xfId="6" applyFill="1" applyBorder="1" applyAlignment="1">
      <alignment horizontal="center" vertical="center" wrapText="1"/>
    </xf>
    <xf numFmtId="0" fontId="54" fillId="37" borderId="29" xfId="0" applyFont="1" applyFill="1" applyBorder="1" applyAlignment="1">
      <alignment vertical="center"/>
    </xf>
    <xf numFmtId="0" fontId="54" fillId="37" borderId="30" xfId="0" applyFont="1" applyFill="1" applyBorder="1" applyAlignment="1">
      <alignment vertical="center"/>
    </xf>
    <xf numFmtId="0" fontId="13" fillId="37" borderId="29" xfId="0" applyFont="1" applyFill="1" applyBorder="1" applyAlignment="1">
      <alignment horizontal="justify" vertical="center" wrapText="1"/>
    </xf>
    <xf numFmtId="0" fontId="13" fillId="37" borderId="30" xfId="0" applyFont="1" applyFill="1" applyBorder="1" applyAlignment="1">
      <alignment horizontal="justify" vertical="center" wrapText="1"/>
    </xf>
    <xf numFmtId="0" fontId="58" fillId="36" borderId="29" xfId="0" applyFont="1" applyFill="1" applyBorder="1" applyAlignment="1">
      <alignment vertical="top" wrapText="1"/>
    </xf>
    <xf numFmtId="0" fontId="58" fillId="36" borderId="30" xfId="0" applyFont="1" applyFill="1" applyBorder="1" applyAlignment="1">
      <alignment vertical="top" wrapText="1"/>
    </xf>
    <xf numFmtId="0" fontId="38" fillId="37" borderId="31" xfId="6" applyFill="1" applyBorder="1" applyAlignment="1">
      <alignment vertical="center" wrapText="1"/>
    </xf>
    <xf numFmtId="0" fontId="55" fillId="37" borderId="31" xfId="0" applyFont="1" applyFill="1" applyBorder="1" applyAlignment="1">
      <alignment horizontal="justify" vertical="center" wrapText="1"/>
    </xf>
    <xf numFmtId="4" fontId="55" fillId="37" borderId="31" xfId="0" applyNumberFormat="1" applyFont="1" applyFill="1" applyBorder="1" applyAlignment="1">
      <alignment horizontal="right" vertical="center" wrapText="1"/>
    </xf>
    <xf numFmtId="0" fontId="13" fillId="36" borderId="38" xfId="0" applyFont="1" applyFill="1" applyBorder="1" applyAlignment="1">
      <alignment vertical="center" wrapText="1"/>
    </xf>
    <xf numFmtId="0" fontId="13" fillId="36" borderId="39" xfId="0" applyFont="1" applyFill="1" applyBorder="1" applyAlignment="1">
      <alignment vertical="center" wrapText="1"/>
    </xf>
    <xf numFmtId="0" fontId="13" fillId="36" borderId="40" xfId="0" applyFont="1" applyFill="1" applyBorder="1" applyAlignment="1">
      <alignment vertical="center" wrapText="1"/>
    </xf>
    <xf numFmtId="14" fontId="55" fillId="37" borderId="31" xfId="0" applyNumberFormat="1" applyFont="1" applyFill="1" applyBorder="1" applyAlignment="1">
      <alignment horizontal="justify" vertical="center" wrapText="1"/>
    </xf>
    <xf numFmtId="165" fontId="55" fillId="37" borderId="41" xfId="0" applyNumberFormat="1" applyFont="1" applyFill="1" applyBorder="1" applyAlignment="1">
      <alignment horizontal="justify" vertical="center" wrapText="1"/>
    </xf>
    <xf numFmtId="165" fontId="55" fillId="37" borderId="42" xfId="0" applyNumberFormat="1" applyFont="1" applyFill="1" applyBorder="1" applyAlignment="1">
      <alignment horizontal="justify" vertical="center" wrapText="1"/>
    </xf>
    <xf numFmtId="165" fontId="55" fillId="37" borderId="43" xfId="0" applyNumberFormat="1" applyFont="1" applyFill="1" applyBorder="1" applyAlignment="1">
      <alignment horizontal="justify" vertical="center" wrapText="1"/>
    </xf>
    <xf numFmtId="165" fontId="55" fillId="37" borderId="25" xfId="0" applyNumberFormat="1" applyFont="1" applyFill="1" applyBorder="1" applyAlignment="1">
      <alignment horizontal="justify" vertical="center" wrapText="1"/>
    </xf>
    <xf numFmtId="165" fontId="55" fillId="37" borderId="26" xfId="0" applyNumberFormat="1" applyFont="1" applyFill="1" applyBorder="1" applyAlignment="1">
      <alignment horizontal="justify" vertical="center" wrapText="1"/>
    </xf>
    <xf numFmtId="165" fontId="55" fillId="37" borderId="27" xfId="0" applyNumberFormat="1" applyFont="1" applyFill="1" applyBorder="1" applyAlignment="1">
      <alignment horizontal="justify" vertical="center" wrapText="1"/>
    </xf>
    <xf numFmtId="164" fontId="56" fillId="37" borderId="25" xfId="0" applyNumberFormat="1" applyFont="1" applyFill="1" applyBorder="1" applyAlignment="1">
      <alignment vertical="center" wrapText="1"/>
    </xf>
    <xf numFmtId="164" fontId="56" fillId="37" borderId="26" xfId="0" applyNumberFormat="1" applyFont="1" applyFill="1" applyBorder="1" applyAlignment="1">
      <alignment vertical="center" wrapText="1"/>
    </xf>
    <xf numFmtId="164" fontId="56" fillId="37" borderId="27" xfId="0" applyNumberFormat="1" applyFont="1" applyFill="1" applyBorder="1" applyAlignment="1">
      <alignment vertical="center" wrapText="1"/>
    </xf>
    <xf numFmtId="164" fontId="56" fillId="37" borderId="38" xfId="0" applyNumberFormat="1" applyFont="1" applyFill="1" applyBorder="1" applyAlignment="1">
      <alignment vertical="center" wrapText="1"/>
    </xf>
    <xf numFmtId="164" fontId="56" fillId="37" borderId="39" xfId="0" applyNumberFormat="1" applyFont="1" applyFill="1" applyBorder="1" applyAlignment="1">
      <alignment vertical="center" wrapText="1"/>
    </xf>
    <xf numFmtId="164" fontId="56" fillId="37" borderId="40" xfId="0" applyNumberFormat="1" applyFont="1" applyFill="1" applyBorder="1" applyAlignment="1">
      <alignment vertical="center" wrapText="1"/>
    </xf>
    <xf numFmtId="0" fontId="13" fillId="36" borderId="31" xfId="0" applyFont="1" applyFill="1" applyBorder="1" applyAlignment="1">
      <alignment vertical="center" wrapText="1"/>
    </xf>
    <xf numFmtId="164" fontId="13" fillId="37" borderId="25" xfId="0" applyNumberFormat="1" applyFont="1" applyFill="1" applyBorder="1" applyAlignment="1">
      <alignment vertical="center" wrapText="1"/>
    </xf>
    <xf numFmtId="164" fontId="13" fillId="37" borderId="26" xfId="0" applyNumberFormat="1" applyFont="1" applyFill="1" applyBorder="1" applyAlignment="1">
      <alignment vertical="center" wrapText="1"/>
    </xf>
    <xf numFmtId="164" fontId="13" fillId="37" borderId="27" xfId="0" applyNumberFormat="1" applyFont="1" applyFill="1" applyBorder="1" applyAlignment="1">
      <alignment vertical="center" wrapText="1"/>
    </xf>
    <xf numFmtId="165" fontId="13" fillId="37" borderId="25" xfId="0" applyNumberFormat="1" applyFont="1" applyFill="1" applyBorder="1" applyAlignment="1">
      <alignment vertical="center" wrapText="1"/>
    </xf>
    <xf numFmtId="165" fontId="13" fillId="37" borderId="26" xfId="0" applyNumberFormat="1" applyFont="1" applyFill="1" applyBorder="1" applyAlignment="1">
      <alignment vertical="center" wrapText="1"/>
    </xf>
    <xf numFmtId="165" fontId="13" fillId="37" borderId="27" xfId="0" applyNumberFormat="1" applyFont="1" applyFill="1" applyBorder="1" applyAlignment="1">
      <alignment vertical="center" wrapText="1"/>
    </xf>
    <xf numFmtId="165" fontId="13" fillId="37" borderId="38" xfId="0" applyNumberFormat="1" applyFont="1" applyFill="1" applyBorder="1" applyAlignment="1">
      <alignment vertical="center" wrapText="1"/>
    </xf>
    <xf numFmtId="165" fontId="13" fillId="37" borderId="39" xfId="0" applyNumberFormat="1" applyFont="1" applyFill="1" applyBorder="1" applyAlignment="1">
      <alignment vertical="center" wrapText="1"/>
    </xf>
    <xf numFmtId="165" fontId="13" fillId="37" borderId="40" xfId="0" applyNumberFormat="1" applyFont="1" applyFill="1" applyBorder="1" applyAlignment="1">
      <alignment vertical="center" wrapText="1"/>
    </xf>
    <xf numFmtId="165" fontId="13" fillId="37" borderId="31" xfId="0" applyNumberFormat="1" applyFont="1" applyFill="1" applyBorder="1" applyAlignment="1">
      <alignment vertical="center" wrapText="1"/>
    </xf>
    <xf numFmtId="10" fontId="13" fillId="37" borderId="29" xfId="0" applyNumberFormat="1" applyFont="1" applyFill="1" applyBorder="1" applyAlignment="1">
      <alignment horizontal="center" vertical="center" wrapText="1"/>
    </xf>
    <xf numFmtId="10" fontId="13" fillId="37" borderId="31" xfId="0" applyNumberFormat="1" applyFont="1" applyFill="1" applyBorder="1" applyAlignment="1">
      <alignment horizontal="center" vertical="center" wrapText="1"/>
    </xf>
    <xf numFmtId="10" fontId="13" fillId="37" borderId="30" xfId="0" applyNumberFormat="1" applyFont="1" applyFill="1" applyBorder="1" applyAlignment="1">
      <alignment horizontal="center" vertical="center" wrapText="1"/>
    </xf>
    <xf numFmtId="165" fontId="53" fillId="37" borderId="41" xfId="0" applyNumberFormat="1" applyFont="1" applyFill="1" applyBorder="1" applyAlignment="1">
      <alignment vertical="center" wrapText="1"/>
    </xf>
    <xf numFmtId="165" fontId="53" fillId="37" borderId="42" xfId="0" applyNumberFormat="1" applyFont="1" applyFill="1" applyBorder="1" applyAlignment="1">
      <alignment vertical="center" wrapText="1"/>
    </xf>
    <xf numFmtId="165" fontId="53" fillId="37" borderId="43" xfId="0" applyNumberFormat="1" applyFont="1" applyFill="1" applyBorder="1" applyAlignment="1">
      <alignment vertical="center" wrapText="1"/>
    </xf>
    <xf numFmtId="164" fontId="53" fillId="37" borderId="25" xfId="0" applyNumberFormat="1" applyFont="1" applyFill="1" applyBorder="1" applyAlignment="1">
      <alignment vertical="center" wrapText="1"/>
    </xf>
    <xf numFmtId="164" fontId="53" fillId="37" borderId="26" xfId="0" applyNumberFormat="1" applyFont="1" applyFill="1" applyBorder="1" applyAlignment="1">
      <alignment vertical="center" wrapText="1"/>
    </xf>
    <xf numFmtId="164" fontId="53" fillId="37" borderId="27" xfId="0" applyNumberFormat="1" applyFont="1" applyFill="1" applyBorder="1" applyAlignment="1">
      <alignment vertical="center" wrapText="1"/>
    </xf>
    <xf numFmtId="0" fontId="13" fillId="37" borderId="31" xfId="0" applyFont="1" applyFill="1" applyBorder="1" applyAlignment="1">
      <alignment horizontal="center" vertical="center" wrapText="1"/>
    </xf>
    <xf numFmtId="0" fontId="13" fillId="37" borderId="31" xfId="0" applyFont="1" applyFill="1" applyBorder="1" applyAlignment="1">
      <alignment vertical="center"/>
    </xf>
    <xf numFmtId="165" fontId="55" fillId="37" borderId="38" xfId="0" applyNumberFormat="1" applyFont="1" applyFill="1" applyBorder="1" applyAlignment="1">
      <alignment horizontal="justify" vertical="center" wrapText="1"/>
    </xf>
    <xf numFmtId="165" fontId="55" fillId="37" borderId="39" xfId="0" applyNumberFormat="1" applyFont="1" applyFill="1" applyBorder="1" applyAlignment="1">
      <alignment horizontal="justify" vertical="center" wrapText="1"/>
    </xf>
    <xf numFmtId="165" fontId="55" fillId="37" borderId="40" xfId="0" applyNumberFormat="1" applyFont="1" applyFill="1" applyBorder="1" applyAlignment="1">
      <alignment horizontal="justify" vertical="center" wrapText="1"/>
    </xf>
    <xf numFmtId="0" fontId="38" fillId="37" borderId="31" xfId="6" applyFill="1" applyBorder="1" applyAlignment="1"/>
    <xf numFmtId="0" fontId="54" fillId="37" borderId="31" xfId="0" applyFont="1" applyFill="1" applyBorder="1" applyAlignment="1">
      <alignment vertical="center"/>
    </xf>
    <xf numFmtId="0" fontId="13" fillId="38" borderId="28" xfId="0" applyFont="1" applyFill="1" applyBorder="1" applyAlignment="1">
      <alignment vertical="center" wrapText="1"/>
    </xf>
    <xf numFmtId="0" fontId="13" fillId="36" borderId="0" xfId="0" applyFont="1" applyFill="1" applyAlignment="1">
      <alignment vertical="center" wrapText="1"/>
    </xf>
    <xf numFmtId="0" fontId="50" fillId="36" borderId="28" xfId="0" applyFont="1" applyFill="1" applyBorder="1" applyAlignment="1">
      <alignment vertical="center" wrapText="1"/>
    </xf>
    <xf numFmtId="0" fontId="50" fillId="36" borderId="28" xfId="0" applyFont="1" applyFill="1" applyBorder="1" applyAlignment="1">
      <alignment vertical="top" wrapText="1"/>
    </xf>
    <xf numFmtId="0" fontId="50" fillId="37" borderId="28" xfId="0" applyFont="1" applyFill="1" applyBorder="1" applyAlignment="1">
      <alignment vertical="center" wrapText="1"/>
    </xf>
    <xf numFmtId="0" fontId="50" fillId="37" borderId="28" xfId="0" applyFont="1" applyFill="1" applyBorder="1" applyAlignment="1">
      <alignment horizontal="justify" vertical="center" wrapText="1"/>
    </xf>
    <xf numFmtId="165" fontId="51" fillId="37" borderId="28" xfId="0" applyNumberFormat="1" applyFont="1" applyFill="1" applyBorder="1" applyAlignment="1">
      <alignment vertical="center" wrapText="1"/>
    </xf>
    <xf numFmtId="164" fontId="51" fillId="37" borderId="28" xfId="0" applyNumberFormat="1" applyFont="1" applyFill="1" applyBorder="1" applyAlignment="1">
      <alignment vertical="center" wrapText="1"/>
    </xf>
    <xf numFmtId="164" fontId="50" fillId="37" borderId="28" xfId="0" applyNumberFormat="1" applyFont="1" applyFill="1" applyBorder="1" applyAlignment="1">
      <alignment vertical="center" wrapText="1"/>
    </xf>
    <xf numFmtId="165" fontId="50" fillId="37" borderId="32" xfId="0" applyNumberFormat="1" applyFont="1" applyFill="1" applyBorder="1" applyAlignment="1">
      <alignment vertical="center" wrapText="1"/>
    </xf>
    <xf numFmtId="10" fontId="50" fillId="37" borderId="28" xfId="0" applyNumberFormat="1" applyFont="1" applyFill="1" applyBorder="1" applyAlignment="1">
      <alignment horizontal="center" vertical="center" wrapText="1"/>
    </xf>
    <xf numFmtId="0" fontId="50" fillId="36" borderId="0" xfId="0" applyFont="1" applyFill="1" applyAlignment="1">
      <alignment vertical="center" wrapText="1"/>
    </xf>
    <xf numFmtId="0" fontId="50" fillId="36" borderId="0" xfId="0" applyFont="1" applyFill="1" applyAlignment="1">
      <alignment wrapText="1"/>
    </xf>
    <xf numFmtId="0" fontId="50" fillId="37" borderId="0" xfId="0" applyFont="1" applyFill="1" applyAlignment="1">
      <alignment wrapText="1"/>
    </xf>
    <xf numFmtId="164" fontId="56" fillId="37" borderId="29" xfId="0" applyNumberFormat="1" applyFont="1" applyFill="1" applyBorder="1" applyAlignment="1">
      <alignment vertical="center" wrapText="1"/>
    </xf>
    <xf numFmtId="0" fontId="13" fillId="36" borderId="33" xfId="0" applyFont="1" applyFill="1" applyBorder="1" applyAlignment="1">
      <alignment vertical="center" wrapText="1"/>
    </xf>
    <xf numFmtId="0" fontId="13" fillId="36" borderId="0" xfId="0" applyFont="1" applyFill="1" applyAlignment="1">
      <alignment vertical="center" wrapText="1"/>
    </xf>
    <xf numFmtId="0" fontId="13" fillId="36" borderId="0" xfId="0" applyFont="1" applyFill="1" applyAlignment="1">
      <alignment wrapText="1"/>
    </xf>
    <xf numFmtId="0" fontId="13" fillId="37" borderId="0" xfId="0" applyFont="1" applyFill="1" applyAlignment="1">
      <alignment wrapText="1"/>
    </xf>
    <xf numFmtId="164" fontId="56" fillId="37" borderId="30" xfId="0" applyNumberFormat="1" applyFont="1" applyFill="1" applyBorder="1" applyAlignment="1">
      <alignment vertical="center" wrapText="1"/>
    </xf>
    <xf numFmtId="0" fontId="53" fillId="37" borderId="28" xfId="0" applyFont="1" applyFill="1" applyBorder="1" applyAlignment="1">
      <alignment vertical="center" wrapText="1"/>
    </xf>
    <xf numFmtId="0" fontId="13" fillId="37" borderId="32" xfId="0" applyFont="1" applyFill="1" applyBorder="1" applyAlignment="1">
      <alignment vertical="center" wrapText="1"/>
    </xf>
    <xf numFmtId="0" fontId="56" fillId="37" borderId="28" xfId="0" applyFont="1" applyFill="1" applyBorder="1" applyAlignment="1">
      <alignment vertical="center" wrapText="1"/>
    </xf>
    <xf numFmtId="0" fontId="13" fillId="37" borderId="0" xfId="0" applyFont="1" applyFill="1" applyAlignment="1">
      <alignment vertical="center" wrapText="1"/>
    </xf>
    <xf numFmtId="0" fontId="13" fillId="36" borderId="33" xfId="0" applyFont="1" applyFill="1" applyBorder="1" applyAlignment="1">
      <alignment wrapText="1"/>
    </xf>
    <xf numFmtId="0" fontId="39" fillId="37" borderId="34" xfId="0" applyFont="1" applyFill="1" applyBorder="1" applyAlignment="1">
      <alignment horizontal="center" vertical="center" wrapText="1"/>
    </xf>
    <xf numFmtId="10" fontId="13" fillId="37" borderId="45" xfId="0" applyNumberFormat="1" applyFont="1" applyFill="1" applyBorder="1" applyAlignment="1">
      <alignment horizontal="center" vertical="center" wrapText="1"/>
    </xf>
    <xf numFmtId="0" fontId="13" fillId="36" borderId="46" xfId="0" applyFont="1" applyFill="1" applyBorder="1" applyAlignment="1">
      <alignment vertical="center" wrapText="1"/>
    </xf>
    <xf numFmtId="0" fontId="13" fillId="37" borderId="31" xfId="0" applyFont="1" applyFill="1" applyBorder="1" applyAlignment="1">
      <alignment vertical="center" wrapText="1"/>
    </xf>
    <xf numFmtId="0" fontId="13" fillId="37" borderId="31" xfId="0" applyFont="1" applyFill="1" applyBorder="1" applyAlignment="1">
      <alignment horizontal="justify" vertical="center" wrapText="1"/>
    </xf>
    <xf numFmtId="165" fontId="53" fillId="37" borderId="31" xfId="0" applyNumberFormat="1" applyFont="1" applyFill="1" applyBorder="1" applyAlignment="1">
      <alignment vertical="center" wrapText="1"/>
    </xf>
    <xf numFmtId="164" fontId="53" fillId="37" borderId="31" xfId="0" applyNumberFormat="1" applyFont="1" applyFill="1" applyBorder="1" applyAlignment="1">
      <alignment vertical="center" wrapText="1"/>
    </xf>
    <xf numFmtId="164" fontId="56" fillId="37" borderId="31" xfId="0" applyNumberFormat="1" applyFont="1" applyFill="1" applyBorder="1" applyAlignment="1">
      <alignment vertical="center" wrapText="1"/>
    </xf>
    <xf numFmtId="164" fontId="13" fillId="37" borderId="31" xfId="0" applyNumberFormat="1" applyFont="1" applyFill="1" applyBorder="1" applyAlignment="1">
      <alignment vertical="center" wrapText="1"/>
    </xf>
    <xf numFmtId="10" fontId="13" fillId="37" borderId="42" xfId="0" applyNumberFormat="1" applyFont="1" applyFill="1" applyBorder="1" applyAlignment="1">
      <alignment horizontal="center" vertical="center" wrapText="1"/>
    </xf>
    <xf numFmtId="10" fontId="13" fillId="37" borderId="44" xfId="0" applyNumberFormat="1" applyFont="1" applyFill="1" applyBorder="1" applyAlignment="1">
      <alignment horizontal="center" vertical="center" wrapText="1"/>
    </xf>
  </cellXfs>
  <cellStyles count="8">
    <cellStyle name="Hipervínculo" xfId="6" builtinId="8"/>
    <cellStyle name="Hyperlink" xfId="7" xr:uid="{AAE11459-A681-4E8B-8696-F0200921769F}"/>
    <cellStyle name="Moneda" xfId="1" builtinId="4"/>
    <cellStyle name="Moneda 2" xfId="5" xr:uid="{75B0981C-A423-4011-BD18-749DF74A1E4B}"/>
    <cellStyle name="Normal" xfId="0" builtinId="0"/>
    <cellStyle name="Normal 2" xfId="3" xr:uid="{50A8AE18-0683-449E-B367-B3A5C42370F7}"/>
    <cellStyle name="Normal 3" xfId="4" xr:uid="{B0D1AD6D-97F1-4745-9651-5FE98B42D34C}"/>
    <cellStyle name="Porcentaje" xfId="2" builtinId="5"/>
  </cellStyles>
  <dxfs count="13">
    <dxf>
      <font>
        <color rgb="FF9C0006"/>
      </font>
    </dxf>
    <dxf>
      <font>
        <color rgb="FF9C0006"/>
      </font>
      <fill>
        <patternFill>
          <bgColor rgb="FFFFC7CE"/>
        </patternFill>
      </fill>
    </dxf>
    <dxf>
      <font>
        <color rgb="FF006100"/>
      </font>
      <fill>
        <patternFill>
          <bgColor rgb="FFC6EFCE"/>
        </patternFill>
      </fill>
    </dxf>
    <dxf>
      <font>
        <color theme="5" tint="-0.24994659260841701"/>
      </font>
      <fill>
        <patternFill>
          <bgColor rgb="FFFFFF99"/>
        </patternFill>
      </fill>
    </dxf>
    <dxf>
      <font>
        <color rgb="FF006100"/>
      </font>
      <fill>
        <patternFill>
          <bgColor rgb="FFC6EFCE"/>
        </patternFill>
      </fill>
    </dxf>
    <dxf>
      <font>
        <color rgb="FF006100"/>
      </font>
      <fill>
        <patternFill>
          <bgColor rgb="FFC6EFCE"/>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theme="5" tint="-0.24994659260841701"/>
      </font>
      <fill>
        <patternFill>
          <bgColor rgb="FFFFFF99"/>
        </patternFill>
      </fill>
    </dxf>
    <dxf>
      <font>
        <color rgb="FF006100"/>
      </font>
      <fill>
        <patternFill>
          <bgColor rgb="FFC6EFCE"/>
        </patternFill>
      </fill>
    </dxf>
    <dxf>
      <font>
        <color theme="5" tint="-0.24994659260841701"/>
      </font>
      <fill>
        <patternFill>
          <bgColor rgb="FFFFFF99"/>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pivotCacheDefinition" Target="pivotCache/pivotCacheDefinition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pivotCacheDefinition" Target="pivotCache/pivotCacheDefinition2.xml"/><Relationship Id="rId17"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pivotCacheDefinition" Target="pivotCache/pivotCacheDefinition1.xml"/><Relationship Id="rId5" Type="http://schemas.openxmlformats.org/officeDocument/2006/relationships/worksheet" Target="worksheets/sheet5.xml"/><Relationship Id="rId15" Type="http://schemas.openxmlformats.org/officeDocument/2006/relationships/styles" Target="styles.xml"/><Relationship Id="rId10" Type="http://schemas.openxmlformats.org/officeDocument/2006/relationships/externalLink" Target="externalLinks/externalLink2.xml"/><Relationship Id="rId4" Type="http://schemas.openxmlformats.org/officeDocument/2006/relationships/worksheet" Target="worksheets/sheet4.xml"/><Relationship Id="rId9" Type="http://schemas.openxmlformats.org/officeDocument/2006/relationships/externalLink" Target="externalLinks/externalLink1.xml"/><Relationship Id="rId1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drawing4.xml.rels><?xml version="1.0" encoding="UTF-8" standalone="yes"?>
<Relationships xmlns="http://schemas.openxmlformats.org/package/2006/relationships"><Relationship Id="rId1" Type="http://schemas.openxmlformats.org/officeDocument/2006/relationships/image" Target="../media/image1.png"/></Relationships>
</file>

<file path=xl/drawings/_rels/drawing5.xml.rels><?xml version="1.0" encoding="UTF-8" standalone="yes"?>
<Relationships xmlns="http://schemas.openxmlformats.org/package/2006/relationships"><Relationship Id="rId1" Type="http://schemas.openxmlformats.org/officeDocument/2006/relationships/image" Target="../media/image2.tmp"/></Relationships>
</file>

<file path=xl/drawings/_rels/drawing6.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669737</xdr:colOff>
      <xdr:row>3</xdr:row>
      <xdr:rowOff>548177</xdr:rowOff>
    </xdr:from>
    <xdr:to>
      <xdr:col>1</xdr:col>
      <xdr:colOff>1187630</xdr:colOff>
      <xdr:row>5</xdr:row>
      <xdr:rowOff>209551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284259C4-B0D0-4151-BF64-288A69C74F67}"/>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2110277"/>
          <a:ext cx="1698993" cy="202357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549636</xdr:colOff>
      <xdr:row>3</xdr:row>
      <xdr:rowOff>457200</xdr:rowOff>
    </xdr:from>
    <xdr:to>
      <xdr:col>1</xdr:col>
      <xdr:colOff>999067</xdr:colOff>
      <xdr:row>5</xdr:row>
      <xdr:rowOff>540327</xdr:rowOff>
    </xdr:to>
    <xdr:pic>
      <xdr:nvPicPr>
        <xdr:cNvPr id="3" name="Imagen 2" descr="C:\Users\daniel.rubiano\AppData\Local\Microsoft\Windows\INetCache\Content.Word\logos_alcaldias_Mesa de trabajo 1 copia 11.png">
          <a:extLst>
            <a:ext uri="{FF2B5EF4-FFF2-40B4-BE49-F238E27FC236}">
              <a16:creationId xmlns:a16="http://schemas.microsoft.com/office/drawing/2014/main" id="{24FEED65-72D1-449B-B2C2-F8A459D6B1E5}"/>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549636" y="1233055"/>
          <a:ext cx="1627067" cy="177338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3.xml><?xml version="1.0" encoding="utf-8"?>
<xdr:wsDr xmlns:xdr="http://schemas.openxmlformats.org/drawingml/2006/spreadsheetDrawing" xmlns:a="http://schemas.openxmlformats.org/drawingml/2006/main">
  <xdr:twoCellAnchor>
    <xdr:from>
      <xdr:col>0</xdr:col>
      <xdr:colOff>0</xdr:colOff>
      <xdr:row>29</xdr:row>
      <xdr:rowOff>0</xdr:rowOff>
    </xdr:from>
    <xdr:to>
      <xdr:col>0</xdr:col>
      <xdr:colOff>275155</xdr:colOff>
      <xdr:row>30</xdr:row>
      <xdr:rowOff>125757</xdr:rowOff>
    </xdr:to>
    <xdr:sp macro="[2]!formuladores" textlink="">
      <xdr:nvSpPr>
        <xdr:cNvPr id="2" name="Elipse 1">
          <a:extLst>
            <a:ext uri="{FF2B5EF4-FFF2-40B4-BE49-F238E27FC236}">
              <a16:creationId xmlns:a16="http://schemas.microsoft.com/office/drawing/2014/main" id="{F18249A3-00DC-4911-9C46-E58273DBD80C}"/>
            </a:ext>
          </a:extLst>
        </xdr:cNvPr>
        <xdr:cNvSpPr/>
      </xdr:nvSpPr>
      <xdr:spPr>
        <a:xfrm>
          <a:off x="0" y="6766560"/>
          <a:ext cx="275155" cy="308637"/>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0</xdr:col>
      <xdr:colOff>559454</xdr:colOff>
      <xdr:row>29</xdr:row>
      <xdr:rowOff>0</xdr:rowOff>
    </xdr:from>
    <xdr:to>
      <xdr:col>1</xdr:col>
      <xdr:colOff>87014</xdr:colOff>
      <xdr:row>30</xdr:row>
      <xdr:rowOff>106680</xdr:rowOff>
    </xdr:to>
    <xdr:sp macro="[2]!Proveedores" textlink="">
      <xdr:nvSpPr>
        <xdr:cNvPr id="3" name="Elipse 2">
          <a:extLst>
            <a:ext uri="{FF2B5EF4-FFF2-40B4-BE49-F238E27FC236}">
              <a16:creationId xmlns:a16="http://schemas.microsoft.com/office/drawing/2014/main" id="{EE72A118-6040-4751-87FE-1405D94EE21E}"/>
            </a:ext>
          </a:extLst>
        </xdr:cNvPr>
        <xdr:cNvSpPr/>
      </xdr:nvSpPr>
      <xdr:spPr>
        <a:xfrm>
          <a:off x="559454"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twoCellAnchor>
    <xdr:from>
      <xdr:col>1</xdr:col>
      <xdr:colOff>342753</xdr:colOff>
      <xdr:row>29</xdr:row>
      <xdr:rowOff>0</xdr:rowOff>
    </xdr:from>
    <xdr:to>
      <xdr:col>1</xdr:col>
      <xdr:colOff>662793</xdr:colOff>
      <xdr:row>30</xdr:row>
      <xdr:rowOff>106680</xdr:rowOff>
    </xdr:to>
    <xdr:sp macro="[2]!Mostrar_Todo" textlink="">
      <xdr:nvSpPr>
        <xdr:cNvPr id="4" name="Elipse 3">
          <a:extLst>
            <a:ext uri="{FF2B5EF4-FFF2-40B4-BE49-F238E27FC236}">
              <a16:creationId xmlns:a16="http://schemas.microsoft.com/office/drawing/2014/main" id="{8B7D5D73-C844-42AE-B4DB-5CBE528FC820}"/>
            </a:ext>
          </a:extLst>
        </xdr:cNvPr>
        <xdr:cNvSpPr/>
      </xdr:nvSpPr>
      <xdr:spPr>
        <a:xfrm>
          <a:off x="1135233" y="6766560"/>
          <a:ext cx="320040" cy="289560"/>
        </a:xfrm>
        <a:prstGeom prst="ellipse">
          <a:avLst/>
        </a:prstGeom>
        <a:solidFill>
          <a:schemeClr val="accent2"/>
        </a:solidFill>
      </xdr:spPr>
      <xdr:style>
        <a:lnRef idx="2">
          <a:schemeClr val="accent1">
            <a:shade val="15000"/>
          </a:schemeClr>
        </a:lnRef>
        <a:fillRef idx="1">
          <a:schemeClr val="accent1"/>
        </a:fillRef>
        <a:effectRef idx="0">
          <a:schemeClr val="accent1"/>
        </a:effectRef>
        <a:fontRef idx="minor">
          <a:schemeClr val="lt1"/>
        </a:fontRef>
      </xdr:style>
      <xdr:txBody>
        <a:bodyPr vertOverflow="clip" horzOverflow="clip" rtlCol="0" anchor="t"/>
        <a:lstStyle/>
        <a:p>
          <a:pPr algn="l"/>
          <a:endParaRPr lang="es-CO" sz="1100" kern="1200"/>
        </a:p>
      </xdr:txBody>
    </xdr:sp>
    <xdr:clientData/>
  </xdr:twoCellAnchor>
</xdr:wsDr>
</file>

<file path=xl/drawings/drawing4.xml><?xml version="1.0" encoding="utf-8"?>
<xdr:wsDr xmlns:xdr="http://schemas.openxmlformats.org/drawingml/2006/spreadsheetDrawing" xmlns:a="http://schemas.openxmlformats.org/drawingml/2006/main">
  <xdr:twoCellAnchor>
    <xdr:from>
      <xdr:col>0</xdr:col>
      <xdr:colOff>669737</xdr:colOff>
      <xdr:row>3</xdr:row>
      <xdr:rowOff>548177</xdr:rowOff>
    </xdr:from>
    <xdr:to>
      <xdr:col>1</xdr:col>
      <xdr:colOff>1187630</xdr:colOff>
      <xdr:row>5</xdr:row>
      <xdr:rowOff>209551</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F0D48DBF-3A73-485A-83C2-8DBB6C8B7B03}"/>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669737" y="2102657"/>
          <a:ext cx="1691373" cy="2038814"/>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51</xdr:col>
      <xdr:colOff>0</xdr:colOff>
      <xdr:row>2</xdr:row>
      <xdr:rowOff>0</xdr:rowOff>
    </xdr:from>
    <xdr:to>
      <xdr:col>51</xdr:col>
      <xdr:colOff>9525</xdr:colOff>
      <xdr:row>2</xdr:row>
      <xdr:rowOff>0</xdr:rowOff>
    </xdr:to>
    <xdr:pic>
      <xdr:nvPicPr>
        <xdr:cNvPr id="2" name="Imagen 2">
          <a:extLst>
            <a:ext uri="{FF2B5EF4-FFF2-40B4-BE49-F238E27FC236}">
              <a16:creationId xmlns:a16="http://schemas.microsoft.com/office/drawing/2014/main" id="{5ADC7052-235C-4AEB-B2D0-6F884D54865E}"/>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 name="Imagen 3">
          <a:extLst>
            <a:ext uri="{FF2B5EF4-FFF2-40B4-BE49-F238E27FC236}">
              <a16:creationId xmlns:a16="http://schemas.microsoft.com/office/drawing/2014/main" id="{97359D5B-D2FC-40FB-95FC-9CB22AE1B9C6}"/>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 name="Imagen 4">
          <a:extLst>
            <a:ext uri="{FF2B5EF4-FFF2-40B4-BE49-F238E27FC236}">
              <a16:creationId xmlns:a16="http://schemas.microsoft.com/office/drawing/2014/main" id="{63700F6C-8AC9-415F-A2FF-C37F76EFC24C}"/>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 name="Imagen 5">
          <a:extLst>
            <a:ext uri="{FF2B5EF4-FFF2-40B4-BE49-F238E27FC236}">
              <a16:creationId xmlns:a16="http://schemas.microsoft.com/office/drawing/2014/main" id="{3D09EE0F-F045-45E3-87C7-C081ADC02846}"/>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 name="Imagen 6">
          <a:extLst>
            <a:ext uri="{FF2B5EF4-FFF2-40B4-BE49-F238E27FC236}">
              <a16:creationId xmlns:a16="http://schemas.microsoft.com/office/drawing/2014/main" id="{AE927BF0-7B82-44D3-A930-601218263D39}"/>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 name="Imagen 7">
          <a:extLst>
            <a:ext uri="{FF2B5EF4-FFF2-40B4-BE49-F238E27FC236}">
              <a16:creationId xmlns:a16="http://schemas.microsoft.com/office/drawing/2014/main" id="{68E519C9-5681-47B8-9672-6C18FD937198}"/>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 name="Imagen 8">
          <a:extLst>
            <a:ext uri="{FF2B5EF4-FFF2-40B4-BE49-F238E27FC236}">
              <a16:creationId xmlns:a16="http://schemas.microsoft.com/office/drawing/2014/main" id="{3FA3D5EA-CE19-4133-B01C-1E8481E36CFD}"/>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 name="Imagen 9">
          <a:extLst>
            <a:ext uri="{FF2B5EF4-FFF2-40B4-BE49-F238E27FC236}">
              <a16:creationId xmlns:a16="http://schemas.microsoft.com/office/drawing/2014/main" id="{4B3D1238-4F49-4C34-99CF-E71CB43690CE}"/>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 name="Imagen 10">
          <a:extLst>
            <a:ext uri="{FF2B5EF4-FFF2-40B4-BE49-F238E27FC236}">
              <a16:creationId xmlns:a16="http://schemas.microsoft.com/office/drawing/2014/main" id="{F41629FE-1830-48F2-AA7E-D3E4A4A1A291}"/>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 name="Imagen 11">
          <a:extLst>
            <a:ext uri="{FF2B5EF4-FFF2-40B4-BE49-F238E27FC236}">
              <a16:creationId xmlns:a16="http://schemas.microsoft.com/office/drawing/2014/main" id="{9B1DD445-E7E7-4B3F-B4AF-B72E3702ECC3}"/>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 name="Imagen 12">
          <a:extLst>
            <a:ext uri="{FF2B5EF4-FFF2-40B4-BE49-F238E27FC236}">
              <a16:creationId xmlns:a16="http://schemas.microsoft.com/office/drawing/2014/main" id="{E3A56F6F-0F38-43D7-8EE2-08FB47BE6E21}"/>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 name="Imagen 2">
          <a:extLst>
            <a:ext uri="{FF2B5EF4-FFF2-40B4-BE49-F238E27FC236}">
              <a16:creationId xmlns:a16="http://schemas.microsoft.com/office/drawing/2014/main" id="{7BBB27F4-CB30-4A67-A57E-3B78C6700AC8}"/>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 name="Imagen 3">
          <a:extLst>
            <a:ext uri="{FF2B5EF4-FFF2-40B4-BE49-F238E27FC236}">
              <a16:creationId xmlns:a16="http://schemas.microsoft.com/office/drawing/2014/main" id="{E96EAE24-9D07-403F-B5E9-641C8D589C3F}"/>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 name="Imagen 4">
          <a:extLst>
            <a:ext uri="{FF2B5EF4-FFF2-40B4-BE49-F238E27FC236}">
              <a16:creationId xmlns:a16="http://schemas.microsoft.com/office/drawing/2014/main" id="{8A6B1E6A-B100-4EF4-87CD-BDA8F73DD468}"/>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 name="Imagen 5">
          <a:extLst>
            <a:ext uri="{FF2B5EF4-FFF2-40B4-BE49-F238E27FC236}">
              <a16:creationId xmlns:a16="http://schemas.microsoft.com/office/drawing/2014/main" id="{3919AEAC-A0D5-495F-BC64-7E9C5AD79860}"/>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 name="Imagen 6">
          <a:extLst>
            <a:ext uri="{FF2B5EF4-FFF2-40B4-BE49-F238E27FC236}">
              <a16:creationId xmlns:a16="http://schemas.microsoft.com/office/drawing/2014/main" id="{1E115740-1C91-4410-A3EE-F58BD73AAAA5}"/>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 name="Imagen 7">
          <a:extLst>
            <a:ext uri="{FF2B5EF4-FFF2-40B4-BE49-F238E27FC236}">
              <a16:creationId xmlns:a16="http://schemas.microsoft.com/office/drawing/2014/main" id="{6E61B6B6-73B2-4582-8BF9-BECFB59A93C2}"/>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 name="Imagen 8">
          <a:extLst>
            <a:ext uri="{FF2B5EF4-FFF2-40B4-BE49-F238E27FC236}">
              <a16:creationId xmlns:a16="http://schemas.microsoft.com/office/drawing/2014/main" id="{A959073B-BF4C-4F13-994F-17620EDB907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 name="Imagen 9">
          <a:extLst>
            <a:ext uri="{FF2B5EF4-FFF2-40B4-BE49-F238E27FC236}">
              <a16:creationId xmlns:a16="http://schemas.microsoft.com/office/drawing/2014/main" id="{07D1C205-F594-4D85-B133-B75ECB6B3185}"/>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 name="Imagen 10">
          <a:extLst>
            <a:ext uri="{FF2B5EF4-FFF2-40B4-BE49-F238E27FC236}">
              <a16:creationId xmlns:a16="http://schemas.microsoft.com/office/drawing/2014/main" id="{F38959DD-47EC-42AA-95D6-A40FA9AD13CE}"/>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 name="Imagen 11">
          <a:extLst>
            <a:ext uri="{FF2B5EF4-FFF2-40B4-BE49-F238E27FC236}">
              <a16:creationId xmlns:a16="http://schemas.microsoft.com/office/drawing/2014/main" id="{7F61D344-9E62-47CA-AAE5-D91B939AF05A}"/>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 name="Imagen 12">
          <a:extLst>
            <a:ext uri="{FF2B5EF4-FFF2-40B4-BE49-F238E27FC236}">
              <a16:creationId xmlns:a16="http://schemas.microsoft.com/office/drawing/2014/main" id="{F5065E92-10D7-47AF-87A0-928256E61B9D}"/>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 name="Imagen 2">
          <a:extLst>
            <a:ext uri="{FF2B5EF4-FFF2-40B4-BE49-F238E27FC236}">
              <a16:creationId xmlns:a16="http://schemas.microsoft.com/office/drawing/2014/main" id="{6D9D0427-D00A-4665-A231-2215BD1BD893}"/>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 name="Imagen 3">
          <a:extLst>
            <a:ext uri="{FF2B5EF4-FFF2-40B4-BE49-F238E27FC236}">
              <a16:creationId xmlns:a16="http://schemas.microsoft.com/office/drawing/2014/main" id="{A2B2A34D-57DC-4CC7-8BFC-4579577AAD88}"/>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 name="Imagen 4">
          <a:extLst>
            <a:ext uri="{FF2B5EF4-FFF2-40B4-BE49-F238E27FC236}">
              <a16:creationId xmlns:a16="http://schemas.microsoft.com/office/drawing/2014/main" id="{1B9E9A92-726F-4A42-AC42-8F5D87AA513E}"/>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 name="Imagen 5">
          <a:extLst>
            <a:ext uri="{FF2B5EF4-FFF2-40B4-BE49-F238E27FC236}">
              <a16:creationId xmlns:a16="http://schemas.microsoft.com/office/drawing/2014/main" id="{FE045493-C198-4A49-9670-D994DE6BE4F1}"/>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 name="Imagen 6">
          <a:extLst>
            <a:ext uri="{FF2B5EF4-FFF2-40B4-BE49-F238E27FC236}">
              <a16:creationId xmlns:a16="http://schemas.microsoft.com/office/drawing/2014/main" id="{BD9F0BDD-982B-491D-B675-287A0BC0959D}"/>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 name="Imagen 7">
          <a:extLst>
            <a:ext uri="{FF2B5EF4-FFF2-40B4-BE49-F238E27FC236}">
              <a16:creationId xmlns:a16="http://schemas.microsoft.com/office/drawing/2014/main" id="{0CB8AD81-463D-4B24-B274-F5E563BFC9A3}"/>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 name="Imagen 8">
          <a:extLst>
            <a:ext uri="{FF2B5EF4-FFF2-40B4-BE49-F238E27FC236}">
              <a16:creationId xmlns:a16="http://schemas.microsoft.com/office/drawing/2014/main" id="{AC448212-36C0-4C49-A3E8-34E3A53DA422}"/>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 name="Imagen 9">
          <a:extLst>
            <a:ext uri="{FF2B5EF4-FFF2-40B4-BE49-F238E27FC236}">
              <a16:creationId xmlns:a16="http://schemas.microsoft.com/office/drawing/2014/main" id="{0ACE49FA-4985-4A3E-9496-C1BE69583D0C}"/>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 name="Imagen 10">
          <a:extLst>
            <a:ext uri="{FF2B5EF4-FFF2-40B4-BE49-F238E27FC236}">
              <a16:creationId xmlns:a16="http://schemas.microsoft.com/office/drawing/2014/main" id="{88374B37-7169-4334-94F7-50C9CD85F24B}"/>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 name="Imagen 11">
          <a:extLst>
            <a:ext uri="{FF2B5EF4-FFF2-40B4-BE49-F238E27FC236}">
              <a16:creationId xmlns:a16="http://schemas.microsoft.com/office/drawing/2014/main" id="{683C9046-5048-478A-9725-FCFBFC8AFCDA}"/>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 name="Imagen 12">
          <a:extLst>
            <a:ext uri="{FF2B5EF4-FFF2-40B4-BE49-F238E27FC236}">
              <a16:creationId xmlns:a16="http://schemas.microsoft.com/office/drawing/2014/main" id="{D745858A-AAF0-49FD-8B3E-DBD5976D0CEE}"/>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 name="Imagen 2">
          <a:extLst>
            <a:ext uri="{FF2B5EF4-FFF2-40B4-BE49-F238E27FC236}">
              <a16:creationId xmlns:a16="http://schemas.microsoft.com/office/drawing/2014/main" id="{4FF17A69-41D5-4067-B63A-7CFF87E82F1D}"/>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6" name="Imagen 3">
          <a:extLst>
            <a:ext uri="{FF2B5EF4-FFF2-40B4-BE49-F238E27FC236}">
              <a16:creationId xmlns:a16="http://schemas.microsoft.com/office/drawing/2014/main" id="{8185B5D3-9BE6-4A27-BDA2-72AFAADD00AC}"/>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7" name="Imagen 4">
          <a:extLst>
            <a:ext uri="{FF2B5EF4-FFF2-40B4-BE49-F238E27FC236}">
              <a16:creationId xmlns:a16="http://schemas.microsoft.com/office/drawing/2014/main" id="{5021695E-E1FF-45B9-83DB-B2F7242C0F75}"/>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8" name="Imagen 5">
          <a:extLst>
            <a:ext uri="{FF2B5EF4-FFF2-40B4-BE49-F238E27FC236}">
              <a16:creationId xmlns:a16="http://schemas.microsoft.com/office/drawing/2014/main" id="{549163A0-FD7F-4B3F-91E7-7D1239A368F8}"/>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9" name="Imagen 6">
          <a:extLst>
            <a:ext uri="{FF2B5EF4-FFF2-40B4-BE49-F238E27FC236}">
              <a16:creationId xmlns:a16="http://schemas.microsoft.com/office/drawing/2014/main" id="{DED4DFB1-2764-485C-B098-606459A13769}"/>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0" name="Imagen 7">
          <a:extLst>
            <a:ext uri="{FF2B5EF4-FFF2-40B4-BE49-F238E27FC236}">
              <a16:creationId xmlns:a16="http://schemas.microsoft.com/office/drawing/2014/main" id="{216B9CE3-8030-410B-8BC4-428B2D3994C1}"/>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1" name="Imagen 8">
          <a:extLst>
            <a:ext uri="{FF2B5EF4-FFF2-40B4-BE49-F238E27FC236}">
              <a16:creationId xmlns:a16="http://schemas.microsoft.com/office/drawing/2014/main" id="{894EB872-4E32-4AE0-A82A-980E1F4A2042}"/>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2" name="Imagen 9">
          <a:extLst>
            <a:ext uri="{FF2B5EF4-FFF2-40B4-BE49-F238E27FC236}">
              <a16:creationId xmlns:a16="http://schemas.microsoft.com/office/drawing/2014/main" id="{166D4C4B-9611-46D6-8CE1-B03F4E3786AE}"/>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3" name="Imagen 10">
          <a:extLst>
            <a:ext uri="{FF2B5EF4-FFF2-40B4-BE49-F238E27FC236}">
              <a16:creationId xmlns:a16="http://schemas.microsoft.com/office/drawing/2014/main" id="{9415EAD3-BCB9-437F-BF4D-F34D540E3D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4" name="Imagen 11">
          <a:extLst>
            <a:ext uri="{FF2B5EF4-FFF2-40B4-BE49-F238E27FC236}">
              <a16:creationId xmlns:a16="http://schemas.microsoft.com/office/drawing/2014/main" id="{5A90031D-797E-40C0-8010-7884FBB59C41}"/>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5" name="Imagen 12">
          <a:extLst>
            <a:ext uri="{FF2B5EF4-FFF2-40B4-BE49-F238E27FC236}">
              <a16:creationId xmlns:a16="http://schemas.microsoft.com/office/drawing/2014/main" id="{C1D7ECB6-D812-4A42-8E84-52B7216E6837}"/>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6" name="Imagen 2">
          <a:extLst>
            <a:ext uri="{FF2B5EF4-FFF2-40B4-BE49-F238E27FC236}">
              <a16:creationId xmlns:a16="http://schemas.microsoft.com/office/drawing/2014/main" id="{A1973B46-0410-44DB-9ABF-D6B3F879D99C}"/>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7" name="Imagen 3">
          <a:extLst>
            <a:ext uri="{FF2B5EF4-FFF2-40B4-BE49-F238E27FC236}">
              <a16:creationId xmlns:a16="http://schemas.microsoft.com/office/drawing/2014/main" id="{EF2EB2AF-BCB7-418A-98AC-775BF7E998D0}"/>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8" name="Imagen 4">
          <a:extLst>
            <a:ext uri="{FF2B5EF4-FFF2-40B4-BE49-F238E27FC236}">
              <a16:creationId xmlns:a16="http://schemas.microsoft.com/office/drawing/2014/main" id="{DE9C5346-21B2-456C-9369-039CAD369812}"/>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49" name="Imagen 5">
          <a:extLst>
            <a:ext uri="{FF2B5EF4-FFF2-40B4-BE49-F238E27FC236}">
              <a16:creationId xmlns:a16="http://schemas.microsoft.com/office/drawing/2014/main" id="{0BF37C05-C13D-48D3-9D8C-DC77CF4F874D}"/>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0" name="Imagen 6">
          <a:extLst>
            <a:ext uri="{FF2B5EF4-FFF2-40B4-BE49-F238E27FC236}">
              <a16:creationId xmlns:a16="http://schemas.microsoft.com/office/drawing/2014/main" id="{1ADF9696-AC88-452A-8969-4E690B6A17D0}"/>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1" name="Imagen 7">
          <a:extLst>
            <a:ext uri="{FF2B5EF4-FFF2-40B4-BE49-F238E27FC236}">
              <a16:creationId xmlns:a16="http://schemas.microsoft.com/office/drawing/2014/main" id="{CD4AE65B-D02B-44EB-9230-017CA13C643C}"/>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2" name="Imagen 8">
          <a:extLst>
            <a:ext uri="{FF2B5EF4-FFF2-40B4-BE49-F238E27FC236}">
              <a16:creationId xmlns:a16="http://schemas.microsoft.com/office/drawing/2014/main" id="{58183A9D-BAD1-46BF-96F9-3DA1A9B8048B}"/>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3" name="Imagen 9">
          <a:extLst>
            <a:ext uri="{FF2B5EF4-FFF2-40B4-BE49-F238E27FC236}">
              <a16:creationId xmlns:a16="http://schemas.microsoft.com/office/drawing/2014/main" id="{5141AC9E-649D-44CD-A66E-4684312196EE}"/>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4" name="Imagen 10">
          <a:extLst>
            <a:ext uri="{FF2B5EF4-FFF2-40B4-BE49-F238E27FC236}">
              <a16:creationId xmlns:a16="http://schemas.microsoft.com/office/drawing/2014/main" id="{F179ECDF-E6A7-4AA7-99DB-73A823CE7583}"/>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5" name="Imagen 11">
          <a:extLst>
            <a:ext uri="{FF2B5EF4-FFF2-40B4-BE49-F238E27FC236}">
              <a16:creationId xmlns:a16="http://schemas.microsoft.com/office/drawing/2014/main" id="{7DEDE05F-2BCA-4670-9492-8C29A790E909}"/>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6" name="Imagen 12">
          <a:extLst>
            <a:ext uri="{FF2B5EF4-FFF2-40B4-BE49-F238E27FC236}">
              <a16:creationId xmlns:a16="http://schemas.microsoft.com/office/drawing/2014/main" id="{06CD0CF7-4313-4B3B-8CAA-0C1B1955630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7" name="Imagen 2">
          <a:extLst>
            <a:ext uri="{FF2B5EF4-FFF2-40B4-BE49-F238E27FC236}">
              <a16:creationId xmlns:a16="http://schemas.microsoft.com/office/drawing/2014/main" id="{534E195F-5587-41E8-825C-57FA00FDD641}"/>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8" name="Imagen 3">
          <a:extLst>
            <a:ext uri="{FF2B5EF4-FFF2-40B4-BE49-F238E27FC236}">
              <a16:creationId xmlns:a16="http://schemas.microsoft.com/office/drawing/2014/main" id="{916AC8D8-87DD-4870-938C-E663D8675583}"/>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59" name="Imagen 4">
          <a:extLst>
            <a:ext uri="{FF2B5EF4-FFF2-40B4-BE49-F238E27FC236}">
              <a16:creationId xmlns:a16="http://schemas.microsoft.com/office/drawing/2014/main" id="{455051CA-0A35-47F5-A109-6733869C9EC3}"/>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0" name="Imagen 5">
          <a:extLst>
            <a:ext uri="{FF2B5EF4-FFF2-40B4-BE49-F238E27FC236}">
              <a16:creationId xmlns:a16="http://schemas.microsoft.com/office/drawing/2014/main" id="{C0DF4DF9-49AD-4BC0-97BC-D24D27884210}"/>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1" name="Imagen 6">
          <a:extLst>
            <a:ext uri="{FF2B5EF4-FFF2-40B4-BE49-F238E27FC236}">
              <a16:creationId xmlns:a16="http://schemas.microsoft.com/office/drawing/2014/main" id="{0DAB90D3-6B83-4666-BEEF-13AF23580FD5}"/>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2" name="Imagen 7">
          <a:extLst>
            <a:ext uri="{FF2B5EF4-FFF2-40B4-BE49-F238E27FC236}">
              <a16:creationId xmlns:a16="http://schemas.microsoft.com/office/drawing/2014/main" id="{BDF3CE78-EB00-4EFA-BACD-DF5AC47E193B}"/>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3" name="Imagen 8">
          <a:extLst>
            <a:ext uri="{FF2B5EF4-FFF2-40B4-BE49-F238E27FC236}">
              <a16:creationId xmlns:a16="http://schemas.microsoft.com/office/drawing/2014/main" id="{3ECCE268-1832-4977-9BF8-6B0EE643E5BE}"/>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4" name="Imagen 9">
          <a:extLst>
            <a:ext uri="{FF2B5EF4-FFF2-40B4-BE49-F238E27FC236}">
              <a16:creationId xmlns:a16="http://schemas.microsoft.com/office/drawing/2014/main" id="{D1E0D4AD-CBD2-4758-BF1B-36BEAE8B93A4}"/>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5" name="Imagen 10">
          <a:extLst>
            <a:ext uri="{FF2B5EF4-FFF2-40B4-BE49-F238E27FC236}">
              <a16:creationId xmlns:a16="http://schemas.microsoft.com/office/drawing/2014/main" id="{E1E773D8-3FA0-4027-9E02-AD0513B333D0}"/>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6" name="Imagen 11">
          <a:extLst>
            <a:ext uri="{FF2B5EF4-FFF2-40B4-BE49-F238E27FC236}">
              <a16:creationId xmlns:a16="http://schemas.microsoft.com/office/drawing/2014/main" id="{B063AAEE-0B7D-4CED-AA97-B2DDE3C78CAD}"/>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7" name="Imagen 12">
          <a:extLst>
            <a:ext uri="{FF2B5EF4-FFF2-40B4-BE49-F238E27FC236}">
              <a16:creationId xmlns:a16="http://schemas.microsoft.com/office/drawing/2014/main" id="{FAA7F01F-F1FE-4BDC-AE56-61F8414FE88E}"/>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8" name="Imagen 2">
          <a:extLst>
            <a:ext uri="{FF2B5EF4-FFF2-40B4-BE49-F238E27FC236}">
              <a16:creationId xmlns:a16="http://schemas.microsoft.com/office/drawing/2014/main" id="{0D528C39-AEEC-4B64-9F33-5F40806B153A}"/>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69" name="Imagen 3">
          <a:extLst>
            <a:ext uri="{FF2B5EF4-FFF2-40B4-BE49-F238E27FC236}">
              <a16:creationId xmlns:a16="http://schemas.microsoft.com/office/drawing/2014/main" id="{7B123972-2D60-4D2B-9F74-561AD5A0461A}"/>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0" name="Imagen 4">
          <a:extLst>
            <a:ext uri="{FF2B5EF4-FFF2-40B4-BE49-F238E27FC236}">
              <a16:creationId xmlns:a16="http://schemas.microsoft.com/office/drawing/2014/main" id="{682C3A9D-5C5E-4431-93C5-AC180937AA07}"/>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1" name="Imagen 5">
          <a:extLst>
            <a:ext uri="{FF2B5EF4-FFF2-40B4-BE49-F238E27FC236}">
              <a16:creationId xmlns:a16="http://schemas.microsoft.com/office/drawing/2014/main" id="{F096EF4C-E47A-486D-B80F-5C465885C336}"/>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2" name="Imagen 6">
          <a:extLst>
            <a:ext uri="{FF2B5EF4-FFF2-40B4-BE49-F238E27FC236}">
              <a16:creationId xmlns:a16="http://schemas.microsoft.com/office/drawing/2014/main" id="{8F0D4BA4-29C3-4F53-A5B3-31BC14CE5737}"/>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3" name="Imagen 7">
          <a:extLst>
            <a:ext uri="{FF2B5EF4-FFF2-40B4-BE49-F238E27FC236}">
              <a16:creationId xmlns:a16="http://schemas.microsoft.com/office/drawing/2014/main" id="{7491EF66-6B8F-4EA2-893E-15972A6C6069}"/>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4" name="Imagen 8">
          <a:extLst>
            <a:ext uri="{FF2B5EF4-FFF2-40B4-BE49-F238E27FC236}">
              <a16:creationId xmlns:a16="http://schemas.microsoft.com/office/drawing/2014/main" id="{226336DD-6E89-4D32-BA59-A6887180ECDF}"/>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5" name="Imagen 9">
          <a:extLst>
            <a:ext uri="{FF2B5EF4-FFF2-40B4-BE49-F238E27FC236}">
              <a16:creationId xmlns:a16="http://schemas.microsoft.com/office/drawing/2014/main" id="{389E0DCD-D34A-4EFF-A5C7-32072A3F870B}"/>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6" name="Imagen 10">
          <a:extLst>
            <a:ext uri="{FF2B5EF4-FFF2-40B4-BE49-F238E27FC236}">
              <a16:creationId xmlns:a16="http://schemas.microsoft.com/office/drawing/2014/main" id="{B4363071-14F9-4941-83B1-9BF0863D03F1}"/>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7" name="Imagen 11">
          <a:extLst>
            <a:ext uri="{FF2B5EF4-FFF2-40B4-BE49-F238E27FC236}">
              <a16:creationId xmlns:a16="http://schemas.microsoft.com/office/drawing/2014/main" id="{1204213D-C7D8-4039-A7B8-24CCFC95D53A}"/>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8" name="Imagen 12">
          <a:extLst>
            <a:ext uri="{FF2B5EF4-FFF2-40B4-BE49-F238E27FC236}">
              <a16:creationId xmlns:a16="http://schemas.microsoft.com/office/drawing/2014/main" id="{43B6BE29-7167-4776-88D2-B2C00CD8884B}"/>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79" name="Imagen 2">
          <a:extLst>
            <a:ext uri="{FF2B5EF4-FFF2-40B4-BE49-F238E27FC236}">
              <a16:creationId xmlns:a16="http://schemas.microsoft.com/office/drawing/2014/main" id="{DC0088A7-ADB6-476C-A8EC-5409A1AA1CBC}"/>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0" name="Imagen 3">
          <a:extLst>
            <a:ext uri="{FF2B5EF4-FFF2-40B4-BE49-F238E27FC236}">
              <a16:creationId xmlns:a16="http://schemas.microsoft.com/office/drawing/2014/main" id="{7C348B07-F35A-4A9E-AD5D-87BE5C686398}"/>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1" name="Imagen 4">
          <a:extLst>
            <a:ext uri="{FF2B5EF4-FFF2-40B4-BE49-F238E27FC236}">
              <a16:creationId xmlns:a16="http://schemas.microsoft.com/office/drawing/2014/main" id="{8289CCCC-D6DB-4392-9ACC-66DE729ABC29}"/>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2" name="Imagen 5">
          <a:extLst>
            <a:ext uri="{FF2B5EF4-FFF2-40B4-BE49-F238E27FC236}">
              <a16:creationId xmlns:a16="http://schemas.microsoft.com/office/drawing/2014/main" id="{5DDAC193-4A37-4A75-AF95-2E6C2D41DA31}"/>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3" name="Imagen 6">
          <a:extLst>
            <a:ext uri="{FF2B5EF4-FFF2-40B4-BE49-F238E27FC236}">
              <a16:creationId xmlns:a16="http://schemas.microsoft.com/office/drawing/2014/main" id="{3D5D7A28-374F-47E4-9FEA-EA6493147F2F}"/>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4" name="Imagen 7">
          <a:extLst>
            <a:ext uri="{FF2B5EF4-FFF2-40B4-BE49-F238E27FC236}">
              <a16:creationId xmlns:a16="http://schemas.microsoft.com/office/drawing/2014/main" id="{9A35DD95-2F31-48FF-9EA0-E697FB3E635B}"/>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5" name="Imagen 8">
          <a:extLst>
            <a:ext uri="{FF2B5EF4-FFF2-40B4-BE49-F238E27FC236}">
              <a16:creationId xmlns:a16="http://schemas.microsoft.com/office/drawing/2014/main" id="{5AE8F858-FC1A-46D9-8A8B-52C5A565398C}"/>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6" name="Imagen 9">
          <a:extLst>
            <a:ext uri="{FF2B5EF4-FFF2-40B4-BE49-F238E27FC236}">
              <a16:creationId xmlns:a16="http://schemas.microsoft.com/office/drawing/2014/main" id="{E6773B1A-45D5-48A5-B92D-D5693B15F1D5}"/>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7" name="Imagen 10">
          <a:extLst>
            <a:ext uri="{FF2B5EF4-FFF2-40B4-BE49-F238E27FC236}">
              <a16:creationId xmlns:a16="http://schemas.microsoft.com/office/drawing/2014/main" id="{0B2C98F5-CF6C-494B-AFA3-99EC4A4DC087}"/>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8" name="Imagen 11">
          <a:extLst>
            <a:ext uri="{FF2B5EF4-FFF2-40B4-BE49-F238E27FC236}">
              <a16:creationId xmlns:a16="http://schemas.microsoft.com/office/drawing/2014/main" id="{79A1AA75-EF7A-4666-AFB4-DD919600D587}"/>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89" name="Imagen 12">
          <a:extLst>
            <a:ext uri="{FF2B5EF4-FFF2-40B4-BE49-F238E27FC236}">
              <a16:creationId xmlns:a16="http://schemas.microsoft.com/office/drawing/2014/main" id="{93EB1702-C172-4B73-AB17-C6D4FABE5901}"/>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0" name="Imagen 2">
          <a:extLst>
            <a:ext uri="{FF2B5EF4-FFF2-40B4-BE49-F238E27FC236}">
              <a16:creationId xmlns:a16="http://schemas.microsoft.com/office/drawing/2014/main" id="{F0363483-AF66-4BF2-A907-71CB479F9404}"/>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1" name="Imagen 3">
          <a:extLst>
            <a:ext uri="{FF2B5EF4-FFF2-40B4-BE49-F238E27FC236}">
              <a16:creationId xmlns:a16="http://schemas.microsoft.com/office/drawing/2014/main" id="{171EA60E-2082-4C78-ACCC-E9A38AE46C75}"/>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2" name="Imagen 4">
          <a:extLst>
            <a:ext uri="{FF2B5EF4-FFF2-40B4-BE49-F238E27FC236}">
              <a16:creationId xmlns:a16="http://schemas.microsoft.com/office/drawing/2014/main" id="{1E1B37D3-F133-49B3-BEC2-DFA42653C736}"/>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3" name="Imagen 5">
          <a:extLst>
            <a:ext uri="{FF2B5EF4-FFF2-40B4-BE49-F238E27FC236}">
              <a16:creationId xmlns:a16="http://schemas.microsoft.com/office/drawing/2014/main" id="{204613C6-0ED7-4A8F-B8EA-C5E71D7B31AB}"/>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4" name="Imagen 6">
          <a:extLst>
            <a:ext uri="{FF2B5EF4-FFF2-40B4-BE49-F238E27FC236}">
              <a16:creationId xmlns:a16="http://schemas.microsoft.com/office/drawing/2014/main" id="{13B2BBBF-2B5E-4AC9-AFC5-9B7068443AFB}"/>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5" name="Imagen 7">
          <a:extLst>
            <a:ext uri="{FF2B5EF4-FFF2-40B4-BE49-F238E27FC236}">
              <a16:creationId xmlns:a16="http://schemas.microsoft.com/office/drawing/2014/main" id="{BF125C1E-C4BD-41C6-8877-61F953E3FC0E}"/>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6" name="Imagen 8">
          <a:extLst>
            <a:ext uri="{FF2B5EF4-FFF2-40B4-BE49-F238E27FC236}">
              <a16:creationId xmlns:a16="http://schemas.microsoft.com/office/drawing/2014/main" id="{8698CB64-85D9-4C80-86C5-AD9AA3CDE119}"/>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7" name="Imagen 9">
          <a:extLst>
            <a:ext uri="{FF2B5EF4-FFF2-40B4-BE49-F238E27FC236}">
              <a16:creationId xmlns:a16="http://schemas.microsoft.com/office/drawing/2014/main" id="{7B47269C-E4DB-44B7-BFF2-953A10CD3CC1}"/>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8" name="Imagen 10">
          <a:extLst>
            <a:ext uri="{FF2B5EF4-FFF2-40B4-BE49-F238E27FC236}">
              <a16:creationId xmlns:a16="http://schemas.microsoft.com/office/drawing/2014/main" id="{9BC21A50-A02B-43AC-BE5B-ADE79E49954B}"/>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99" name="Imagen 11">
          <a:extLst>
            <a:ext uri="{FF2B5EF4-FFF2-40B4-BE49-F238E27FC236}">
              <a16:creationId xmlns:a16="http://schemas.microsoft.com/office/drawing/2014/main" id="{93DB2E4C-C286-4DF4-8CD3-01E762E96367}"/>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0" name="Imagen 12">
          <a:extLst>
            <a:ext uri="{FF2B5EF4-FFF2-40B4-BE49-F238E27FC236}">
              <a16:creationId xmlns:a16="http://schemas.microsoft.com/office/drawing/2014/main" id="{A76DCBB6-1792-4E8E-B220-CB793E4EBC7C}"/>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1" name="Imagen 2">
          <a:extLst>
            <a:ext uri="{FF2B5EF4-FFF2-40B4-BE49-F238E27FC236}">
              <a16:creationId xmlns:a16="http://schemas.microsoft.com/office/drawing/2014/main" id="{62516545-70FB-423C-8E04-1A387CD9D87E}"/>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2" name="Imagen 3">
          <a:extLst>
            <a:ext uri="{FF2B5EF4-FFF2-40B4-BE49-F238E27FC236}">
              <a16:creationId xmlns:a16="http://schemas.microsoft.com/office/drawing/2014/main" id="{18987FAE-D264-48F9-A4ED-4071F917CE86}"/>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3" name="Imagen 4">
          <a:extLst>
            <a:ext uri="{FF2B5EF4-FFF2-40B4-BE49-F238E27FC236}">
              <a16:creationId xmlns:a16="http://schemas.microsoft.com/office/drawing/2014/main" id="{76937B62-AF5F-4227-AE17-386B1D847D86}"/>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4" name="Imagen 5">
          <a:extLst>
            <a:ext uri="{FF2B5EF4-FFF2-40B4-BE49-F238E27FC236}">
              <a16:creationId xmlns:a16="http://schemas.microsoft.com/office/drawing/2014/main" id="{E3C51365-88E3-4FBA-802B-387A556D288F}"/>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5" name="Imagen 6">
          <a:extLst>
            <a:ext uri="{FF2B5EF4-FFF2-40B4-BE49-F238E27FC236}">
              <a16:creationId xmlns:a16="http://schemas.microsoft.com/office/drawing/2014/main" id="{683A60C3-D64C-4294-B792-6FD6BED5A326}"/>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6" name="Imagen 7">
          <a:extLst>
            <a:ext uri="{FF2B5EF4-FFF2-40B4-BE49-F238E27FC236}">
              <a16:creationId xmlns:a16="http://schemas.microsoft.com/office/drawing/2014/main" id="{69A7D8FB-35D4-46BC-9727-CEA21607AC23}"/>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7" name="Imagen 8">
          <a:extLst>
            <a:ext uri="{FF2B5EF4-FFF2-40B4-BE49-F238E27FC236}">
              <a16:creationId xmlns:a16="http://schemas.microsoft.com/office/drawing/2014/main" id="{73C3921F-33DD-4B89-A418-CFCCB6E1523E}"/>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8" name="Imagen 9">
          <a:extLst>
            <a:ext uri="{FF2B5EF4-FFF2-40B4-BE49-F238E27FC236}">
              <a16:creationId xmlns:a16="http://schemas.microsoft.com/office/drawing/2014/main" id="{5005EBDB-E4F4-4083-86CE-1E14B884FD4D}"/>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09" name="Imagen 10">
          <a:extLst>
            <a:ext uri="{FF2B5EF4-FFF2-40B4-BE49-F238E27FC236}">
              <a16:creationId xmlns:a16="http://schemas.microsoft.com/office/drawing/2014/main" id="{0065CF8A-20A3-49C2-817A-CD3B74D50B7D}"/>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0" name="Imagen 11">
          <a:extLst>
            <a:ext uri="{FF2B5EF4-FFF2-40B4-BE49-F238E27FC236}">
              <a16:creationId xmlns:a16="http://schemas.microsoft.com/office/drawing/2014/main" id="{E302A371-ED47-4A50-9F13-67B6EDD77608}"/>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1" name="Imagen 12">
          <a:extLst>
            <a:ext uri="{FF2B5EF4-FFF2-40B4-BE49-F238E27FC236}">
              <a16:creationId xmlns:a16="http://schemas.microsoft.com/office/drawing/2014/main" id="{4876579C-BBF2-458C-9190-60020E260E88}"/>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2" name="Imagen 2">
          <a:extLst>
            <a:ext uri="{FF2B5EF4-FFF2-40B4-BE49-F238E27FC236}">
              <a16:creationId xmlns:a16="http://schemas.microsoft.com/office/drawing/2014/main" id="{80769C93-B18E-4B37-BF68-4DE0166038A2}"/>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3" name="Imagen 3">
          <a:extLst>
            <a:ext uri="{FF2B5EF4-FFF2-40B4-BE49-F238E27FC236}">
              <a16:creationId xmlns:a16="http://schemas.microsoft.com/office/drawing/2014/main" id="{1BFF02FA-3079-4AB1-8548-7841B214914D}"/>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4" name="Imagen 4">
          <a:extLst>
            <a:ext uri="{FF2B5EF4-FFF2-40B4-BE49-F238E27FC236}">
              <a16:creationId xmlns:a16="http://schemas.microsoft.com/office/drawing/2014/main" id="{C1C96AC8-42F9-4CC2-99F9-594A2440754E}"/>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5" name="Imagen 5">
          <a:extLst>
            <a:ext uri="{FF2B5EF4-FFF2-40B4-BE49-F238E27FC236}">
              <a16:creationId xmlns:a16="http://schemas.microsoft.com/office/drawing/2014/main" id="{ABA865D9-006E-4190-964D-C6CB3DA9D7BB}"/>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6" name="Imagen 6">
          <a:extLst>
            <a:ext uri="{FF2B5EF4-FFF2-40B4-BE49-F238E27FC236}">
              <a16:creationId xmlns:a16="http://schemas.microsoft.com/office/drawing/2014/main" id="{AE39066C-F9F5-4678-B98D-31E145DF6A19}"/>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7" name="Imagen 7">
          <a:extLst>
            <a:ext uri="{FF2B5EF4-FFF2-40B4-BE49-F238E27FC236}">
              <a16:creationId xmlns:a16="http://schemas.microsoft.com/office/drawing/2014/main" id="{0F5C90CC-FB85-47A8-93D6-C2BC6AD77832}"/>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8" name="Imagen 8">
          <a:extLst>
            <a:ext uri="{FF2B5EF4-FFF2-40B4-BE49-F238E27FC236}">
              <a16:creationId xmlns:a16="http://schemas.microsoft.com/office/drawing/2014/main" id="{D0D63DD9-43D7-4AE7-B4A0-A97173AD3F3E}"/>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19" name="Imagen 9">
          <a:extLst>
            <a:ext uri="{FF2B5EF4-FFF2-40B4-BE49-F238E27FC236}">
              <a16:creationId xmlns:a16="http://schemas.microsoft.com/office/drawing/2014/main" id="{E3218BBF-6968-4B67-87A2-A7EEA908C0D5}"/>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0" name="Imagen 10">
          <a:extLst>
            <a:ext uri="{FF2B5EF4-FFF2-40B4-BE49-F238E27FC236}">
              <a16:creationId xmlns:a16="http://schemas.microsoft.com/office/drawing/2014/main" id="{0849B730-0707-43C6-B35A-8F33F9DD0CEA}"/>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1" name="Imagen 11">
          <a:extLst>
            <a:ext uri="{FF2B5EF4-FFF2-40B4-BE49-F238E27FC236}">
              <a16:creationId xmlns:a16="http://schemas.microsoft.com/office/drawing/2014/main" id="{2CEF6DE7-DA29-405A-83CC-CC9C793FA8FB}"/>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2" name="Imagen 12">
          <a:extLst>
            <a:ext uri="{FF2B5EF4-FFF2-40B4-BE49-F238E27FC236}">
              <a16:creationId xmlns:a16="http://schemas.microsoft.com/office/drawing/2014/main" id="{8299704E-79A4-4A57-9F30-316FBD93A22C}"/>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3" name="Imagen 2">
          <a:extLst>
            <a:ext uri="{FF2B5EF4-FFF2-40B4-BE49-F238E27FC236}">
              <a16:creationId xmlns:a16="http://schemas.microsoft.com/office/drawing/2014/main" id="{B7C3C3AF-98DA-4A50-880F-D7EB528D189C}"/>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4" name="Imagen 3">
          <a:extLst>
            <a:ext uri="{FF2B5EF4-FFF2-40B4-BE49-F238E27FC236}">
              <a16:creationId xmlns:a16="http://schemas.microsoft.com/office/drawing/2014/main" id="{B43F463E-FDC7-44A9-A66C-EA1251130096}"/>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5" name="Imagen 4">
          <a:extLst>
            <a:ext uri="{FF2B5EF4-FFF2-40B4-BE49-F238E27FC236}">
              <a16:creationId xmlns:a16="http://schemas.microsoft.com/office/drawing/2014/main" id="{1F073523-6769-4ED5-9BD3-881A175C5CFC}"/>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6" name="Imagen 5">
          <a:extLst>
            <a:ext uri="{FF2B5EF4-FFF2-40B4-BE49-F238E27FC236}">
              <a16:creationId xmlns:a16="http://schemas.microsoft.com/office/drawing/2014/main" id="{77289FE6-5362-4D18-8081-7F2AB31F6CE8}"/>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7" name="Imagen 6">
          <a:extLst>
            <a:ext uri="{FF2B5EF4-FFF2-40B4-BE49-F238E27FC236}">
              <a16:creationId xmlns:a16="http://schemas.microsoft.com/office/drawing/2014/main" id="{38DE5E0E-836F-4353-AF1B-EDD1ED484080}"/>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8" name="Imagen 7">
          <a:extLst>
            <a:ext uri="{FF2B5EF4-FFF2-40B4-BE49-F238E27FC236}">
              <a16:creationId xmlns:a16="http://schemas.microsoft.com/office/drawing/2014/main" id="{7BD9A8DF-8425-40D4-97D7-D892A403DF97}"/>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29" name="Imagen 8">
          <a:extLst>
            <a:ext uri="{FF2B5EF4-FFF2-40B4-BE49-F238E27FC236}">
              <a16:creationId xmlns:a16="http://schemas.microsoft.com/office/drawing/2014/main" id="{5FE355C9-282B-4169-835D-4F8F879562E9}"/>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0" name="Imagen 9">
          <a:extLst>
            <a:ext uri="{FF2B5EF4-FFF2-40B4-BE49-F238E27FC236}">
              <a16:creationId xmlns:a16="http://schemas.microsoft.com/office/drawing/2014/main" id="{B936FBD5-BB9F-4FFC-B9FC-BEB9C524D27A}"/>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1" name="Imagen 10">
          <a:extLst>
            <a:ext uri="{FF2B5EF4-FFF2-40B4-BE49-F238E27FC236}">
              <a16:creationId xmlns:a16="http://schemas.microsoft.com/office/drawing/2014/main" id="{226C61FC-AFBE-4382-8295-6434E9410B78}"/>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2" name="Imagen 11">
          <a:extLst>
            <a:ext uri="{FF2B5EF4-FFF2-40B4-BE49-F238E27FC236}">
              <a16:creationId xmlns:a16="http://schemas.microsoft.com/office/drawing/2014/main" id="{9E0F0C47-106C-47A9-8BAE-C2CAF9FBC90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3" name="Imagen 12">
          <a:extLst>
            <a:ext uri="{FF2B5EF4-FFF2-40B4-BE49-F238E27FC236}">
              <a16:creationId xmlns:a16="http://schemas.microsoft.com/office/drawing/2014/main" id="{4C807EE7-0984-4558-B93E-3D3B14259890}"/>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4" name="Imagen 2">
          <a:extLst>
            <a:ext uri="{FF2B5EF4-FFF2-40B4-BE49-F238E27FC236}">
              <a16:creationId xmlns:a16="http://schemas.microsoft.com/office/drawing/2014/main" id="{5E1B3A14-3555-422A-BAD6-CF26999CE0BF}"/>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5" name="Imagen 3">
          <a:extLst>
            <a:ext uri="{FF2B5EF4-FFF2-40B4-BE49-F238E27FC236}">
              <a16:creationId xmlns:a16="http://schemas.microsoft.com/office/drawing/2014/main" id="{6BA16C78-77BC-4134-840D-942A32A43B1C}"/>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6" name="Imagen 4">
          <a:extLst>
            <a:ext uri="{FF2B5EF4-FFF2-40B4-BE49-F238E27FC236}">
              <a16:creationId xmlns:a16="http://schemas.microsoft.com/office/drawing/2014/main" id="{16A7FBB6-F435-42A9-8A59-148EC1521013}"/>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7" name="Imagen 5">
          <a:extLst>
            <a:ext uri="{FF2B5EF4-FFF2-40B4-BE49-F238E27FC236}">
              <a16:creationId xmlns:a16="http://schemas.microsoft.com/office/drawing/2014/main" id="{59497A50-F8F5-45FD-9429-B6E439B2B190}"/>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8" name="Imagen 6">
          <a:extLst>
            <a:ext uri="{FF2B5EF4-FFF2-40B4-BE49-F238E27FC236}">
              <a16:creationId xmlns:a16="http://schemas.microsoft.com/office/drawing/2014/main" id="{CEEA1BB9-47A0-4F26-BE1F-0D06691F5000}"/>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39" name="Imagen 7">
          <a:extLst>
            <a:ext uri="{FF2B5EF4-FFF2-40B4-BE49-F238E27FC236}">
              <a16:creationId xmlns:a16="http://schemas.microsoft.com/office/drawing/2014/main" id="{22276B8B-43C7-4629-87E8-367426FCBACC}"/>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0" name="Imagen 8">
          <a:extLst>
            <a:ext uri="{FF2B5EF4-FFF2-40B4-BE49-F238E27FC236}">
              <a16:creationId xmlns:a16="http://schemas.microsoft.com/office/drawing/2014/main" id="{6C476471-34ED-4577-BBF8-1FF11C1F9D8F}"/>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1" name="Imagen 9">
          <a:extLst>
            <a:ext uri="{FF2B5EF4-FFF2-40B4-BE49-F238E27FC236}">
              <a16:creationId xmlns:a16="http://schemas.microsoft.com/office/drawing/2014/main" id="{DE70181E-6F6B-47DD-8827-612730E53E68}"/>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2" name="Imagen 10">
          <a:extLst>
            <a:ext uri="{FF2B5EF4-FFF2-40B4-BE49-F238E27FC236}">
              <a16:creationId xmlns:a16="http://schemas.microsoft.com/office/drawing/2014/main" id="{234CFE19-4F40-4005-B414-B37236EF09A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3" name="Imagen 11">
          <a:extLst>
            <a:ext uri="{FF2B5EF4-FFF2-40B4-BE49-F238E27FC236}">
              <a16:creationId xmlns:a16="http://schemas.microsoft.com/office/drawing/2014/main" id="{CD04CD67-D5E1-4128-9CEF-E50383D48566}"/>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4" name="Imagen 12">
          <a:extLst>
            <a:ext uri="{FF2B5EF4-FFF2-40B4-BE49-F238E27FC236}">
              <a16:creationId xmlns:a16="http://schemas.microsoft.com/office/drawing/2014/main" id="{29287C29-51CC-4D7D-8A80-9934AA89EB1D}"/>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5" name="Imagen 2">
          <a:extLst>
            <a:ext uri="{FF2B5EF4-FFF2-40B4-BE49-F238E27FC236}">
              <a16:creationId xmlns:a16="http://schemas.microsoft.com/office/drawing/2014/main" id="{EE6DC69D-5096-4317-81EF-A2E0A26A08AF}"/>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6" name="Imagen 3">
          <a:extLst>
            <a:ext uri="{FF2B5EF4-FFF2-40B4-BE49-F238E27FC236}">
              <a16:creationId xmlns:a16="http://schemas.microsoft.com/office/drawing/2014/main" id="{CA852E73-3EDC-40EB-B5AC-B7F736C274A0}"/>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7" name="Imagen 4">
          <a:extLst>
            <a:ext uri="{FF2B5EF4-FFF2-40B4-BE49-F238E27FC236}">
              <a16:creationId xmlns:a16="http://schemas.microsoft.com/office/drawing/2014/main" id="{AB1D039D-466D-4668-B3B0-E5B3A24A704B}"/>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8" name="Imagen 5">
          <a:extLst>
            <a:ext uri="{FF2B5EF4-FFF2-40B4-BE49-F238E27FC236}">
              <a16:creationId xmlns:a16="http://schemas.microsoft.com/office/drawing/2014/main" id="{481C6E3A-FEB8-4B21-85FE-ADC36E1C0AE6}"/>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49" name="Imagen 6">
          <a:extLst>
            <a:ext uri="{FF2B5EF4-FFF2-40B4-BE49-F238E27FC236}">
              <a16:creationId xmlns:a16="http://schemas.microsoft.com/office/drawing/2014/main" id="{018C4073-F66B-4EE0-9885-0F609FBDDA7A}"/>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0" name="Imagen 7">
          <a:extLst>
            <a:ext uri="{FF2B5EF4-FFF2-40B4-BE49-F238E27FC236}">
              <a16:creationId xmlns:a16="http://schemas.microsoft.com/office/drawing/2014/main" id="{AEA34454-3A31-43D0-A517-D958F34FF6D8}"/>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1" name="Imagen 8">
          <a:extLst>
            <a:ext uri="{FF2B5EF4-FFF2-40B4-BE49-F238E27FC236}">
              <a16:creationId xmlns:a16="http://schemas.microsoft.com/office/drawing/2014/main" id="{10818030-2C2B-4556-A318-DCBFC2BDD52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2" name="Imagen 9">
          <a:extLst>
            <a:ext uri="{FF2B5EF4-FFF2-40B4-BE49-F238E27FC236}">
              <a16:creationId xmlns:a16="http://schemas.microsoft.com/office/drawing/2014/main" id="{2950709B-A655-4D04-8C52-6F9245365973}"/>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3" name="Imagen 10">
          <a:extLst>
            <a:ext uri="{FF2B5EF4-FFF2-40B4-BE49-F238E27FC236}">
              <a16:creationId xmlns:a16="http://schemas.microsoft.com/office/drawing/2014/main" id="{738CB64C-7FBB-4470-A03D-2A23A49B7255}"/>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4" name="Imagen 11">
          <a:extLst>
            <a:ext uri="{FF2B5EF4-FFF2-40B4-BE49-F238E27FC236}">
              <a16:creationId xmlns:a16="http://schemas.microsoft.com/office/drawing/2014/main" id="{E960EB03-2D30-491E-ADD5-6CFA227C1304}"/>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5" name="Imagen 12">
          <a:extLst>
            <a:ext uri="{FF2B5EF4-FFF2-40B4-BE49-F238E27FC236}">
              <a16:creationId xmlns:a16="http://schemas.microsoft.com/office/drawing/2014/main" id="{1A0031FD-14C1-4B9E-AAC2-515B234C5A3C}"/>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6" name="Imagen 2">
          <a:extLst>
            <a:ext uri="{FF2B5EF4-FFF2-40B4-BE49-F238E27FC236}">
              <a16:creationId xmlns:a16="http://schemas.microsoft.com/office/drawing/2014/main" id="{CA07D148-C39C-463D-BD55-32AEA41395F8}"/>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7" name="Imagen 3">
          <a:extLst>
            <a:ext uri="{FF2B5EF4-FFF2-40B4-BE49-F238E27FC236}">
              <a16:creationId xmlns:a16="http://schemas.microsoft.com/office/drawing/2014/main" id="{32117DF7-E169-4F93-BB31-F8A5E692C3B4}"/>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8" name="Imagen 4">
          <a:extLst>
            <a:ext uri="{FF2B5EF4-FFF2-40B4-BE49-F238E27FC236}">
              <a16:creationId xmlns:a16="http://schemas.microsoft.com/office/drawing/2014/main" id="{C307E45D-6E1E-4A71-9C84-D6E99FC641B5}"/>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59" name="Imagen 5">
          <a:extLst>
            <a:ext uri="{FF2B5EF4-FFF2-40B4-BE49-F238E27FC236}">
              <a16:creationId xmlns:a16="http://schemas.microsoft.com/office/drawing/2014/main" id="{E5021080-327E-40D6-AA02-986B50DFA289}"/>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0" name="Imagen 6">
          <a:extLst>
            <a:ext uri="{FF2B5EF4-FFF2-40B4-BE49-F238E27FC236}">
              <a16:creationId xmlns:a16="http://schemas.microsoft.com/office/drawing/2014/main" id="{5FA21170-FC25-4C8F-9AE6-18F366E1A1B2}"/>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1" name="Imagen 7">
          <a:extLst>
            <a:ext uri="{FF2B5EF4-FFF2-40B4-BE49-F238E27FC236}">
              <a16:creationId xmlns:a16="http://schemas.microsoft.com/office/drawing/2014/main" id="{3F270199-154B-4B1D-9D37-17D14343AA48}"/>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2" name="Imagen 8">
          <a:extLst>
            <a:ext uri="{FF2B5EF4-FFF2-40B4-BE49-F238E27FC236}">
              <a16:creationId xmlns:a16="http://schemas.microsoft.com/office/drawing/2014/main" id="{61E43EBC-8995-4C43-9F0F-3AF92F458BFC}"/>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3" name="Imagen 9">
          <a:extLst>
            <a:ext uri="{FF2B5EF4-FFF2-40B4-BE49-F238E27FC236}">
              <a16:creationId xmlns:a16="http://schemas.microsoft.com/office/drawing/2014/main" id="{705A94F1-255E-40E9-9C27-FDB334903631}"/>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4" name="Imagen 10">
          <a:extLst>
            <a:ext uri="{FF2B5EF4-FFF2-40B4-BE49-F238E27FC236}">
              <a16:creationId xmlns:a16="http://schemas.microsoft.com/office/drawing/2014/main" id="{A2F2A9DC-B031-4703-B128-68F2494AA1AB}"/>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5" name="Imagen 11">
          <a:extLst>
            <a:ext uri="{FF2B5EF4-FFF2-40B4-BE49-F238E27FC236}">
              <a16:creationId xmlns:a16="http://schemas.microsoft.com/office/drawing/2014/main" id="{4F0E7953-370B-4C44-A407-BA9868808E92}"/>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6" name="Imagen 12">
          <a:extLst>
            <a:ext uri="{FF2B5EF4-FFF2-40B4-BE49-F238E27FC236}">
              <a16:creationId xmlns:a16="http://schemas.microsoft.com/office/drawing/2014/main" id="{9E5BD79C-68F7-482F-B969-D57CD39D1497}"/>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7" name="Imagen 2">
          <a:extLst>
            <a:ext uri="{FF2B5EF4-FFF2-40B4-BE49-F238E27FC236}">
              <a16:creationId xmlns:a16="http://schemas.microsoft.com/office/drawing/2014/main" id="{E73E6D65-7DFE-4553-A707-6DD006E06794}"/>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8" name="Imagen 3">
          <a:extLst>
            <a:ext uri="{FF2B5EF4-FFF2-40B4-BE49-F238E27FC236}">
              <a16:creationId xmlns:a16="http://schemas.microsoft.com/office/drawing/2014/main" id="{659CC5CC-658C-4EE3-A33C-1EC8993FB4DC}"/>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69" name="Imagen 4">
          <a:extLst>
            <a:ext uri="{FF2B5EF4-FFF2-40B4-BE49-F238E27FC236}">
              <a16:creationId xmlns:a16="http://schemas.microsoft.com/office/drawing/2014/main" id="{45023039-D6F6-4222-82D3-D03C892D9FE7}"/>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0" name="Imagen 5">
          <a:extLst>
            <a:ext uri="{FF2B5EF4-FFF2-40B4-BE49-F238E27FC236}">
              <a16:creationId xmlns:a16="http://schemas.microsoft.com/office/drawing/2014/main" id="{6E28668D-C2C6-4D42-A3A4-FE679A29DE2B}"/>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1" name="Imagen 6">
          <a:extLst>
            <a:ext uri="{FF2B5EF4-FFF2-40B4-BE49-F238E27FC236}">
              <a16:creationId xmlns:a16="http://schemas.microsoft.com/office/drawing/2014/main" id="{8DF23390-E5B7-453F-B064-1953347FF65D}"/>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2" name="Imagen 7">
          <a:extLst>
            <a:ext uri="{FF2B5EF4-FFF2-40B4-BE49-F238E27FC236}">
              <a16:creationId xmlns:a16="http://schemas.microsoft.com/office/drawing/2014/main" id="{6CCF9576-740B-48BD-AF38-177FEA2A29D0}"/>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3" name="Imagen 8">
          <a:extLst>
            <a:ext uri="{FF2B5EF4-FFF2-40B4-BE49-F238E27FC236}">
              <a16:creationId xmlns:a16="http://schemas.microsoft.com/office/drawing/2014/main" id="{7B01593D-BF84-4744-93CB-3BD4AE5845ED}"/>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4" name="Imagen 9">
          <a:extLst>
            <a:ext uri="{FF2B5EF4-FFF2-40B4-BE49-F238E27FC236}">
              <a16:creationId xmlns:a16="http://schemas.microsoft.com/office/drawing/2014/main" id="{5B45F80C-F7E1-4C11-958A-989BE721765C}"/>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5" name="Imagen 10">
          <a:extLst>
            <a:ext uri="{FF2B5EF4-FFF2-40B4-BE49-F238E27FC236}">
              <a16:creationId xmlns:a16="http://schemas.microsoft.com/office/drawing/2014/main" id="{97FD487D-E606-4DE0-B53E-91AA5A2447DE}"/>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6" name="Imagen 11">
          <a:extLst>
            <a:ext uri="{FF2B5EF4-FFF2-40B4-BE49-F238E27FC236}">
              <a16:creationId xmlns:a16="http://schemas.microsoft.com/office/drawing/2014/main" id="{53966FD7-E0A3-4781-BC38-7CE4B22F4801}"/>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7" name="Imagen 12">
          <a:extLst>
            <a:ext uri="{FF2B5EF4-FFF2-40B4-BE49-F238E27FC236}">
              <a16:creationId xmlns:a16="http://schemas.microsoft.com/office/drawing/2014/main" id="{B70E9299-E6CC-4DB1-8D2D-1B852283EC77}"/>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1023460" y="1303020"/>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8" name="Imagen 2">
          <a:extLst>
            <a:ext uri="{FF2B5EF4-FFF2-40B4-BE49-F238E27FC236}">
              <a16:creationId xmlns:a16="http://schemas.microsoft.com/office/drawing/2014/main" id="{82CF9976-2DF2-4392-B94C-402310A81C26}"/>
            </a:ext>
            <a:ext uri="{147F2762-F138-4A5C-976F-8EAC2B608ADB}">
              <a16:predDERef xmlns:a16="http://schemas.microsoft.com/office/drawing/2014/main" pred="{D23D02AB-0CB8-4C11-B348-55919C51A7B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79" name="Imagen 3">
          <a:extLst>
            <a:ext uri="{FF2B5EF4-FFF2-40B4-BE49-F238E27FC236}">
              <a16:creationId xmlns:a16="http://schemas.microsoft.com/office/drawing/2014/main" id="{4FAD6F5B-D59A-4EB2-83D9-1239EF97CBA9}"/>
            </a:ext>
            <a:ext uri="{147F2762-F138-4A5C-976F-8EAC2B608ADB}">
              <a16:predDERef xmlns:a16="http://schemas.microsoft.com/office/drawing/2014/main" pred="{571950A8-2F01-4A53-B0CF-89F45631C49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0" name="Imagen 4">
          <a:extLst>
            <a:ext uri="{FF2B5EF4-FFF2-40B4-BE49-F238E27FC236}">
              <a16:creationId xmlns:a16="http://schemas.microsoft.com/office/drawing/2014/main" id="{FEAAFB29-A72D-4D77-BEEC-0A0A11363538}"/>
            </a:ext>
            <a:ext uri="{147F2762-F138-4A5C-976F-8EAC2B608ADB}">
              <a16:predDERef xmlns:a16="http://schemas.microsoft.com/office/drawing/2014/main" pred="{2E9BD4C1-891C-4A75-9F09-911BBFCF68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1" name="Imagen 5">
          <a:extLst>
            <a:ext uri="{FF2B5EF4-FFF2-40B4-BE49-F238E27FC236}">
              <a16:creationId xmlns:a16="http://schemas.microsoft.com/office/drawing/2014/main" id="{4CEDF638-68AD-43E7-A561-8EE4464CDEC7}"/>
            </a:ext>
            <a:ext uri="{147F2762-F138-4A5C-976F-8EAC2B608ADB}">
              <a16:predDERef xmlns:a16="http://schemas.microsoft.com/office/drawing/2014/main" pred="{724F737E-F44B-4226-A76D-E80E4167E30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2" name="Imagen 6">
          <a:extLst>
            <a:ext uri="{FF2B5EF4-FFF2-40B4-BE49-F238E27FC236}">
              <a16:creationId xmlns:a16="http://schemas.microsoft.com/office/drawing/2014/main" id="{0698E0C5-2581-443C-B0D6-DC76F4525615}"/>
            </a:ext>
            <a:ext uri="{147F2762-F138-4A5C-976F-8EAC2B608ADB}">
              <a16:predDERef xmlns:a16="http://schemas.microsoft.com/office/drawing/2014/main" pred="{FFF85360-1DB2-40ED-A878-A6B91B6DE4A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3" name="Imagen 7">
          <a:extLst>
            <a:ext uri="{FF2B5EF4-FFF2-40B4-BE49-F238E27FC236}">
              <a16:creationId xmlns:a16="http://schemas.microsoft.com/office/drawing/2014/main" id="{205FD4CC-CBA7-4408-8E1E-A9013766A775}"/>
            </a:ext>
            <a:ext uri="{147F2762-F138-4A5C-976F-8EAC2B608ADB}">
              <a16:predDERef xmlns:a16="http://schemas.microsoft.com/office/drawing/2014/main" pred="{FA102BED-2242-4DB7-B2BF-A17AC047366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4" name="Imagen 8">
          <a:extLst>
            <a:ext uri="{FF2B5EF4-FFF2-40B4-BE49-F238E27FC236}">
              <a16:creationId xmlns:a16="http://schemas.microsoft.com/office/drawing/2014/main" id="{545255A0-D8BE-4EB1-B3AE-93E1D16FD178}"/>
            </a:ext>
            <a:ext uri="{147F2762-F138-4A5C-976F-8EAC2B608ADB}">
              <a16:predDERef xmlns:a16="http://schemas.microsoft.com/office/drawing/2014/main" pred="{F129CCC6-95DE-441E-B27F-A80614AF60B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5" name="Imagen 9">
          <a:extLst>
            <a:ext uri="{FF2B5EF4-FFF2-40B4-BE49-F238E27FC236}">
              <a16:creationId xmlns:a16="http://schemas.microsoft.com/office/drawing/2014/main" id="{B22B55E2-AFA4-4531-B8E5-1D705F8E5154}"/>
            </a:ext>
            <a:ext uri="{147F2762-F138-4A5C-976F-8EAC2B608ADB}">
              <a16:predDERef xmlns:a16="http://schemas.microsoft.com/office/drawing/2014/main" pred="{FAB7C63B-B6A3-4492-80C9-77F208E4565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6" name="Imagen 10">
          <a:extLst>
            <a:ext uri="{FF2B5EF4-FFF2-40B4-BE49-F238E27FC236}">
              <a16:creationId xmlns:a16="http://schemas.microsoft.com/office/drawing/2014/main" id="{4BB02761-3ECB-454B-84E3-A0BA4CC42995}"/>
            </a:ext>
            <a:ext uri="{147F2762-F138-4A5C-976F-8EAC2B608ADB}">
              <a16:predDERef xmlns:a16="http://schemas.microsoft.com/office/drawing/2014/main" pred="{4CD9FECA-437E-4163-839C-F7CBE2F4935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7" name="Imagen 11">
          <a:extLst>
            <a:ext uri="{FF2B5EF4-FFF2-40B4-BE49-F238E27FC236}">
              <a16:creationId xmlns:a16="http://schemas.microsoft.com/office/drawing/2014/main" id="{B855DC74-1247-4C0C-ACFA-9634C4B28638}"/>
            </a:ext>
            <a:ext uri="{147F2762-F138-4A5C-976F-8EAC2B608ADB}">
              <a16:predDERef xmlns:a16="http://schemas.microsoft.com/office/drawing/2014/main" pred="{BEAF35AF-5510-47CF-8F67-36EE9A6BAA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8" name="Imagen 12">
          <a:extLst>
            <a:ext uri="{FF2B5EF4-FFF2-40B4-BE49-F238E27FC236}">
              <a16:creationId xmlns:a16="http://schemas.microsoft.com/office/drawing/2014/main" id="{C2AB1B2F-1B26-4732-9695-1CD84D07A4C3}"/>
            </a:ext>
            <a:ext uri="{147F2762-F138-4A5C-976F-8EAC2B608ADB}">
              <a16:predDERef xmlns:a16="http://schemas.microsoft.com/office/drawing/2014/main" pred="{EE0C87D6-31DA-45F2-AC54-7EA1BC671A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89" name="Imagen 2">
          <a:extLst>
            <a:ext uri="{FF2B5EF4-FFF2-40B4-BE49-F238E27FC236}">
              <a16:creationId xmlns:a16="http://schemas.microsoft.com/office/drawing/2014/main" id="{25B6223E-D4A9-4378-92BE-DC31475D5E0D}"/>
            </a:ext>
            <a:ext uri="{147F2762-F138-4A5C-976F-8EAC2B608ADB}">
              <a16:predDERef xmlns:a16="http://schemas.microsoft.com/office/drawing/2014/main" pred="{F61A8F0D-344F-4694-ABF9-FCB6F120513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0" name="Imagen 3">
          <a:extLst>
            <a:ext uri="{FF2B5EF4-FFF2-40B4-BE49-F238E27FC236}">
              <a16:creationId xmlns:a16="http://schemas.microsoft.com/office/drawing/2014/main" id="{DF8A5D2E-78C9-482E-A5F4-0B16771E6342}"/>
            </a:ext>
            <a:ext uri="{147F2762-F138-4A5C-976F-8EAC2B608ADB}">
              <a16:predDERef xmlns:a16="http://schemas.microsoft.com/office/drawing/2014/main" pred="{5AD64205-ECD5-4FB8-A2CE-54F05F7B789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1" name="Imagen 4">
          <a:extLst>
            <a:ext uri="{FF2B5EF4-FFF2-40B4-BE49-F238E27FC236}">
              <a16:creationId xmlns:a16="http://schemas.microsoft.com/office/drawing/2014/main" id="{66D77F26-13E0-4EE7-BCA9-26613526A15B}"/>
            </a:ext>
            <a:ext uri="{147F2762-F138-4A5C-976F-8EAC2B608ADB}">
              <a16:predDERef xmlns:a16="http://schemas.microsoft.com/office/drawing/2014/main" pred="{B7FCE20A-21C3-4890-AABC-2D7FEA99E97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2" name="Imagen 5">
          <a:extLst>
            <a:ext uri="{FF2B5EF4-FFF2-40B4-BE49-F238E27FC236}">
              <a16:creationId xmlns:a16="http://schemas.microsoft.com/office/drawing/2014/main" id="{62C85073-B4AB-445B-8208-085A47A6D936}"/>
            </a:ext>
            <a:ext uri="{147F2762-F138-4A5C-976F-8EAC2B608ADB}">
              <a16:predDERef xmlns:a16="http://schemas.microsoft.com/office/drawing/2014/main" pred="{4F924105-191D-41DF-8663-5B33D408DC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3" name="Imagen 6">
          <a:extLst>
            <a:ext uri="{FF2B5EF4-FFF2-40B4-BE49-F238E27FC236}">
              <a16:creationId xmlns:a16="http://schemas.microsoft.com/office/drawing/2014/main" id="{77E35AF1-E7B1-4814-9D2C-87D43D39A96F}"/>
            </a:ext>
            <a:ext uri="{147F2762-F138-4A5C-976F-8EAC2B608ADB}">
              <a16:predDERef xmlns:a16="http://schemas.microsoft.com/office/drawing/2014/main" pred="{C6631118-D9F2-4F91-8023-0922F86C09D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4" name="Imagen 7">
          <a:extLst>
            <a:ext uri="{FF2B5EF4-FFF2-40B4-BE49-F238E27FC236}">
              <a16:creationId xmlns:a16="http://schemas.microsoft.com/office/drawing/2014/main" id="{5E3702F4-1748-4B30-B530-D10F9639B876}"/>
            </a:ext>
            <a:ext uri="{147F2762-F138-4A5C-976F-8EAC2B608ADB}">
              <a16:predDERef xmlns:a16="http://schemas.microsoft.com/office/drawing/2014/main" pred="{144B797B-5A11-4DE2-9134-E3E511548BA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5" name="Imagen 8">
          <a:extLst>
            <a:ext uri="{FF2B5EF4-FFF2-40B4-BE49-F238E27FC236}">
              <a16:creationId xmlns:a16="http://schemas.microsoft.com/office/drawing/2014/main" id="{A369641A-6600-49E7-995B-211BABD728E5}"/>
            </a:ext>
            <a:ext uri="{147F2762-F138-4A5C-976F-8EAC2B608ADB}">
              <a16:predDERef xmlns:a16="http://schemas.microsoft.com/office/drawing/2014/main" pred="{5D84D5B3-A482-4D30-ABE2-0EB1BBA83A5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6" name="Imagen 9">
          <a:extLst>
            <a:ext uri="{FF2B5EF4-FFF2-40B4-BE49-F238E27FC236}">
              <a16:creationId xmlns:a16="http://schemas.microsoft.com/office/drawing/2014/main" id="{B4E5DCE2-DE7D-42D7-834A-264F205A61F4}"/>
            </a:ext>
            <a:ext uri="{147F2762-F138-4A5C-976F-8EAC2B608ADB}">
              <a16:predDERef xmlns:a16="http://schemas.microsoft.com/office/drawing/2014/main" pred="{7F1C497C-ED2F-424D-8FFC-56104B0C779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7" name="Imagen 10">
          <a:extLst>
            <a:ext uri="{FF2B5EF4-FFF2-40B4-BE49-F238E27FC236}">
              <a16:creationId xmlns:a16="http://schemas.microsoft.com/office/drawing/2014/main" id="{A54A7E7C-90AF-41C2-A96E-0844FB035B87}"/>
            </a:ext>
            <a:ext uri="{147F2762-F138-4A5C-976F-8EAC2B608ADB}">
              <a16:predDERef xmlns:a16="http://schemas.microsoft.com/office/drawing/2014/main" pred="{602DF73C-C344-4034-B3B9-E68F90A90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8" name="Imagen 11">
          <a:extLst>
            <a:ext uri="{FF2B5EF4-FFF2-40B4-BE49-F238E27FC236}">
              <a16:creationId xmlns:a16="http://schemas.microsoft.com/office/drawing/2014/main" id="{6809134A-1C9D-4FE4-A4CE-794A59BB148D}"/>
            </a:ext>
            <a:ext uri="{147F2762-F138-4A5C-976F-8EAC2B608ADB}">
              <a16:predDERef xmlns:a16="http://schemas.microsoft.com/office/drawing/2014/main" pred="{8CFC1C79-D59F-449F-8107-81EFB297E82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199" name="Imagen 12">
          <a:extLst>
            <a:ext uri="{FF2B5EF4-FFF2-40B4-BE49-F238E27FC236}">
              <a16:creationId xmlns:a16="http://schemas.microsoft.com/office/drawing/2014/main" id="{5B707C36-EA44-4369-822C-64A3918DC25B}"/>
            </a:ext>
            <a:ext uri="{147F2762-F138-4A5C-976F-8EAC2B608ADB}">
              <a16:predDERef xmlns:a16="http://schemas.microsoft.com/office/drawing/2014/main" pred="{CBB2321D-D57F-4DF5-9A3F-492CA6D1FBB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0" name="Imagen 2">
          <a:extLst>
            <a:ext uri="{FF2B5EF4-FFF2-40B4-BE49-F238E27FC236}">
              <a16:creationId xmlns:a16="http://schemas.microsoft.com/office/drawing/2014/main" id="{AECBE083-C9B5-4B71-808F-E7B391A5E2CE}"/>
            </a:ext>
            <a:ext uri="{147F2762-F138-4A5C-976F-8EAC2B608ADB}">
              <a16:predDERef xmlns:a16="http://schemas.microsoft.com/office/drawing/2014/main" pred="{F7409A44-AD64-4622-AED2-A414F022DD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1" name="Imagen 3">
          <a:extLst>
            <a:ext uri="{FF2B5EF4-FFF2-40B4-BE49-F238E27FC236}">
              <a16:creationId xmlns:a16="http://schemas.microsoft.com/office/drawing/2014/main" id="{98AAF43C-DD5A-47AB-89DB-52CC7CC29277}"/>
            </a:ext>
            <a:ext uri="{147F2762-F138-4A5C-976F-8EAC2B608ADB}">
              <a16:predDERef xmlns:a16="http://schemas.microsoft.com/office/drawing/2014/main" pred="{4AE37FD2-B693-45D1-8EA8-CD85535017C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2" name="Imagen 4">
          <a:extLst>
            <a:ext uri="{FF2B5EF4-FFF2-40B4-BE49-F238E27FC236}">
              <a16:creationId xmlns:a16="http://schemas.microsoft.com/office/drawing/2014/main" id="{77ECB4A6-1FBE-4DCD-92BC-985A5874C163}"/>
            </a:ext>
            <a:ext uri="{147F2762-F138-4A5C-976F-8EAC2B608ADB}">
              <a16:predDERef xmlns:a16="http://schemas.microsoft.com/office/drawing/2014/main" pred="{97BA2725-29EC-4D3D-B259-A00ABADE1B6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3" name="Imagen 5">
          <a:extLst>
            <a:ext uri="{FF2B5EF4-FFF2-40B4-BE49-F238E27FC236}">
              <a16:creationId xmlns:a16="http://schemas.microsoft.com/office/drawing/2014/main" id="{C39F3A1B-E0A3-4D6F-9824-E2EAE4F5108D}"/>
            </a:ext>
            <a:ext uri="{147F2762-F138-4A5C-976F-8EAC2B608ADB}">
              <a16:predDERef xmlns:a16="http://schemas.microsoft.com/office/drawing/2014/main" pred="{37661525-5F64-43C7-A299-9B11CAFF7CF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4" name="Imagen 6">
          <a:extLst>
            <a:ext uri="{FF2B5EF4-FFF2-40B4-BE49-F238E27FC236}">
              <a16:creationId xmlns:a16="http://schemas.microsoft.com/office/drawing/2014/main" id="{FA9B391C-B0E7-46A7-A0B9-73D4F5488C05}"/>
            </a:ext>
            <a:ext uri="{147F2762-F138-4A5C-976F-8EAC2B608ADB}">
              <a16:predDERef xmlns:a16="http://schemas.microsoft.com/office/drawing/2014/main" pred="{508E259A-558D-4926-9A41-0F24F12EDA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5" name="Imagen 7">
          <a:extLst>
            <a:ext uri="{FF2B5EF4-FFF2-40B4-BE49-F238E27FC236}">
              <a16:creationId xmlns:a16="http://schemas.microsoft.com/office/drawing/2014/main" id="{BDCB4F99-A7D4-478C-9EF4-07E19FBE7831}"/>
            </a:ext>
            <a:ext uri="{147F2762-F138-4A5C-976F-8EAC2B608ADB}">
              <a16:predDERef xmlns:a16="http://schemas.microsoft.com/office/drawing/2014/main" pred="{D0317295-7904-4134-B5E9-108637BAC5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6" name="Imagen 8">
          <a:extLst>
            <a:ext uri="{FF2B5EF4-FFF2-40B4-BE49-F238E27FC236}">
              <a16:creationId xmlns:a16="http://schemas.microsoft.com/office/drawing/2014/main" id="{48C88CC5-9EAD-4A6F-805B-520D3242E155}"/>
            </a:ext>
            <a:ext uri="{147F2762-F138-4A5C-976F-8EAC2B608ADB}">
              <a16:predDERef xmlns:a16="http://schemas.microsoft.com/office/drawing/2014/main" pred="{06DD73AE-EB16-4F7E-B497-10680A18DE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7" name="Imagen 9">
          <a:extLst>
            <a:ext uri="{FF2B5EF4-FFF2-40B4-BE49-F238E27FC236}">
              <a16:creationId xmlns:a16="http://schemas.microsoft.com/office/drawing/2014/main" id="{3F38C80B-D1EB-4512-9F28-338C311C4534}"/>
            </a:ext>
            <a:ext uri="{147F2762-F138-4A5C-976F-8EAC2B608ADB}">
              <a16:predDERef xmlns:a16="http://schemas.microsoft.com/office/drawing/2014/main" pred="{0D134F1D-096B-4159-B11A-F38665327E4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8" name="Imagen 10">
          <a:extLst>
            <a:ext uri="{FF2B5EF4-FFF2-40B4-BE49-F238E27FC236}">
              <a16:creationId xmlns:a16="http://schemas.microsoft.com/office/drawing/2014/main" id="{3ACC7B6F-124C-42E7-9CE4-D2D35A296620}"/>
            </a:ext>
            <a:ext uri="{147F2762-F138-4A5C-976F-8EAC2B608ADB}">
              <a16:predDERef xmlns:a16="http://schemas.microsoft.com/office/drawing/2014/main" pred="{0085D9DC-96DB-41C6-8A18-DDDE8E25C14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09" name="Imagen 11">
          <a:extLst>
            <a:ext uri="{FF2B5EF4-FFF2-40B4-BE49-F238E27FC236}">
              <a16:creationId xmlns:a16="http://schemas.microsoft.com/office/drawing/2014/main" id="{BCFC2D16-8257-4231-ACB3-F4F0A3ACEAE3}"/>
            </a:ext>
            <a:ext uri="{147F2762-F138-4A5C-976F-8EAC2B608ADB}">
              <a16:predDERef xmlns:a16="http://schemas.microsoft.com/office/drawing/2014/main" pred="{7E18D330-74A5-46A4-B263-4B8DD5B39DA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0" name="Imagen 12">
          <a:extLst>
            <a:ext uri="{FF2B5EF4-FFF2-40B4-BE49-F238E27FC236}">
              <a16:creationId xmlns:a16="http://schemas.microsoft.com/office/drawing/2014/main" id="{C8178768-58D0-4F17-B183-73EB4A2A2B09}"/>
            </a:ext>
            <a:ext uri="{147F2762-F138-4A5C-976F-8EAC2B608ADB}">
              <a16:predDERef xmlns:a16="http://schemas.microsoft.com/office/drawing/2014/main" pred="{F893A197-BDF0-4A2E-AB36-0079E83DC7E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1" name="Imagen 2">
          <a:extLst>
            <a:ext uri="{FF2B5EF4-FFF2-40B4-BE49-F238E27FC236}">
              <a16:creationId xmlns:a16="http://schemas.microsoft.com/office/drawing/2014/main" id="{D5140A71-1A03-45F7-93EA-C53571A31475}"/>
            </a:ext>
            <a:ext uri="{147F2762-F138-4A5C-976F-8EAC2B608ADB}">
              <a16:predDERef xmlns:a16="http://schemas.microsoft.com/office/drawing/2014/main" pred="{43143496-1C32-44DC-8F9D-B1E713E4E6C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2" name="Imagen 3">
          <a:extLst>
            <a:ext uri="{FF2B5EF4-FFF2-40B4-BE49-F238E27FC236}">
              <a16:creationId xmlns:a16="http://schemas.microsoft.com/office/drawing/2014/main" id="{990EABD1-F3AB-4FF1-976B-842627D93ED6}"/>
            </a:ext>
            <a:ext uri="{147F2762-F138-4A5C-976F-8EAC2B608ADB}">
              <a16:predDERef xmlns:a16="http://schemas.microsoft.com/office/drawing/2014/main" pred="{BD821609-7956-4D26-9300-DADAAC64680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3" name="Imagen 4">
          <a:extLst>
            <a:ext uri="{FF2B5EF4-FFF2-40B4-BE49-F238E27FC236}">
              <a16:creationId xmlns:a16="http://schemas.microsoft.com/office/drawing/2014/main" id="{107D6554-0962-44C3-A67B-B6BED71CBBA6}"/>
            </a:ext>
            <a:ext uri="{147F2762-F138-4A5C-976F-8EAC2B608ADB}">
              <a16:predDERef xmlns:a16="http://schemas.microsoft.com/office/drawing/2014/main" pred="{156EA174-46CC-4597-BD75-4BE2BE2784E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4" name="Imagen 5">
          <a:extLst>
            <a:ext uri="{FF2B5EF4-FFF2-40B4-BE49-F238E27FC236}">
              <a16:creationId xmlns:a16="http://schemas.microsoft.com/office/drawing/2014/main" id="{D942DEF2-DE0F-4159-A5D7-63A5F15B8194}"/>
            </a:ext>
            <a:ext uri="{147F2762-F138-4A5C-976F-8EAC2B608ADB}">
              <a16:predDERef xmlns:a16="http://schemas.microsoft.com/office/drawing/2014/main" pred="{7638A722-6BED-49EE-AF24-4C6458BA6C0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5" name="Imagen 6">
          <a:extLst>
            <a:ext uri="{FF2B5EF4-FFF2-40B4-BE49-F238E27FC236}">
              <a16:creationId xmlns:a16="http://schemas.microsoft.com/office/drawing/2014/main" id="{92871377-C64E-4277-B6D3-FCD7F06CB02C}"/>
            </a:ext>
            <a:ext uri="{147F2762-F138-4A5C-976F-8EAC2B608ADB}">
              <a16:predDERef xmlns:a16="http://schemas.microsoft.com/office/drawing/2014/main" pred="{B26DE775-3309-443D-8751-C203666191E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6" name="Imagen 7">
          <a:extLst>
            <a:ext uri="{FF2B5EF4-FFF2-40B4-BE49-F238E27FC236}">
              <a16:creationId xmlns:a16="http://schemas.microsoft.com/office/drawing/2014/main" id="{FD1B386E-0D96-47F2-8099-F2A7EC01C93A}"/>
            </a:ext>
            <a:ext uri="{147F2762-F138-4A5C-976F-8EAC2B608ADB}">
              <a16:predDERef xmlns:a16="http://schemas.microsoft.com/office/drawing/2014/main" pred="{BDBEB8CA-D929-4413-8F7F-6918C1BC1E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7" name="Imagen 8">
          <a:extLst>
            <a:ext uri="{FF2B5EF4-FFF2-40B4-BE49-F238E27FC236}">
              <a16:creationId xmlns:a16="http://schemas.microsoft.com/office/drawing/2014/main" id="{42A7F4B7-0376-45BB-9201-B1FB915F8AC7}"/>
            </a:ext>
            <a:ext uri="{147F2762-F138-4A5C-976F-8EAC2B608ADB}">
              <a16:predDERef xmlns:a16="http://schemas.microsoft.com/office/drawing/2014/main" pred="{1EB8F4D9-99ED-4F2B-A78A-B201513D4D3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8" name="Imagen 9">
          <a:extLst>
            <a:ext uri="{FF2B5EF4-FFF2-40B4-BE49-F238E27FC236}">
              <a16:creationId xmlns:a16="http://schemas.microsoft.com/office/drawing/2014/main" id="{B3325DB9-C2A2-4CA5-A216-BDFE639DA20B}"/>
            </a:ext>
            <a:ext uri="{147F2762-F138-4A5C-976F-8EAC2B608ADB}">
              <a16:predDERef xmlns:a16="http://schemas.microsoft.com/office/drawing/2014/main" pred="{0BA83C36-CB26-45F7-8555-E3FB020AA4D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19" name="Imagen 10">
          <a:extLst>
            <a:ext uri="{FF2B5EF4-FFF2-40B4-BE49-F238E27FC236}">
              <a16:creationId xmlns:a16="http://schemas.microsoft.com/office/drawing/2014/main" id="{8A9ECD65-41F2-4EA9-BB30-0DEB1B14A08F}"/>
            </a:ext>
            <a:ext uri="{147F2762-F138-4A5C-976F-8EAC2B608ADB}">
              <a16:predDERef xmlns:a16="http://schemas.microsoft.com/office/drawing/2014/main" pred="{71A72FC1-1777-43FD-8857-EB3A707F1B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0" name="Imagen 11">
          <a:extLst>
            <a:ext uri="{FF2B5EF4-FFF2-40B4-BE49-F238E27FC236}">
              <a16:creationId xmlns:a16="http://schemas.microsoft.com/office/drawing/2014/main" id="{83B3B4B2-652B-48F5-BAB9-CCDB798066DA}"/>
            </a:ext>
            <a:ext uri="{147F2762-F138-4A5C-976F-8EAC2B608ADB}">
              <a16:predDERef xmlns:a16="http://schemas.microsoft.com/office/drawing/2014/main" pred="{13A093EA-6EB1-481F-AA2A-CF574D6F988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1" name="Imagen 12">
          <a:extLst>
            <a:ext uri="{FF2B5EF4-FFF2-40B4-BE49-F238E27FC236}">
              <a16:creationId xmlns:a16="http://schemas.microsoft.com/office/drawing/2014/main" id="{60CCF3A8-C15B-44C8-B169-4DE37B8A1DD4}"/>
            </a:ext>
            <a:ext uri="{147F2762-F138-4A5C-976F-8EAC2B608ADB}">
              <a16:predDERef xmlns:a16="http://schemas.microsoft.com/office/drawing/2014/main" pred="{61D78D37-DE5F-4474-A567-213E8632AE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2" name="Imagen 2">
          <a:extLst>
            <a:ext uri="{FF2B5EF4-FFF2-40B4-BE49-F238E27FC236}">
              <a16:creationId xmlns:a16="http://schemas.microsoft.com/office/drawing/2014/main" id="{BB0A7A6A-31AF-4EEC-9E74-4F9C15B6A1A8}"/>
            </a:ext>
            <a:ext uri="{147F2762-F138-4A5C-976F-8EAC2B608ADB}">
              <a16:predDERef xmlns:a16="http://schemas.microsoft.com/office/drawing/2014/main" pred="{3DFD12B3-4C73-44BA-BC93-4666D06D843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3" name="Imagen 3">
          <a:extLst>
            <a:ext uri="{FF2B5EF4-FFF2-40B4-BE49-F238E27FC236}">
              <a16:creationId xmlns:a16="http://schemas.microsoft.com/office/drawing/2014/main" id="{34A5D476-7DDF-47BA-B51E-62DA38B220CA}"/>
            </a:ext>
            <a:ext uri="{147F2762-F138-4A5C-976F-8EAC2B608ADB}">
              <a16:predDERef xmlns:a16="http://schemas.microsoft.com/office/drawing/2014/main" pred="{F3765775-130E-47EF-9364-8BCCD0ACF5B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4" name="Imagen 4">
          <a:extLst>
            <a:ext uri="{FF2B5EF4-FFF2-40B4-BE49-F238E27FC236}">
              <a16:creationId xmlns:a16="http://schemas.microsoft.com/office/drawing/2014/main" id="{06CA1EAB-C254-441C-9913-3F4D82502294}"/>
            </a:ext>
            <a:ext uri="{147F2762-F138-4A5C-976F-8EAC2B608ADB}">
              <a16:predDERef xmlns:a16="http://schemas.microsoft.com/office/drawing/2014/main" pred="{1DAA8E9B-850D-4AC1-A56E-6775533D3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5" name="Imagen 5">
          <a:extLst>
            <a:ext uri="{FF2B5EF4-FFF2-40B4-BE49-F238E27FC236}">
              <a16:creationId xmlns:a16="http://schemas.microsoft.com/office/drawing/2014/main" id="{B042F648-A703-4288-8593-05ABD0CA1E54}"/>
            </a:ext>
            <a:ext uri="{147F2762-F138-4A5C-976F-8EAC2B608ADB}">
              <a16:predDERef xmlns:a16="http://schemas.microsoft.com/office/drawing/2014/main" pred="{CEC0A982-92DE-4D6E-9FA9-A809E9A236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6" name="Imagen 6">
          <a:extLst>
            <a:ext uri="{FF2B5EF4-FFF2-40B4-BE49-F238E27FC236}">
              <a16:creationId xmlns:a16="http://schemas.microsoft.com/office/drawing/2014/main" id="{A8DF831B-F86D-4C24-A536-56A3FA3C72D4}"/>
            </a:ext>
            <a:ext uri="{147F2762-F138-4A5C-976F-8EAC2B608ADB}">
              <a16:predDERef xmlns:a16="http://schemas.microsoft.com/office/drawing/2014/main" pred="{90312437-71CB-4B65-A633-129DF1C781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7" name="Imagen 7">
          <a:extLst>
            <a:ext uri="{FF2B5EF4-FFF2-40B4-BE49-F238E27FC236}">
              <a16:creationId xmlns:a16="http://schemas.microsoft.com/office/drawing/2014/main" id="{E09DFF52-9EC5-4723-BACC-84A02A1996AE}"/>
            </a:ext>
            <a:ext uri="{147F2762-F138-4A5C-976F-8EAC2B608ADB}">
              <a16:predDERef xmlns:a16="http://schemas.microsoft.com/office/drawing/2014/main" pred="{5429A1CA-524D-4C07-AF1B-3597F961779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8" name="Imagen 8">
          <a:extLst>
            <a:ext uri="{FF2B5EF4-FFF2-40B4-BE49-F238E27FC236}">
              <a16:creationId xmlns:a16="http://schemas.microsoft.com/office/drawing/2014/main" id="{4868BB61-5398-40F2-A83D-89439C5B55F2}"/>
            </a:ext>
            <a:ext uri="{147F2762-F138-4A5C-976F-8EAC2B608ADB}">
              <a16:predDERef xmlns:a16="http://schemas.microsoft.com/office/drawing/2014/main" pred="{AD2C408B-D160-4BDE-A785-AA6323DDC7A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29" name="Imagen 9">
          <a:extLst>
            <a:ext uri="{FF2B5EF4-FFF2-40B4-BE49-F238E27FC236}">
              <a16:creationId xmlns:a16="http://schemas.microsoft.com/office/drawing/2014/main" id="{DA1999C6-5448-4FBF-8EAC-36B70D77B092}"/>
            </a:ext>
            <a:ext uri="{147F2762-F138-4A5C-976F-8EAC2B608ADB}">
              <a16:predDERef xmlns:a16="http://schemas.microsoft.com/office/drawing/2014/main" pred="{B5547390-290B-4D12-B585-C00022C5FED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0" name="Imagen 10">
          <a:extLst>
            <a:ext uri="{FF2B5EF4-FFF2-40B4-BE49-F238E27FC236}">
              <a16:creationId xmlns:a16="http://schemas.microsoft.com/office/drawing/2014/main" id="{E86FB5C4-CBDD-4533-BBDC-C16F03331A81}"/>
            </a:ext>
            <a:ext uri="{147F2762-F138-4A5C-976F-8EAC2B608ADB}">
              <a16:predDERef xmlns:a16="http://schemas.microsoft.com/office/drawing/2014/main" pred="{85131B67-656E-445F-AC5E-A7AE6146D8F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1" name="Imagen 11">
          <a:extLst>
            <a:ext uri="{FF2B5EF4-FFF2-40B4-BE49-F238E27FC236}">
              <a16:creationId xmlns:a16="http://schemas.microsoft.com/office/drawing/2014/main" id="{BFFAED85-C310-40AE-8273-48ADCE080120}"/>
            </a:ext>
            <a:ext uri="{147F2762-F138-4A5C-976F-8EAC2B608ADB}">
              <a16:predDERef xmlns:a16="http://schemas.microsoft.com/office/drawing/2014/main" pred="{3E43F1E7-8159-4432-AA8E-EF56EFB6692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2" name="Imagen 12">
          <a:extLst>
            <a:ext uri="{FF2B5EF4-FFF2-40B4-BE49-F238E27FC236}">
              <a16:creationId xmlns:a16="http://schemas.microsoft.com/office/drawing/2014/main" id="{93AA3EED-8E5E-4CFE-AF1B-0455758A8696}"/>
            </a:ext>
            <a:ext uri="{147F2762-F138-4A5C-976F-8EAC2B608ADB}">
              <a16:predDERef xmlns:a16="http://schemas.microsoft.com/office/drawing/2014/main" pred="{AA5038EB-EB0E-47D1-A406-12CA89366CC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3" name="Imagen 2">
          <a:extLst>
            <a:ext uri="{FF2B5EF4-FFF2-40B4-BE49-F238E27FC236}">
              <a16:creationId xmlns:a16="http://schemas.microsoft.com/office/drawing/2014/main" id="{E65FB450-9EEA-488E-9EC4-188E25A49537}"/>
            </a:ext>
            <a:ext uri="{147F2762-F138-4A5C-976F-8EAC2B608ADB}">
              <a16:predDERef xmlns:a16="http://schemas.microsoft.com/office/drawing/2014/main" pred="{17BFD987-879D-4F4F-8FD2-3BC2261F146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4" name="Imagen 3">
          <a:extLst>
            <a:ext uri="{FF2B5EF4-FFF2-40B4-BE49-F238E27FC236}">
              <a16:creationId xmlns:a16="http://schemas.microsoft.com/office/drawing/2014/main" id="{9760B12D-D66C-4819-9BCC-9510EDE802A5}"/>
            </a:ext>
            <a:ext uri="{147F2762-F138-4A5C-976F-8EAC2B608ADB}">
              <a16:predDERef xmlns:a16="http://schemas.microsoft.com/office/drawing/2014/main" pred="{CC1C55A1-0812-4E1A-B3C7-3C5F869DBF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5" name="Imagen 4">
          <a:extLst>
            <a:ext uri="{FF2B5EF4-FFF2-40B4-BE49-F238E27FC236}">
              <a16:creationId xmlns:a16="http://schemas.microsoft.com/office/drawing/2014/main" id="{B0402DF2-5DEC-449A-841B-2405CCCD4577}"/>
            </a:ext>
            <a:ext uri="{147F2762-F138-4A5C-976F-8EAC2B608ADB}">
              <a16:predDERef xmlns:a16="http://schemas.microsoft.com/office/drawing/2014/main" pred="{29E8E69B-47D9-42AB-A88E-DC86BA669F9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6" name="Imagen 5">
          <a:extLst>
            <a:ext uri="{FF2B5EF4-FFF2-40B4-BE49-F238E27FC236}">
              <a16:creationId xmlns:a16="http://schemas.microsoft.com/office/drawing/2014/main" id="{82C4E462-4F38-429A-83F5-79DC3263F27C}"/>
            </a:ext>
            <a:ext uri="{147F2762-F138-4A5C-976F-8EAC2B608ADB}">
              <a16:predDERef xmlns:a16="http://schemas.microsoft.com/office/drawing/2014/main" pred="{056C7337-FA49-4BB9-9D14-7F4C5DE1226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7" name="Imagen 6">
          <a:extLst>
            <a:ext uri="{FF2B5EF4-FFF2-40B4-BE49-F238E27FC236}">
              <a16:creationId xmlns:a16="http://schemas.microsoft.com/office/drawing/2014/main" id="{24981518-AD0E-4F7F-9B76-C210437C7306}"/>
            </a:ext>
            <a:ext uri="{147F2762-F138-4A5C-976F-8EAC2B608ADB}">
              <a16:predDERef xmlns:a16="http://schemas.microsoft.com/office/drawing/2014/main" pred="{F57FEAFD-EBBF-43AE-8EE4-ABBEA7EA66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8" name="Imagen 7">
          <a:extLst>
            <a:ext uri="{FF2B5EF4-FFF2-40B4-BE49-F238E27FC236}">
              <a16:creationId xmlns:a16="http://schemas.microsoft.com/office/drawing/2014/main" id="{0965C85A-268B-4CDA-8496-249A15D225C6}"/>
            </a:ext>
            <a:ext uri="{147F2762-F138-4A5C-976F-8EAC2B608ADB}">
              <a16:predDERef xmlns:a16="http://schemas.microsoft.com/office/drawing/2014/main" pred="{2AD5DF5F-731A-40CC-B03E-C98DA1BFF16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39" name="Imagen 8">
          <a:extLst>
            <a:ext uri="{FF2B5EF4-FFF2-40B4-BE49-F238E27FC236}">
              <a16:creationId xmlns:a16="http://schemas.microsoft.com/office/drawing/2014/main" id="{DF682BE0-D374-42AD-8A38-FB5A1BDA05D2}"/>
            </a:ext>
            <a:ext uri="{147F2762-F138-4A5C-976F-8EAC2B608ADB}">
              <a16:predDERef xmlns:a16="http://schemas.microsoft.com/office/drawing/2014/main" pred="{2B81C424-83E5-4DBD-BB9E-DB3BB12355E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0" name="Imagen 9">
          <a:extLst>
            <a:ext uri="{FF2B5EF4-FFF2-40B4-BE49-F238E27FC236}">
              <a16:creationId xmlns:a16="http://schemas.microsoft.com/office/drawing/2014/main" id="{5AD28D57-55B7-436B-BBB3-8A881106139F}"/>
            </a:ext>
            <a:ext uri="{147F2762-F138-4A5C-976F-8EAC2B608ADB}">
              <a16:predDERef xmlns:a16="http://schemas.microsoft.com/office/drawing/2014/main" pred="{B4F6D719-2ADE-45E7-83B4-CBE52DC205B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1" name="Imagen 10">
          <a:extLst>
            <a:ext uri="{FF2B5EF4-FFF2-40B4-BE49-F238E27FC236}">
              <a16:creationId xmlns:a16="http://schemas.microsoft.com/office/drawing/2014/main" id="{BEBF6D3B-5FB8-41D6-941D-3CDA7AD5B685}"/>
            </a:ext>
            <a:ext uri="{147F2762-F138-4A5C-976F-8EAC2B608ADB}">
              <a16:predDERef xmlns:a16="http://schemas.microsoft.com/office/drawing/2014/main" pred="{A031E22A-6D4E-4987-A431-AE9C57D5AC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2" name="Imagen 11">
          <a:extLst>
            <a:ext uri="{FF2B5EF4-FFF2-40B4-BE49-F238E27FC236}">
              <a16:creationId xmlns:a16="http://schemas.microsoft.com/office/drawing/2014/main" id="{390DECE4-EE84-483B-8E34-F2B37250F501}"/>
            </a:ext>
            <a:ext uri="{147F2762-F138-4A5C-976F-8EAC2B608ADB}">
              <a16:predDERef xmlns:a16="http://schemas.microsoft.com/office/drawing/2014/main" pred="{80CF8DFC-044B-4FCD-953C-C69A258D382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3" name="Imagen 12">
          <a:extLst>
            <a:ext uri="{FF2B5EF4-FFF2-40B4-BE49-F238E27FC236}">
              <a16:creationId xmlns:a16="http://schemas.microsoft.com/office/drawing/2014/main" id="{4C7EE63A-9F6D-409F-A022-DC475A5F6F0F}"/>
            </a:ext>
            <a:ext uri="{147F2762-F138-4A5C-976F-8EAC2B608ADB}">
              <a16:predDERef xmlns:a16="http://schemas.microsoft.com/office/drawing/2014/main" pred="{C428C3C9-FCFC-4DF3-8E63-5119E9AE281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4" name="Imagen 2">
          <a:extLst>
            <a:ext uri="{FF2B5EF4-FFF2-40B4-BE49-F238E27FC236}">
              <a16:creationId xmlns:a16="http://schemas.microsoft.com/office/drawing/2014/main" id="{2677C27A-3F30-4A27-B154-112A31DE5D80}"/>
            </a:ext>
            <a:ext uri="{147F2762-F138-4A5C-976F-8EAC2B608ADB}">
              <a16:predDERef xmlns:a16="http://schemas.microsoft.com/office/drawing/2014/main" pred="{3301D787-D7BD-48C9-8948-90443806617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5" name="Imagen 3">
          <a:extLst>
            <a:ext uri="{FF2B5EF4-FFF2-40B4-BE49-F238E27FC236}">
              <a16:creationId xmlns:a16="http://schemas.microsoft.com/office/drawing/2014/main" id="{698D1A2E-E8FC-4770-840D-371562493F61}"/>
            </a:ext>
            <a:ext uri="{147F2762-F138-4A5C-976F-8EAC2B608ADB}">
              <a16:predDERef xmlns:a16="http://schemas.microsoft.com/office/drawing/2014/main" pred="{A08DB645-01DB-4717-A462-0349AE1843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6" name="Imagen 4">
          <a:extLst>
            <a:ext uri="{FF2B5EF4-FFF2-40B4-BE49-F238E27FC236}">
              <a16:creationId xmlns:a16="http://schemas.microsoft.com/office/drawing/2014/main" id="{DCC3D44C-97CA-4DF0-AF38-C7AA47E12B3E}"/>
            </a:ext>
            <a:ext uri="{147F2762-F138-4A5C-976F-8EAC2B608ADB}">
              <a16:predDERef xmlns:a16="http://schemas.microsoft.com/office/drawing/2014/main" pred="{087AF77A-200E-43AA-AECA-3DC9FF11E43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7" name="Imagen 5">
          <a:extLst>
            <a:ext uri="{FF2B5EF4-FFF2-40B4-BE49-F238E27FC236}">
              <a16:creationId xmlns:a16="http://schemas.microsoft.com/office/drawing/2014/main" id="{ED84E245-1E2F-4C45-B532-66CA76AB7FCC}"/>
            </a:ext>
            <a:ext uri="{147F2762-F138-4A5C-976F-8EAC2B608ADB}">
              <a16:predDERef xmlns:a16="http://schemas.microsoft.com/office/drawing/2014/main" pred="{A56125DD-99E6-4C68-931B-34D0275F08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8" name="Imagen 6">
          <a:extLst>
            <a:ext uri="{FF2B5EF4-FFF2-40B4-BE49-F238E27FC236}">
              <a16:creationId xmlns:a16="http://schemas.microsoft.com/office/drawing/2014/main" id="{3253E70D-6DAE-46C2-9158-A5491BC0049C}"/>
            </a:ext>
            <a:ext uri="{147F2762-F138-4A5C-976F-8EAC2B608ADB}">
              <a16:predDERef xmlns:a16="http://schemas.microsoft.com/office/drawing/2014/main" pred="{6C44FEDB-A546-4732-904B-AFD26205488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49" name="Imagen 7">
          <a:extLst>
            <a:ext uri="{FF2B5EF4-FFF2-40B4-BE49-F238E27FC236}">
              <a16:creationId xmlns:a16="http://schemas.microsoft.com/office/drawing/2014/main" id="{F8BA9219-1A60-4B07-B1DF-A0CA2405D737}"/>
            </a:ext>
            <a:ext uri="{147F2762-F138-4A5C-976F-8EAC2B608ADB}">
              <a16:predDERef xmlns:a16="http://schemas.microsoft.com/office/drawing/2014/main" pred="{FFD59E8A-FA3E-44AE-A248-AD7C118E6B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0" name="Imagen 8">
          <a:extLst>
            <a:ext uri="{FF2B5EF4-FFF2-40B4-BE49-F238E27FC236}">
              <a16:creationId xmlns:a16="http://schemas.microsoft.com/office/drawing/2014/main" id="{EF9F1F9F-CF35-4A04-8642-403BCCD77AA9}"/>
            </a:ext>
            <a:ext uri="{147F2762-F138-4A5C-976F-8EAC2B608ADB}">
              <a16:predDERef xmlns:a16="http://schemas.microsoft.com/office/drawing/2014/main" pred="{A7D9E89A-E923-41BF-B19B-687AD5078E4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1" name="Imagen 9">
          <a:extLst>
            <a:ext uri="{FF2B5EF4-FFF2-40B4-BE49-F238E27FC236}">
              <a16:creationId xmlns:a16="http://schemas.microsoft.com/office/drawing/2014/main" id="{0E5E0093-752F-489F-B451-CD58294B5927}"/>
            </a:ext>
            <a:ext uri="{147F2762-F138-4A5C-976F-8EAC2B608ADB}">
              <a16:predDERef xmlns:a16="http://schemas.microsoft.com/office/drawing/2014/main" pred="{5385E3AA-E4CF-4DED-B04D-6142BADBC8F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2" name="Imagen 10">
          <a:extLst>
            <a:ext uri="{FF2B5EF4-FFF2-40B4-BE49-F238E27FC236}">
              <a16:creationId xmlns:a16="http://schemas.microsoft.com/office/drawing/2014/main" id="{CBEF3CEE-D372-452A-A774-B38A3C97C228}"/>
            </a:ext>
            <a:ext uri="{147F2762-F138-4A5C-976F-8EAC2B608ADB}">
              <a16:predDERef xmlns:a16="http://schemas.microsoft.com/office/drawing/2014/main" pred="{4C094FD3-58AA-43EC-ADEC-ADF803246D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3" name="Imagen 11">
          <a:extLst>
            <a:ext uri="{FF2B5EF4-FFF2-40B4-BE49-F238E27FC236}">
              <a16:creationId xmlns:a16="http://schemas.microsoft.com/office/drawing/2014/main" id="{2DB9A56D-CA64-4FC8-89BE-1ECF5F2C12CC}"/>
            </a:ext>
            <a:ext uri="{147F2762-F138-4A5C-976F-8EAC2B608ADB}">
              <a16:predDERef xmlns:a16="http://schemas.microsoft.com/office/drawing/2014/main" pred="{C2A208AE-4556-48F4-AD18-7E81EA7CEF4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4" name="Imagen 12">
          <a:extLst>
            <a:ext uri="{FF2B5EF4-FFF2-40B4-BE49-F238E27FC236}">
              <a16:creationId xmlns:a16="http://schemas.microsoft.com/office/drawing/2014/main" id="{D5F5B260-0AFF-4DBD-BB11-FA3D4D9830F0}"/>
            </a:ext>
            <a:ext uri="{147F2762-F138-4A5C-976F-8EAC2B608ADB}">
              <a16:predDERef xmlns:a16="http://schemas.microsoft.com/office/drawing/2014/main" pred="{F5947EA7-D2E0-4D7A-93C4-86B50D875A3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5" name="Imagen 2">
          <a:extLst>
            <a:ext uri="{FF2B5EF4-FFF2-40B4-BE49-F238E27FC236}">
              <a16:creationId xmlns:a16="http://schemas.microsoft.com/office/drawing/2014/main" id="{B9DA8433-E7FE-46BE-B201-9D566360537B}"/>
            </a:ext>
            <a:ext uri="{147F2762-F138-4A5C-976F-8EAC2B608ADB}">
              <a16:predDERef xmlns:a16="http://schemas.microsoft.com/office/drawing/2014/main" pred="{1335F8E2-BB23-4837-9967-4CF0EB3B9B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6" name="Imagen 3">
          <a:extLst>
            <a:ext uri="{FF2B5EF4-FFF2-40B4-BE49-F238E27FC236}">
              <a16:creationId xmlns:a16="http://schemas.microsoft.com/office/drawing/2014/main" id="{58B17B2C-D811-4080-87BB-D1D7D38ACE3D}"/>
            </a:ext>
            <a:ext uri="{147F2762-F138-4A5C-976F-8EAC2B608ADB}">
              <a16:predDERef xmlns:a16="http://schemas.microsoft.com/office/drawing/2014/main" pred="{81417F71-CFC1-4E6C-AD58-E0365C303B9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7" name="Imagen 4">
          <a:extLst>
            <a:ext uri="{FF2B5EF4-FFF2-40B4-BE49-F238E27FC236}">
              <a16:creationId xmlns:a16="http://schemas.microsoft.com/office/drawing/2014/main" id="{E5DBF88B-818D-4BBC-9960-E246CF95221D}"/>
            </a:ext>
            <a:ext uri="{147F2762-F138-4A5C-976F-8EAC2B608ADB}">
              <a16:predDERef xmlns:a16="http://schemas.microsoft.com/office/drawing/2014/main" pred="{8A699036-1474-4E09-B24F-94B40576D2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8" name="Imagen 5">
          <a:extLst>
            <a:ext uri="{FF2B5EF4-FFF2-40B4-BE49-F238E27FC236}">
              <a16:creationId xmlns:a16="http://schemas.microsoft.com/office/drawing/2014/main" id="{15593E09-9F12-4F89-903D-3DF1278A4E08}"/>
            </a:ext>
            <a:ext uri="{147F2762-F138-4A5C-976F-8EAC2B608ADB}">
              <a16:predDERef xmlns:a16="http://schemas.microsoft.com/office/drawing/2014/main" pred="{EC8F2013-8986-4B41-9F89-1BFB2D2CDCC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59" name="Imagen 6">
          <a:extLst>
            <a:ext uri="{FF2B5EF4-FFF2-40B4-BE49-F238E27FC236}">
              <a16:creationId xmlns:a16="http://schemas.microsoft.com/office/drawing/2014/main" id="{B39B1294-6A79-4ECB-95A7-E5336FCE5343}"/>
            </a:ext>
            <a:ext uri="{147F2762-F138-4A5C-976F-8EAC2B608ADB}">
              <a16:predDERef xmlns:a16="http://schemas.microsoft.com/office/drawing/2014/main" pred="{6AD5EE9B-8033-465A-AD59-0FF12F2181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0" name="Imagen 7">
          <a:extLst>
            <a:ext uri="{FF2B5EF4-FFF2-40B4-BE49-F238E27FC236}">
              <a16:creationId xmlns:a16="http://schemas.microsoft.com/office/drawing/2014/main" id="{4CF66626-9477-495D-9265-67BBC51D38C7}"/>
            </a:ext>
            <a:ext uri="{147F2762-F138-4A5C-976F-8EAC2B608ADB}">
              <a16:predDERef xmlns:a16="http://schemas.microsoft.com/office/drawing/2014/main" pred="{FA6F4607-5C36-4226-95C6-415FF03F02C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1" name="Imagen 8">
          <a:extLst>
            <a:ext uri="{FF2B5EF4-FFF2-40B4-BE49-F238E27FC236}">
              <a16:creationId xmlns:a16="http://schemas.microsoft.com/office/drawing/2014/main" id="{1FCE5D98-C799-4794-A2C8-1C4D3D1A1D4D}"/>
            </a:ext>
            <a:ext uri="{147F2762-F138-4A5C-976F-8EAC2B608ADB}">
              <a16:predDERef xmlns:a16="http://schemas.microsoft.com/office/drawing/2014/main" pred="{630DBA13-D2ED-4DD2-BAFE-D6EE091F09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2" name="Imagen 9">
          <a:extLst>
            <a:ext uri="{FF2B5EF4-FFF2-40B4-BE49-F238E27FC236}">
              <a16:creationId xmlns:a16="http://schemas.microsoft.com/office/drawing/2014/main" id="{AC02814C-5EFC-4CDC-B55B-D817B942C9D1}"/>
            </a:ext>
            <a:ext uri="{147F2762-F138-4A5C-976F-8EAC2B608ADB}">
              <a16:predDERef xmlns:a16="http://schemas.microsoft.com/office/drawing/2014/main" pred="{82748441-2EA9-429C-9C69-7DBC8AEAB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3" name="Imagen 10">
          <a:extLst>
            <a:ext uri="{FF2B5EF4-FFF2-40B4-BE49-F238E27FC236}">
              <a16:creationId xmlns:a16="http://schemas.microsoft.com/office/drawing/2014/main" id="{2A25359C-47A1-4ED5-8C48-4800D0DC4CF5}"/>
            </a:ext>
            <a:ext uri="{147F2762-F138-4A5C-976F-8EAC2B608ADB}">
              <a16:predDERef xmlns:a16="http://schemas.microsoft.com/office/drawing/2014/main" pred="{DCE70413-78D0-4F39-AFE0-C5E163206A3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4" name="Imagen 11">
          <a:extLst>
            <a:ext uri="{FF2B5EF4-FFF2-40B4-BE49-F238E27FC236}">
              <a16:creationId xmlns:a16="http://schemas.microsoft.com/office/drawing/2014/main" id="{7819A184-5B0F-430B-8B0A-BE24C6118F82}"/>
            </a:ext>
            <a:ext uri="{147F2762-F138-4A5C-976F-8EAC2B608ADB}">
              <a16:predDERef xmlns:a16="http://schemas.microsoft.com/office/drawing/2014/main" pred="{E19DBA38-DF47-43FE-8FF8-CF71B9668C6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5" name="Imagen 12">
          <a:extLst>
            <a:ext uri="{FF2B5EF4-FFF2-40B4-BE49-F238E27FC236}">
              <a16:creationId xmlns:a16="http://schemas.microsoft.com/office/drawing/2014/main" id="{B228E755-080D-41F2-9D6A-F2A1FE00CFFA}"/>
            </a:ext>
            <a:ext uri="{147F2762-F138-4A5C-976F-8EAC2B608ADB}">
              <a16:predDERef xmlns:a16="http://schemas.microsoft.com/office/drawing/2014/main" pred="{0CCBCFBE-70DA-40E2-A8FE-D4E999AD711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6" name="Imagen 2">
          <a:extLst>
            <a:ext uri="{FF2B5EF4-FFF2-40B4-BE49-F238E27FC236}">
              <a16:creationId xmlns:a16="http://schemas.microsoft.com/office/drawing/2014/main" id="{E7A0FB30-DB6C-4F15-84D2-E9C61A8D82D7}"/>
            </a:ext>
            <a:ext uri="{147F2762-F138-4A5C-976F-8EAC2B608ADB}">
              <a16:predDERef xmlns:a16="http://schemas.microsoft.com/office/drawing/2014/main" pred="{4ED5A2F1-B2B3-4232-8E5E-48FBCF06CF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7" name="Imagen 3">
          <a:extLst>
            <a:ext uri="{FF2B5EF4-FFF2-40B4-BE49-F238E27FC236}">
              <a16:creationId xmlns:a16="http://schemas.microsoft.com/office/drawing/2014/main" id="{A87EBE4F-E0F4-48B9-B3DC-B035BFDEB187}"/>
            </a:ext>
            <a:ext uri="{147F2762-F138-4A5C-976F-8EAC2B608ADB}">
              <a16:predDERef xmlns:a16="http://schemas.microsoft.com/office/drawing/2014/main" pred="{E2AC63E1-0862-4345-9261-35C612C8BC1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8" name="Imagen 4">
          <a:extLst>
            <a:ext uri="{FF2B5EF4-FFF2-40B4-BE49-F238E27FC236}">
              <a16:creationId xmlns:a16="http://schemas.microsoft.com/office/drawing/2014/main" id="{39384251-6261-4251-B867-D87CFC9CDD32}"/>
            </a:ext>
            <a:ext uri="{147F2762-F138-4A5C-976F-8EAC2B608ADB}">
              <a16:predDERef xmlns:a16="http://schemas.microsoft.com/office/drawing/2014/main" pred="{EF2E98E4-0326-4CF4-BADA-30EAFC8AEEB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69" name="Imagen 5">
          <a:extLst>
            <a:ext uri="{FF2B5EF4-FFF2-40B4-BE49-F238E27FC236}">
              <a16:creationId xmlns:a16="http://schemas.microsoft.com/office/drawing/2014/main" id="{41616E9E-5588-410A-A325-65426B032C1D}"/>
            </a:ext>
            <a:ext uri="{147F2762-F138-4A5C-976F-8EAC2B608ADB}">
              <a16:predDERef xmlns:a16="http://schemas.microsoft.com/office/drawing/2014/main" pred="{C0EF754E-2CA4-4CE9-98B4-2988DFF7F3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0" name="Imagen 6">
          <a:extLst>
            <a:ext uri="{FF2B5EF4-FFF2-40B4-BE49-F238E27FC236}">
              <a16:creationId xmlns:a16="http://schemas.microsoft.com/office/drawing/2014/main" id="{2D3FD4AE-CBBD-46BE-B9EC-BEC57F63C76A}"/>
            </a:ext>
            <a:ext uri="{147F2762-F138-4A5C-976F-8EAC2B608ADB}">
              <a16:predDERef xmlns:a16="http://schemas.microsoft.com/office/drawing/2014/main" pred="{BED49ACC-0798-427F-AE9D-91BC4EEF04C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1" name="Imagen 7">
          <a:extLst>
            <a:ext uri="{FF2B5EF4-FFF2-40B4-BE49-F238E27FC236}">
              <a16:creationId xmlns:a16="http://schemas.microsoft.com/office/drawing/2014/main" id="{D6A02D9B-CCC7-443A-BA0E-C493F2B88E07}"/>
            </a:ext>
            <a:ext uri="{147F2762-F138-4A5C-976F-8EAC2B608ADB}">
              <a16:predDERef xmlns:a16="http://schemas.microsoft.com/office/drawing/2014/main" pred="{7FFFC689-CEDE-42A6-A89B-0F31A0DB661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2" name="Imagen 8">
          <a:extLst>
            <a:ext uri="{FF2B5EF4-FFF2-40B4-BE49-F238E27FC236}">
              <a16:creationId xmlns:a16="http://schemas.microsoft.com/office/drawing/2014/main" id="{7E6E605A-2C8F-4CA1-BDE7-84C93EBE82A3}"/>
            </a:ext>
            <a:ext uri="{147F2762-F138-4A5C-976F-8EAC2B608ADB}">
              <a16:predDERef xmlns:a16="http://schemas.microsoft.com/office/drawing/2014/main" pred="{A793877E-F06D-45AF-BF8D-1B51D1C85D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3" name="Imagen 9">
          <a:extLst>
            <a:ext uri="{FF2B5EF4-FFF2-40B4-BE49-F238E27FC236}">
              <a16:creationId xmlns:a16="http://schemas.microsoft.com/office/drawing/2014/main" id="{6E4742BA-8AAF-4BBD-9E4B-18E9ED6A3BD4}"/>
            </a:ext>
            <a:ext uri="{147F2762-F138-4A5C-976F-8EAC2B608ADB}">
              <a16:predDERef xmlns:a16="http://schemas.microsoft.com/office/drawing/2014/main" pred="{A795596F-1300-4175-B858-DAD37886DC8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4" name="Imagen 10">
          <a:extLst>
            <a:ext uri="{FF2B5EF4-FFF2-40B4-BE49-F238E27FC236}">
              <a16:creationId xmlns:a16="http://schemas.microsoft.com/office/drawing/2014/main" id="{DBFC1B80-A9BD-4266-8B44-5FA5DF6AA4A6}"/>
            </a:ext>
            <a:ext uri="{147F2762-F138-4A5C-976F-8EAC2B608ADB}">
              <a16:predDERef xmlns:a16="http://schemas.microsoft.com/office/drawing/2014/main" pred="{5F582A9D-1531-4749-AF55-B52F64781E5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5" name="Imagen 11">
          <a:extLst>
            <a:ext uri="{FF2B5EF4-FFF2-40B4-BE49-F238E27FC236}">
              <a16:creationId xmlns:a16="http://schemas.microsoft.com/office/drawing/2014/main" id="{3CA5668A-A2C3-46C4-8725-D58ADCC62F99}"/>
            </a:ext>
            <a:ext uri="{147F2762-F138-4A5C-976F-8EAC2B608ADB}">
              <a16:predDERef xmlns:a16="http://schemas.microsoft.com/office/drawing/2014/main" pred="{CF55E00F-F6B9-4B72-BD3A-6EA4BD59D53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6" name="Imagen 12">
          <a:extLst>
            <a:ext uri="{FF2B5EF4-FFF2-40B4-BE49-F238E27FC236}">
              <a16:creationId xmlns:a16="http://schemas.microsoft.com/office/drawing/2014/main" id="{AD8FF59C-F088-40DF-9E58-8DF141CC2DC7}"/>
            </a:ext>
            <a:ext uri="{147F2762-F138-4A5C-976F-8EAC2B608ADB}">
              <a16:predDERef xmlns:a16="http://schemas.microsoft.com/office/drawing/2014/main" pred="{A021BE6D-BA27-44C5-985C-28DB0451D5B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7" name="Imagen 2">
          <a:extLst>
            <a:ext uri="{FF2B5EF4-FFF2-40B4-BE49-F238E27FC236}">
              <a16:creationId xmlns:a16="http://schemas.microsoft.com/office/drawing/2014/main" id="{7331D975-7B62-41BE-92CE-8A3B5E80CD0A}"/>
            </a:ext>
            <a:ext uri="{147F2762-F138-4A5C-976F-8EAC2B608ADB}">
              <a16:predDERef xmlns:a16="http://schemas.microsoft.com/office/drawing/2014/main" pred="{F4FBE23D-9153-4A65-A92E-B51C4DFC88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8" name="Imagen 3">
          <a:extLst>
            <a:ext uri="{FF2B5EF4-FFF2-40B4-BE49-F238E27FC236}">
              <a16:creationId xmlns:a16="http://schemas.microsoft.com/office/drawing/2014/main" id="{6D1F1291-6C06-4A51-97E4-156D98F786EF}"/>
            </a:ext>
            <a:ext uri="{147F2762-F138-4A5C-976F-8EAC2B608ADB}">
              <a16:predDERef xmlns:a16="http://schemas.microsoft.com/office/drawing/2014/main" pred="{CC265FC7-F218-48CD-9987-375EC1C1931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79" name="Imagen 4">
          <a:extLst>
            <a:ext uri="{FF2B5EF4-FFF2-40B4-BE49-F238E27FC236}">
              <a16:creationId xmlns:a16="http://schemas.microsoft.com/office/drawing/2014/main" id="{1413BB20-DEA9-40F4-B39F-239CFAA0222E}"/>
            </a:ext>
            <a:ext uri="{147F2762-F138-4A5C-976F-8EAC2B608ADB}">
              <a16:predDERef xmlns:a16="http://schemas.microsoft.com/office/drawing/2014/main" pred="{4059B6D5-00C7-46C3-BC00-B74BCF01C00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0" name="Imagen 5">
          <a:extLst>
            <a:ext uri="{FF2B5EF4-FFF2-40B4-BE49-F238E27FC236}">
              <a16:creationId xmlns:a16="http://schemas.microsoft.com/office/drawing/2014/main" id="{D788AFE9-62F1-47C3-AEDC-40439157A944}"/>
            </a:ext>
            <a:ext uri="{147F2762-F138-4A5C-976F-8EAC2B608ADB}">
              <a16:predDERef xmlns:a16="http://schemas.microsoft.com/office/drawing/2014/main" pred="{5986129D-7AE8-4FD7-AC30-0A6E4A0D062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1" name="Imagen 6">
          <a:extLst>
            <a:ext uri="{FF2B5EF4-FFF2-40B4-BE49-F238E27FC236}">
              <a16:creationId xmlns:a16="http://schemas.microsoft.com/office/drawing/2014/main" id="{F917C6FA-F918-48E3-9455-7FA5263F8D53}"/>
            </a:ext>
            <a:ext uri="{147F2762-F138-4A5C-976F-8EAC2B608ADB}">
              <a16:predDERef xmlns:a16="http://schemas.microsoft.com/office/drawing/2014/main" pred="{81CA7618-4621-49F6-94A1-C9649B9DC5E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2" name="Imagen 7">
          <a:extLst>
            <a:ext uri="{FF2B5EF4-FFF2-40B4-BE49-F238E27FC236}">
              <a16:creationId xmlns:a16="http://schemas.microsoft.com/office/drawing/2014/main" id="{974DEF40-F80A-4DC3-A42E-65C8AA5CC2FA}"/>
            </a:ext>
            <a:ext uri="{147F2762-F138-4A5C-976F-8EAC2B608ADB}">
              <a16:predDERef xmlns:a16="http://schemas.microsoft.com/office/drawing/2014/main" pred="{BEC5047B-F70A-4F9C-8C33-868723D7417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3" name="Imagen 8">
          <a:extLst>
            <a:ext uri="{FF2B5EF4-FFF2-40B4-BE49-F238E27FC236}">
              <a16:creationId xmlns:a16="http://schemas.microsoft.com/office/drawing/2014/main" id="{0ED58AD6-93D3-4147-A633-75E1556E91AF}"/>
            </a:ext>
            <a:ext uri="{147F2762-F138-4A5C-976F-8EAC2B608ADB}">
              <a16:predDERef xmlns:a16="http://schemas.microsoft.com/office/drawing/2014/main" pred="{C9999646-1FA4-4561-815A-BFD6367682F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4" name="Imagen 9">
          <a:extLst>
            <a:ext uri="{FF2B5EF4-FFF2-40B4-BE49-F238E27FC236}">
              <a16:creationId xmlns:a16="http://schemas.microsoft.com/office/drawing/2014/main" id="{4EF65817-ACEF-414D-8A2F-A6AFEE311DCE}"/>
            </a:ext>
            <a:ext uri="{147F2762-F138-4A5C-976F-8EAC2B608ADB}">
              <a16:predDERef xmlns:a16="http://schemas.microsoft.com/office/drawing/2014/main" pred="{D22CD572-CB54-4CBC-A64E-DBB50D1CF95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5" name="Imagen 10">
          <a:extLst>
            <a:ext uri="{FF2B5EF4-FFF2-40B4-BE49-F238E27FC236}">
              <a16:creationId xmlns:a16="http://schemas.microsoft.com/office/drawing/2014/main" id="{15E1ADD5-CE82-4846-9C8C-C501507B8C2B}"/>
            </a:ext>
            <a:ext uri="{147F2762-F138-4A5C-976F-8EAC2B608ADB}">
              <a16:predDERef xmlns:a16="http://schemas.microsoft.com/office/drawing/2014/main" pred="{86D96231-0F88-4870-9624-B2821D312D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6" name="Imagen 11">
          <a:extLst>
            <a:ext uri="{FF2B5EF4-FFF2-40B4-BE49-F238E27FC236}">
              <a16:creationId xmlns:a16="http://schemas.microsoft.com/office/drawing/2014/main" id="{0B3A4CB5-B3EA-465E-8551-5AEA37DAFD94}"/>
            </a:ext>
            <a:ext uri="{147F2762-F138-4A5C-976F-8EAC2B608ADB}">
              <a16:predDERef xmlns:a16="http://schemas.microsoft.com/office/drawing/2014/main" pred="{0E95D2C0-9056-406C-8102-6491FE13AFD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7" name="Imagen 12">
          <a:extLst>
            <a:ext uri="{FF2B5EF4-FFF2-40B4-BE49-F238E27FC236}">
              <a16:creationId xmlns:a16="http://schemas.microsoft.com/office/drawing/2014/main" id="{B0732938-8AB8-4CD0-8DA2-F4A01E819083}"/>
            </a:ext>
            <a:ext uri="{147F2762-F138-4A5C-976F-8EAC2B608ADB}">
              <a16:predDERef xmlns:a16="http://schemas.microsoft.com/office/drawing/2014/main" pred="{DF3CFF16-F60F-42CD-92B2-2F29DC5D9CB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8" name="Imagen 2">
          <a:extLst>
            <a:ext uri="{FF2B5EF4-FFF2-40B4-BE49-F238E27FC236}">
              <a16:creationId xmlns:a16="http://schemas.microsoft.com/office/drawing/2014/main" id="{BCB51CCD-E427-4C79-A666-916BD3B042D8}"/>
            </a:ext>
            <a:ext uri="{147F2762-F138-4A5C-976F-8EAC2B608ADB}">
              <a16:predDERef xmlns:a16="http://schemas.microsoft.com/office/drawing/2014/main" pred="{14EF40F9-B01D-41C1-B509-C37CF643B51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89" name="Imagen 3">
          <a:extLst>
            <a:ext uri="{FF2B5EF4-FFF2-40B4-BE49-F238E27FC236}">
              <a16:creationId xmlns:a16="http://schemas.microsoft.com/office/drawing/2014/main" id="{DF547F22-0736-4958-8C17-4C26DD5E92DB}"/>
            </a:ext>
            <a:ext uri="{147F2762-F138-4A5C-976F-8EAC2B608ADB}">
              <a16:predDERef xmlns:a16="http://schemas.microsoft.com/office/drawing/2014/main" pred="{421C83F0-F0BF-4EE0-A16B-AE2B750F24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0" name="Imagen 4">
          <a:extLst>
            <a:ext uri="{FF2B5EF4-FFF2-40B4-BE49-F238E27FC236}">
              <a16:creationId xmlns:a16="http://schemas.microsoft.com/office/drawing/2014/main" id="{9B320860-1DBC-441C-A066-541DABF93E72}"/>
            </a:ext>
            <a:ext uri="{147F2762-F138-4A5C-976F-8EAC2B608ADB}">
              <a16:predDERef xmlns:a16="http://schemas.microsoft.com/office/drawing/2014/main" pred="{2CDB05CE-AC4E-4DAD-962B-B11DEDE109F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1" name="Imagen 5">
          <a:extLst>
            <a:ext uri="{FF2B5EF4-FFF2-40B4-BE49-F238E27FC236}">
              <a16:creationId xmlns:a16="http://schemas.microsoft.com/office/drawing/2014/main" id="{373A230A-4C06-4948-8ADA-E34F6F6AFA3C}"/>
            </a:ext>
            <a:ext uri="{147F2762-F138-4A5C-976F-8EAC2B608ADB}">
              <a16:predDERef xmlns:a16="http://schemas.microsoft.com/office/drawing/2014/main" pred="{6C26D4DC-6DF2-4070-A75D-9D4C12FF928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2" name="Imagen 6">
          <a:extLst>
            <a:ext uri="{FF2B5EF4-FFF2-40B4-BE49-F238E27FC236}">
              <a16:creationId xmlns:a16="http://schemas.microsoft.com/office/drawing/2014/main" id="{A8CD9759-6D2A-455E-BAB8-CEDB55D9FFC0}"/>
            </a:ext>
            <a:ext uri="{147F2762-F138-4A5C-976F-8EAC2B608ADB}">
              <a16:predDERef xmlns:a16="http://schemas.microsoft.com/office/drawing/2014/main" pred="{A225F3DA-C212-4D76-AE40-1AA2E148ECC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3" name="Imagen 7">
          <a:extLst>
            <a:ext uri="{FF2B5EF4-FFF2-40B4-BE49-F238E27FC236}">
              <a16:creationId xmlns:a16="http://schemas.microsoft.com/office/drawing/2014/main" id="{06E13FD4-61E1-408E-A162-57613DAFCF1B}"/>
            </a:ext>
            <a:ext uri="{147F2762-F138-4A5C-976F-8EAC2B608ADB}">
              <a16:predDERef xmlns:a16="http://schemas.microsoft.com/office/drawing/2014/main" pred="{E69F0984-2548-47FF-895F-6345ECCC81F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4" name="Imagen 8">
          <a:extLst>
            <a:ext uri="{FF2B5EF4-FFF2-40B4-BE49-F238E27FC236}">
              <a16:creationId xmlns:a16="http://schemas.microsoft.com/office/drawing/2014/main" id="{9760C1EB-22BF-466F-99B9-F1298A8F64DB}"/>
            </a:ext>
            <a:ext uri="{147F2762-F138-4A5C-976F-8EAC2B608ADB}">
              <a16:predDERef xmlns:a16="http://schemas.microsoft.com/office/drawing/2014/main" pred="{FEBC54A8-EC1C-43BE-8990-158E9A018D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5" name="Imagen 9">
          <a:extLst>
            <a:ext uri="{FF2B5EF4-FFF2-40B4-BE49-F238E27FC236}">
              <a16:creationId xmlns:a16="http://schemas.microsoft.com/office/drawing/2014/main" id="{4D084616-990A-440F-B1A8-6B5BA7F1EA22}"/>
            </a:ext>
            <a:ext uri="{147F2762-F138-4A5C-976F-8EAC2B608ADB}">
              <a16:predDERef xmlns:a16="http://schemas.microsoft.com/office/drawing/2014/main" pred="{53E12AF5-6D4D-4ACA-B68F-DF00884705E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6" name="Imagen 10">
          <a:extLst>
            <a:ext uri="{FF2B5EF4-FFF2-40B4-BE49-F238E27FC236}">
              <a16:creationId xmlns:a16="http://schemas.microsoft.com/office/drawing/2014/main" id="{906B31AE-7006-4DB1-9216-030CD61ED759}"/>
            </a:ext>
            <a:ext uri="{147F2762-F138-4A5C-976F-8EAC2B608ADB}">
              <a16:predDERef xmlns:a16="http://schemas.microsoft.com/office/drawing/2014/main" pred="{F800ABEF-A4FD-4CE8-B8B8-A0B3597462E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7" name="Imagen 11">
          <a:extLst>
            <a:ext uri="{FF2B5EF4-FFF2-40B4-BE49-F238E27FC236}">
              <a16:creationId xmlns:a16="http://schemas.microsoft.com/office/drawing/2014/main" id="{684C0E2F-F5F4-4064-B5ED-AE36E7A37933}"/>
            </a:ext>
            <a:ext uri="{147F2762-F138-4A5C-976F-8EAC2B608ADB}">
              <a16:predDERef xmlns:a16="http://schemas.microsoft.com/office/drawing/2014/main" pred="{AC84C772-7F3D-45EA-B470-89A44505703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8" name="Imagen 12">
          <a:extLst>
            <a:ext uri="{FF2B5EF4-FFF2-40B4-BE49-F238E27FC236}">
              <a16:creationId xmlns:a16="http://schemas.microsoft.com/office/drawing/2014/main" id="{D9EFE3B2-3EDA-4387-B844-69262636EB82}"/>
            </a:ext>
            <a:ext uri="{147F2762-F138-4A5C-976F-8EAC2B608ADB}">
              <a16:predDERef xmlns:a16="http://schemas.microsoft.com/office/drawing/2014/main" pred="{FFAFB9C7-4102-41D8-B175-720D3FF80C2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299" name="Imagen 2">
          <a:extLst>
            <a:ext uri="{FF2B5EF4-FFF2-40B4-BE49-F238E27FC236}">
              <a16:creationId xmlns:a16="http://schemas.microsoft.com/office/drawing/2014/main" id="{4935714C-4797-4F49-98F5-B1046337FBF9}"/>
            </a:ext>
            <a:ext uri="{147F2762-F138-4A5C-976F-8EAC2B608ADB}">
              <a16:predDERef xmlns:a16="http://schemas.microsoft.com/office/drawing/2014/main" pred="{E57EEDB6-1E12-40E2-9078-FD54C5659C6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0" name="Imagen 3">
          <a:extLst>
            <a:ext uri="{FF2B5EF4-FFF2-40B4-BE49-F238E27FC236}">
              <a16:creationId xmlns:a16="http://schemas.microsoft.com/office/drawing/2014/main" id="{09A87E78-2C6C-4E13-8AC1-013C940C9F31}"/>
            </a:ext>
            <a:ext uri="{147F2762-F138-4A5C-976F-8EAC2B608ADB}">
              <a16:predDERef xmlns:a16="http://schemas.microsoft.com/office/drawing/2014/main" pred="{1A3BAF6F-902B-4771-85F2-B8A8FA6CFC3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1" name="Imagen 4">
          <a:extLst>
            <a:ext uri="{FF2B5EF4-FFF2-40B4-BE49-F238E27FC236}">
              <a16:creationId xmlns:a16="http://schemas.microsoft.com/office/drawing/2014/main" id="{E190AA4A-078B-4AE9-9968-0147DD74E5E0}"/>
            </a:ext>
            <a:ext uri="{147F2762-F138-4A5C-976F-8EAC2B608ADB}">
              <a16:predDERef xmlns:a16="http://schemas.microsoft.com/office/drawing/2014/main" pred="{79DA88A7-1D90-4B79-B6F9-AF1C0570FB0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2" name="Imagen 5">
          <a:extLst>
            <a:ext uri="{FF2B5EF4-FFF2-40B4-BE49-F238E27FC236}">
              <a16:creationId xmlns:a16="http://schemas.microsoft.com/office/drawing/2014/main" id="{EA79D373-AF8A-4EDF-B065-DF9847D5D1EE}"/>
            </a:ext>
            <a:ext uri="{147F2762-F138-4A5C-976F-8EAC2B608ADB}">
              <a16:predDERef xmlns:a16="http://schemas.microsoft.com/office/drawing/2014/main" pred="{23EA1503-8F3A-4DBA-A2AF-28205AB08C5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3" name="Imagen 6">
          <a:extLst>
            <a:ext uri="{FF2B5EF4-FFF2-40B4-BE49-F238E27FC236}">
              <a16:creationId xmlns:a16="http://schemas.microsoft.com/office/drawing/2014/main" id="{D460ECBC-5C22-4838-A708-398562F646C2}"/>
            </a:ext>
            <a:ext uri="{147F2762-F138-4A5C-976F-8EAC2B608ADB}">
              <a16:predDERef xmlns:a16="http://schemas.microsoft.com/office/drawing/2014/main" pred="{F4D4C6D9-B872-4B81-A5A1-42C7C23E9B4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4" name="Imagen 7">
          <a:extLst>
            <a:ext uri="{FF2B5EF4-FFF2-40B4-BE49-F238E27FC236}">
              <a16:creationId xmlns:a16="http://schemas.microsoft.com/office/drawing/2014/main" id="{7BCF2223-D754-4758-BC3C-CFA4E44F15D8}"/>
            </a:ext>
            <a:ext uri="{147F2762-F138-4A5C-976F-8EAC2B608ADB}">
              <a16:predDERef xmlns:a16="http://schemas.microsoft.com/office/drawing/2014/main" pred="{0700042C-5BCF-4208-827C-93AAD9DF9B6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5" name="Imagen 8">
          <a:extLst>
            <a:ext uri="{FF2B5EF4-FFF2-40B4-BE49-F238E27FC236}">
              <a16:creationId xmlns:a16="http://schemas.microsoft.com/office/drawing/2014/main" id="{050837D0-5F4C-4EA2-B42C-C22A434A146E}"/>
            </a:ext>
            <a:ext uri="{147F2762-F138-4A5C-976F-8EAC2B608ADB}">
              <a16:predDERef xmlns:a16="http://schemas.microsoft.com/office/drawing/2014/main" pred="{AE53E94D-CD3A-4F80-9836-B531D959BE4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6" name="Imagen 9">
          <a:extLst>
            <a:ext uri="{FF2B5EF4-FFF2-40B4-BE49-F238E27FC236}">
              <a16:creationId xmlns:a16="http://schemas.microsoft.com/office/drawing/2014/main" id="{9530B074-D301-401A-8203-19F206810821}"/>
            </a:ext>
            <a:ext uri="{147F2762-F138-4A5C-976F-8EAC2B608ADB}">
              <a16:predDERef xmlns:a16="http://schemas.microsoft.com/office/drawing/2014/main" pred="{6D6B62C7-C58E-4780-B272-29AEA36F5B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7" name="Imagen 10">
          <a:extLst>
            <a:ext uri="{FF2B5EF4-FFF2-40B4-BE49-F238E27FC236}">
              <a16:creationId xmlns:a16="http://schemas.microsoft.com/office/drawing/2014/main" id="{566314F2-F65F-40C5-A897-9B430F83E033}"/>
            </a:ext>
            <a:ext uri="{147F2762-F138-4A5C-976F-8EAC2B608ADB}">
              <a16:predDERef xmlns:a16="http://schemas.microsoft.com/office/drawing/2014/main" pred="{F6059BD3-615D-4729-BC3E-3DC332D614B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8" name="Imagen 11">
          <a:extLst>
            <a:ext uri="{FF2B5EF4-FFF2-40B4-BE49-F238E27FC236}">
              <a16:creationId xmlns:a16="http://schemas.microsoft.com/office/drawing/2014/main" id="{78C9623B-79C3-490A-9652-565D02A096F8}"/>
            </a:ext>
            <a:ext uri="{147F2762-F138-4A5C-976F-8EAC2B608ADB}">
              <a16:predDERef xmlns:a16="http://schemas.microsoft.com/office/drawing/2014/main" pred="{736DAE8B-250C-4D3A-962B-88CFF1FC9A4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09" name="Imagen 12">
          <a:extLst>
            <a:ext uri="{FF2B5EF4-FFF2-40B4-BE49-F238E27FC236}">
              <a16:creationId xmlns:a16="http://schemas.microsoft.com/office/drawing/2014/main" id="{BD0040A6-A2C7-4253-A45B-EDA9E81B7AAD}"/>
            </a:ext>
            <a:ext uri="{147F2762-F138-4A5C-976F-8EAC2B608ADB}">
              <a16:predDERef xmlns:a16="http://schemas.microsoft.com/office/drawing/2014/main" pred="{6DC45B77-B191-4F2D-8FBE-09A3F17CF1E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0" name="Imagen 2">
          <a:extLst>
            <a:ext uri="{FF2B5EF4-FFF2-40B4-BE49-F238E27FC236}">
              <a16:creationId xmlns:a16="http://schemas.microsoft.com/office/drawing/2014/main" id="{09C8CB52-FE8F-49D8-9DED-FBC2EB4D9CA9}"/>
            </a:ext>
            <a:ext uri="{147F2762-F138-4A5C-976F-8EAC2B608ADB}">
              <a16:predDERef xmlns:a16="http://schemas.microsoft.com/office/drawing/2014/main" pred="{A15B0E97-A14D-4C78-B23E-55565118C6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1" name="Imagen 3">
          <a:extLst>
            <a:ext uri="{FF2B5EF4-FFF2-40B4-BE49-F238E27FC236}">
              <a16:creationId xmlns:a16="http://schemas.microsoft.com/office/drawing/2014/main" id="{B68FAA56-B66D-42C3-A266-DE8227CCED27}"/>
            </a:ext>
            <a:ext uri="{147F2762-F138-4A5C-976F-8EAC2B608ADB}">
              <a16:predDERef xmlns:a16="http://schemas.microsoft.com/office/drawing/2014/main" pred="{B67338FB-6D50-46CC-A053-30E9DB2DE6C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2" name="Imagen 4">
          <a:extLst>
            <a:ext uri="{FF2B5EF4-FFF2-40B4-BE49-F238E27FC236}">
              <a16:creationId xmlns:a16="http://schemas.microsoft.com/office/drawing/2014/main" id="{474A10AD-DB12-4DC5-8A5F-1BE9EEB07F0F}"/>
            </a:ext>
            <a:ext uri="{147F2762-F138-4A5C-976F-8EAC2B608ADB}">
              <a16:predDERef xmlns:a16="http://schemas.microsoft.com/office/drawing/2014/main" pred="{7DAA8021-1796-46E6-BB3D-D168B879B8C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3" name="Imagen 5">
          <a:extLst>
            <a:ext uri="{FF2B5EF4-FFF2-40B4-BE49-F238E27FC236}">
              <a16:creationId xmlns:a16="http://schemas.microsoft.com/office/drawing/2014/main" id="{6A0626D3-59DD-4B40-94FD-CF0E99B14F9B}"/>
            </a:ext>
            <a:ext uri="{147F2762-F138-4A5C-976F-8EAC2B608ADB}">
              <a16:predDERef xmlns:a16="http://schemas.microsoft.com/office/drawing/2014/main" pred="{2BE628DF-3C27-4681-AFDA-4C378D7427D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4" name="Imagen 6">
          <a:extLst>
            <a:ext uri="{FF2B5EF4-FFF2-40B4-BE49-F238E27FC236}">
              <a16:creationId xmlns:a16="http://schemas.microsoft.com/office/drawing/2014/main" id="{2683368C-3116-4BEE-B53A-B42DFA52985B}"/>
            </a:ext>
            <a:ext uri="{147F2762-F138-4A5C-976F-8EAC2B608ADB}">
              <a16:predDERef xmlns:a16="http://schemas.microsoft.com/office/drawing/2014/main" pred="{A7C8DD98-9246-4EA3-811D-8E848729E4F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5" name="Imagen 7">
          <a:extLst>
            <a:ext uri="{FF2B5EF4-FFF2-40B4-BE49-F238E27FC236}">
              <a16:creationId xmlns:a16="http://schemas.microsoft.com/office/drawing/2014/main" id="{EE637395-4ECE-4999-AC15-12C84DB9E001}"/>
            </a:ext>
            <a:ext uri="{147F2762-F138-4A5C-976F-8EAC2B608ADB}">
              <a16:predDERef xmlns:a16="http://schemas.microsoft.com/office/drawing/2014/main" pred="{EC066882-7C00-401C-A8C9-45E77CA021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6" name="Imagen 8">
          <a:extLst>
            <a:ext uri="{FF2B5EF4-FFF2-40B4-BE49-F238E27FC236}">
              <a16:creationId xmlns:a16="http://schemas.microsoft.com/office/drawing/2014/main" id="{8B958983-3A90-4DAF-B4BE-014DAF503340}"/>
            </a:ext>
            <a:ext uri="{147F2762-F138-4A5C-976F-8EAC2B608ADB}">
              <a16:predDERef xmlns:a16="http://schemas.microsoft.com/office/drawing/2014/main" pred="{A14F557F-9A57-4A48-A91E-7077A0CA3FA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7" name="Imagen 9">
          <a:extLst>
            <a:ext uri="{FF2B5EF4-FFF2-40B4-BE49-F238E27FC236}">
              <a16:creationId xmlns:a16="http://schemas.microsoft.com/office/drawing/2014/main" id="{00FF0272-1DB2-47A8-A9D8-2C4FA68E419E}"/>
            </a:ext>
            <a:ext uri="{147F2762-F138-4A5C-976F-8EAC2B608ADB}">
              <a16:predDERef xmlns:a16="http://schemas.microsoft.com/office/drawing/2014/main" pred="{627293D7-43C3-4013-9890-27A29E1DA27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8" name="Imagen 10">
          <a:extLst>
            <a:ext uri="{FF2B5EF4-FFF2-40B4-BE49-F238E27FC236}">
              <a16:creationId xmlns:a16="http://schemas.microsoft.com/office/drawing/2014/main" id="{294C8B17-3C1D-4948-8A44-D4B61CC49915}"/>
            </a:ext>
            <a:ext uri="{147F2762-F138-4A5C-976F-8EAC2B608ADB}">
              <a16:predDERef xmlns:a16="http://schemas.microsoft.com/office/drawing/2014/main" pred="{BE19056B-CB6B-4DFE-82E5-074CD6B5398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19" name="Imagen 11">
          <a:extLst>
            <a:ext uri="{FF2B5EF4-FFF2-40B4-BE49-F238E27FC236}">
              <a16:creationId xmlns:a16="http://schemas.microsoft.com/office/drawing/2014/main" id="{3BBC77FF-A2B7-4F96-9433-977A899FDD39}"/>
            </a:ext>
            <a:ext uri="{147F2762-F138-4A5C-976F-8EAC2B608ADB}">
              <a16:predDERef xmlns:a16="http://schemas.microsoft.com/office/drawing/2014/main" pred="{D870268F-09B5-45A2-A15E-F2852158154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0" name="Imagen 12">
          <a:extLst>
            <a:ext uri="{FF2B5EF4-FFF2-40B4-BE49-F238E27FC236}">
              <a16:creationId xmlns:a16="http://schemas.microsoft.com/office/drawing/2014/main" id="{CAE65A97-40EA-4BAD-B5F7-12807276EFAE}"/>
            </a:ext>
            <a:ext uri="{147F2762-F138-4A5C-976F-8EAC2B608ADB}">
              <a16:predDERef xmlns:a16="http://schemas.microsoft.com/office/drawing/2014/main" pred="{542D23EB-30D0-4B6B-A2C6-786BD5C040D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1" name="Imagen 2">
          <a:extLst>
            <a:ext uri="{FF2B5EF4-FFF2-40B4-BE49-F238E27FC236}">
              <a16:creationId xmlns:a16="http://schemas.microsoft.com/office/drawing/2014/main" id="{E489835B-39DB-4F54-90F7-8EB823B8C00E}"/>
            </a:ext>
            <a:ext uri="{147F2762-F138-4A5C-976F-8EAC2B608ADB}">
              <a16:predDERef xmlns:a16="http://schemas.microsoft.com/office/drawing/2014/main" pred="{8FE52581-0A34-407D-A7CF-7E08A4B421BB}"/>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2" name="Imagen 3">
          <a:extLst>
            <a:ext uri="{FF2B5EF4-FFF2-40B4-BE49-F238E27FC236}">
              <a16:creationId xmlns:a16="http://schemas.microsoft.com/office/drawing/2014/main" id="{320BC790-175A-4679-9130-18C10EF988BC}"/>
            </a:ext>
            <a:ext uri="{147F2762-F138-4A5C-976F-8EAC2B608ADB}">
              <a16:predDERef xmlns:a16="http://schemas.microsoft.com/office/drawing/2014/main" pred="{BA6E700F-135B-428B-B672-9F1F2D5C42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3" name="Imagen 4">
          <a:extLst>
            <a:ext uri="{FF2B5EF4-FFF2-40B4-BE49-F238E27FC236}">
              <a16:creationId xmlns:a16="http://schemas.microsoft.com/office/drawing/2014/main" id="{DB426AF7-5836-4A0A-9B97-E2B60BE9B2FC}"/>
            </a:ext>
            <a:ext uri="{147F2762-F138-4A5C-976F-8EAC2B608ADB}">
              <a16:predDERef xmlns:a16="http://schemas.microsoft.com/office/drawing/2014/main" pred="{EC0E5E87-C3C7-499A-840E-F54B2CE29CA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4" name="Imagen 5">
          <a:extLst>
            <a:ext uri="{FF2B5EF4-FFF2-40B4-BE49-F238E27FC236}">
              <a16:creationId xmlns:a16="http://schemas.microsoft.com/office/drawing/2014/main" id="{D7BC22F4-EAD8-4991-AFAA-F9B0E9290A1E}"/>
            </a:ext>
            <a:ext uri="{147F2762-F138-4A5C-976F-8EAC2B608ADB}">
              <a16:predDERef xmlns:a16="http://schemas.microsoft.com/office/drawing/2014/main" pred="{B0F00A1E-07DB-468D-B63A-4C2505DBEE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5" name="Imagen 6">
          <a:extLst>
            <a:ext uri="{FF2B5EF4-FFF2-40B4-BE49-F238E27FC236}">
              <a16:creationId xmlns:a16="http://schemas.microsoft.com/office/drawing/2014/main" id="{E00B1D89-DDE0-47BB-8FEA-60C5EBA9EE7F}"/>
            </a:ext>
            <a:ext uri="{147F2762-F138-4A5C-976F-8EAC2B608ADB}">
              <a16:predDERef xmlns:a16="http://schemas.microsoft.com/office/drawing/2014/main" pred="{3968CFF8-857D-4709-9A4E-C14F0068A68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6" name="Imagen 7">
          <a:extLst>
            <a:ext uri="{FF2B5EF4-FFF2-40B4-BE49-F238E27FC236}">
              <a16:creationId xmlns:a16="http://schemas.microsoft.com/office/drawing/2014/main" id="{9F08CC21-786A-41E5-9020-A21E91B97F6D}"/>
            </a:ext>
            <a:ext uri="{147F2762-F138-4A5C-976F-8EAC2B608ADB}">
              <a16:predDERef xmlns:a16="http://schemas.microsoft.com/office/drawing/2014/main" pred="{148214B1-D20F-452A-8447-C08A982E9F90}"/>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7" name="Imagen 8">
          <a:extLst>
            <a:ext uri="{FF2B5EF4-FFF2-40B4-BE49-F238E27FC236}">
              <a16:creationId xmlns:a16="http://schemas.microsoft.com/office/drawing/2014/main" id="{8D9124BC-6028-4828-8F70-470994F1BD47}"/>
            </a:ext>
            <a:ext uri="{147F2762-F138-4A5C-976F-8EAC2B608ADB}">
              <a16:predDERef xmlns:a16="http://schemas.microsoft.com/office/drawing/2014/main" pred="{CEB9D77E-6B44-48F1-B251-041DB737A697}"/>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8" name="Imagen 9">
          <a:extLst>
            <a:ext uri="{FF2B5EF4-FFF2-40B4-BE49-F238E27FC236}">
              <a16:creationId xmlns:a16="http://schemas.microsoft.com/office/drawing/2014/main" id="{EDE5F3D4-2374-4E02-840C-65572B69FAC4}"/>
            </a:ext>
            <a:ext uri="{147F2762-F138-4A5C-976F-8EAC2B608ADB}">
              <a16:predDERef xmlns:a16="http://schemas.microsoft.com/office/drawing/2014/main" pred="{20346D83-C92C-4F46-AB7C-ECAFF29F1C79}"/>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29" name="Imagen 10">
          <a:extLst>
            <a:ext uri="{FF2B5EF4-FFF2-40B4-BE49-F238E27FC236}">
              <a16:creationId xmlns:a16="http://schemas.microsoft.com/office/drawing/2014/main" id="{E5C8DFFE-12D3-4923-BBDB-BB7BAD4685E1}"/>
            </a:ext>
            <a:ext uri="{147F2762-F138-4A5C-976F-8EAC2B608ADB}">
              <a16:predDERef xmlns:a16="http://schemas.microsoft.com/office/drawing/2014/main" pred="{F66970A2-71F0-4E91-B921-34A95B3E0EC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0" name="Imagen 11">
          <a:extLst>
            <a:ext uri="{FF2B5EF4-FFF2-40B4-BE49-F238E27FC236}">
              <a16:creationId xmlns:a16="http://schemas.microsoft.com/office/drawing/2014/main" id="{E8A7A14B-82F7-4D4E-9C90-A254BD756BAB}"/>
            </a:ext>
            <a:ext uri="{147F2762-F138-4A5C-976F-8EAC2B608ADB}">
              <a16:predDERef xmlns:a16="http://schemas.microsoft.com/office/drawing/2014/main" pred="{A0CF2160-3475-4DEB-A82E-E4EE5FC37A9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1" name="Imagen 12">
          <a:extLst>
            <a:ext uri="{FF2B5EF4-FFF2-40B4-BE49-F238E27FC236}">
              <a16:creationId xmlns:a16="http://schemas.microsoft.com/office/drawing/2014/main" id="{4453220A-F939-4770-B8DA-6D52CB842545}"/>
            </a:ext>
            <a:ext uri="{147F2762-F138-4A5C-976F-8EAC2B608ADB}">
              <a16:predDERef xmlns:a16="http://schemas.microsoft.com/office/drawing/2014/main" pred="{44223361-0E16-43F1-A60E-1F59ACF04C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2" name="Imagen 2">
          <a:extLst>
            <a:ext uri="{FF2B5EF4-FFF2-40B4-BE49-F238E27FC236}">
              <a16:creationId xmlns:a16="http://schemas.microsoft.com/office/drawing/2014/main" id="{9BC961B5-C250-44D2-8A6B-151C52F6DBA2}"/>
            </a:ext>
            <a:ext uri="{147F2762-F138-4A5C-976F-8EAC2B608ADB}">
              <a16:predDERef xmlns:a16="http://schemas.microsoft.com/office/drawing/2014/main" pred="{65478E37-457A-43E0-B3EC-214F7993536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3" name="Imagen 3">
          <a:extLst>
            <a:ext uri="{FF2B5EF4-FFF2-40B4-BE49-F238E27FC236}">
              <a16:creationId xmlns:a16="http://schemas.microsoft.com/office/drawing/2014/main" id="{0FBDD69A-09FE-4DB4-A2AB-34097D1071F5}"/>
            </a:ext>
            <a:ext uri="{147F2762-F138-4A5C-976F-8EAC2B608ADB}">
              <a16:predDERef xmlns:a16="http://schemas.microsoft.com/office/drawing/2014/main" pred="{993750E2-8E11-4F3A-BEDE-44829B480FD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4" name="Imagen 4">
          <a:extLst>
            <a:ext uri="{FF2B5EF4-FFF2-40B4-BE49-F238E27FC236}">
              <a16:creationId xmlns:a16="http://schemas.microsoft.com/office/drawing/2014/main" id="{D6FB3271-3D5D-4372-9F6B-D66CD9C49ECB}"/>
            </a:ext>
            <a:ext uri="{147F2762-F138-4A5C-976F-8EAC2B608ADB}">
              <a16:predDERef xmlns:a16="http://schemas.microsoft.com/office/drawing/2014/main" pred="{8AD69883-A714-47D9-B979-A95AAC2C4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5" name="Imagen 5">
          <a:extLst>
            <a:ext uri="{FF2B5EF4-FFF2-40B4-BE49-F238E27FC236}">
              <a16:creationId xmlns:a16="http://schemas.microsoft.com/office/drawing/2014/main" id="{BC75A457-1DFA-4411-BE11-8459B2FA7673}"/>
            </a:ext>
            <a:ext uri="{147F2762-F138-4A5C-976F-8EAC2B608ADB}">
              <a16:predDERef xmlns:a16="http://schemas.microsoft.com/office/drawing/2014/main" pred="{640133F6-0870-4FAA-AFE6-C999EFD1479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6" name="Imagen 6">
          <a:extLst>
            <a:ext uri="{FF2B5EF4-FFF2-40B4-BE49-F238E27FC236}">
              <a16:creationId xmlns:a16="http://schemas.microsoft.com/office/drawing/2014/main" id="{1EA93793-02FD-4095-9708-5BC870D1AF96}"/>
            </a:ext>
            <a:ext uri="{147F2762-F138-4A5C-976F-8EAC2B608ADB}">
              <a16:predDERef xmlns:a16="http://schemas.microsoft.com/office/drawing/2014/main" pred="{F6B14358-3AB2-4851-9ECB-79AEAE79A03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7" name="Imagen 7">
          <a:extLst>
            <a:ext uri="{FF2B5EF4-FFF2-40B4-BE49-F238E27FC236}">
              <a16:creationId xmlns:a16="http://schemas.microsoft.com/office/drawing/2014/main" id="{8C52E8B2-29ED-4232-A3D2-34A737E2A62F}"/>
            </a:ext>
            <a:ext uri="{147F2762-F138-4A5C-976F-8EAC2B608ADB}">
              <a16:predDERef xmlns:a16="http://schemas.microsoft.com/office/drawing/2014/main" pred="{CEC34B18-402A-472D-88A5-C279D25164C6}"/>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8" name="Imagen 8">
          <a:extLst>
            <a:ext uri="{FF2B5EF4-FFF2-40B4-BE49-F238E27FC236}">
              <a16:creationId xmlns:a16="http://schemas.microsoft.com/office/drawing/2014/main" id="{EE95374C-C4A5-4FEA-8B55-1468A8FF02D0}"/>
            </a:ext>
            <a:ext uri="{147F2762-F138-4A5C-976F-8EAC2B608ADB}">
              <a16:predDERef xmlns:a16="http://schemas.microsoft.com/office/drawing/2014/main" pred="{33E19A28-DBA2-446B-9285-B7E31E900E0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39" name="Imagen 9">
          <a:extLst>
            <a:ext uri="{FF2B5EF4-FFF2-40B4-BE49-F238E27FC236}">
              <a16:creationId xmlns:a16="http://schemas.microsoft.com/office/drawing/2014/main" id="{C98BFA7C-D0D5-4963-86EF-FD655208920B}"/>
            </a:ext>
            <a:ext uri="{147F2762-F138-4A5C-976F-8EAC2B608ADB}">
              <a16:predDERef xmlns:a16="http://schemas.microsoft.com/office/drawing/2014/main" pred="{03A9C814-353B-4E83-ADAF-37EA15D7F01A}"/>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0" name="Imagen 10">
          <a:extLst>
            <a:ext uri="{FF2B5EF4-FFF2-40B4-BE49-F238E27FC236}">
              <a16:creationId xmlns:a16="http://schemas.microsoft.com/office/drawing/2014/main" id="{8E159BEF-5094-4A27-AD1C-951E4C50797F}"/>
            </a:ext>
            <a:ext uri="{147F2762-F138-4A5C-976F-8EAC2B608ADB}">
              <a16:predDERef xmlns:a16="http://schemas.microsoft.com/office/drawing/2014/main" pred="{C59210D2-7B41-4363-BEB8-900C422481A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1" name="Imagen 11">
          <a:extLst>
            <a:ext uri="{FF2B5EF4-FFF2-40B4-BE49-F238E27FC236}">
              <a16:creationId xmlns:a16="http://schemas.microsoft.com/office/drawing/2014/main" id="{1E150424-22EC-4AAC-B67A-041859764E8C}"/>
            </a:ext>
            <a:ext uri="{147F2762-F138-4A5C-976F-8EAC2B608ADB}">
              <a16:predDERef xmlns:a16="http://schemas.microsoft.com/office/drawing/2014/main" pred="{378F56B3-AF94-46F3-A518-DE37E531027D}"/>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2" name="Imagen 12">
          <a:extLst>
            <a:ext uri="{FF2B5EF4-FFF2-40B4-BE49-F238E27FC236}">
              <a16:creationId xmlns:a16="http://schemas.microsoft.com/office/drawing/2014/main" id="{46729F4C-3243-4CB9-A482-3C67DB7AEA9E}"/>
            </a:ext>
            <a:ext uri="{147F2762-F138-4A5C-976F-8EAC2B608ADB}">
              <a16:predDERef xmlns:a16="http://schemas.microsoft.com/office/drawing/2014/main" pred="{6E57E4CA-EC5A-43FD-8A74-08EA87459C1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3" name="Imagen 2">
          <a:extLst>
            <a:ext uri="{FF2B5EF4-FFF2-40B4-BE49-F238E27FC236}">
              <a16:creationId xmlns:a16="http://schemas.microsoft.com/office/drawing/2014/main" id="{C803C393-C674-441E-AA01-B30043C89911}"/>
            </a:ext>
            <a:ext uri="{147F2762-F138-4A5C-976F-8EAC2B608ADB}">
              <a16:predDERef xmlns:a16="http://schemas.microsoft.com/office/drawing/2014/main" pred="{EC21A0EA-9A91-4599-863F-4F2F670C947F}"/>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4" name="Imagen 3">
          <a:extLst>
            <a:ext uri="{FF2B5EF4-FFF2-40B4-BE49-F238E27FC236}">
              <a16:creationId xmlns:a16="http://schemas.microsoft.com/office/drawing/2014/main" id="{8D24F85E-04EB-4526-A41B-436AC7B07806}"/>
            </a:ext>
            <a:ext uri="{147F2762-F138-4A5C-976F-8EAC2B608ADB}">
              <a16:predDERef xmlns:a16="http://schemas.microsoft.com/office/drawing/2014/main" pred="{CD4CB0B4-B2EA-4F7B-888A-CD7FC7E069F5}"/>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5" name="Imagen 4">
          <a:extLst>
            <a:ext uri="{FF2B5EF4-FFF2-40B4-BE49-F238E27FC236}">
              <a16:creationId xmlns:a16="http://schemas.microsoft.com/office/drawing/2014/main" id="{5CB84F30-3428-440C-913C-CA2E7F976B88}"/>
            </a:ext>
            <a:ext uri="{147F2762-F138-4A5C-976F-8EAC2B608ADB}">
              <a16:predDERef xmlns:a16="http://schemas.microsoft.com/office/drawing/2014/main" pred="{3234F0B4-159A-414C-9A7A-963AB3318A7C}"/>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6" name="Imagen 5">
          <a:extLst>
            <a:ext uri="{FF2B5EF4-FFF2-40B4-BE49-F238E27FC236}">
              <a16:creationId xmlns:a16="http://schemas.microsoft.com/office/drawing/2014/main" id="{FB957767-F980-47D0-B9C0-624DA9D88104}"/>
            </a:ext>
            <a:ext uri="{147F2762-F138-4A5C-976F-8EAC2B608ADB}">
              <a16:predDERef xmlns:a16="http://schemas.microsoft.com/office/drawing/2014/main" pred="{44A62379-7543-4041-9EB9-7CE366E28C28}"/>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7" name="Imagen 6">
          <a:extLst>
            <a:ext uri="{FF2B5EF4-FFF2-40B4-BE49-F238E27FC236}">
              <a16:creationId xmlns:a16="http://schemas.microsoft.com/office/drawing/2014/main" id="{55CB0C9B-8FD7-4E1C-9A15-A9B00863B531}"/>
            </a:ext>
            <a:ext uri="{147F2762-F138-4A5C-976F-8EAC2B608ADB}">
              <a16:predDERef xmlns:a16="http://schemas.microsoft.com/office/drawing/2014/main" pred="{55E0F71F-3821-4691-971F-517C7CF6F85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8" name="Imagen 7">
          <a:extLst>
            <a:ext uri="{FF2B5EF4-FFF2-40B4-BE49-F238E27FC236}">
              <a16:creationId xmlns:a16="http://schemas.microsoft.com/office/drawing/2014/main" id="{D73E09AF-6902-4F6A-A9E8-3933CA3B9A16}"/>
            </a:ext>
            <a:ext uri="{147F2762-F138-4A5C-976F-8EAC2B608ADB}">
              <a16:predDERef xmlns:a16="http://schemas.microsoft.com/office/drawing/2014/main" pred="{8CF86381-C9AB-48FC-82DF-4BFAC75EF58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49" name="Imagen 8">
          <a:extLst>
            <a:ext uri="{FF2B5EF4-FFF2-40B4-BE49-F238E27FC236}">
              <a16:creationId xmlns:a16="http://schemas.microsoft.com/office/drawing/2014/main" id="{4BDC0419-AC2E-45DD-9441-BD7DBEC428A7}"/>
            </a:ext>
            <a:ext uri="{147F2762-F138-4A5C-976F-8EAC2B608ADB}">
              <a16:predDERef xmlns:a16="http://schemas.microsoft.com/office/drawing/2014/main" pred="{E320DC5F-6F9C-4F8B-9E4A-CCF6366AF1CE}"/>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0" name="Imagen 9">
          <a:extLst>
            <a:ext uri="{FF2B5EF4-FFF2-40B4-BE49-F238E27FC236}">
              <a16:creationId xmlns:a16="http://schemas.microsoft.com/office/drawing/2014/main" id="{6DCF807E-C35E-4FA2-82EF-2614AFA82581}"/>
            </a:ext>
            <a:ext uri="{147F2762-F138-4A5C-976F-8EAC2B608ADB}">
              <a16:predDERef xmlns:a16="http://schemas.microsoft.com/office/drawing/2014/main" pred="{38293B12-3877-4E82-A659-99CEA430E681}"/>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1" name="Imagen 10">
          <a:extLst>
            <a:ext uri="{FF2B5EF4-FFF2-40B4-BE49-F238E27FC236}">
              <a16:creationId xmlns:a16="http://schemas.microsoft.com/office/drawing/2014/main" id="{929AB92E-1298-4A58-8990-40F85237D9AF}"/>
            </a:ext>
            <a:ext uri="{147F2762-F138-4A5C-976F-8EAC2B608ADB}">
              <a16:predDERef xmlns:a16="http://schemas.microsoft.com/office/drawing/2014/main" pred="{594ACD4F-78CD-44ED-813E-EF25E4A45D44}"/>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2" name="Imagen 11">
          <a:extLst>
            <a:ext uri="{FF2B5EF4-FFF2-40B4-BE49-F238E27FC236}">
              <a16:creationId xmlns:a16="http://schemas.microsoft.com/office/drawing/2014/main" id="{0F91B5CC-D368-4836-B4F4-A2A031A56295}"/>
            </a:ext>
            <a:ext uri="{147F2762-F138-4A5C-976F-8EAC2B608ADB}">
              <a16:predDERef xmlns:a16="http://schemas.microsoft.com/office/drawing/2014/main" pred="{B9F2F564-0ACE-41B1-B832-1ACCFAA93133}"/>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twoCellAnchor editAs="oneCell">
    <xdr:from>
      <xdr:col>51</xdr:col>
      <xdr:colOff>0</xdr:colOff>
      <xdr:row>2</xdr:row>
      <xdr:rowOff>0</xdr:rowOff>
    </xdr:from>
    <xdr:to>
      <xdr:col>51</xdr:col>
      <xdr:colOff>9525</xdr:colOff>
      <xdr:row>2</xdr:row>
      <xdr:rowOff>0</xdr:rowOff>
    </xdr:to>
    <xdr:pic>
      <xdr:nvPicPr>
        <xdr:cNvPr id="353" name="Imagen 12">
          <a:extLst>
            <a:ext uri="{FF2B5EF4-FFF2-40B4-BE49-F238E27FC236}">
              <a16:creationId xmlns:a16="http://schemas.microsoft.com/office/drawing/2014/main" id="{D8B5AD6D-10F4-472A-A38F-5E62E3A9BBE0}"/>
            </a:ext>
            <a:ext uri="{147F2762-F138-4A5C-976F-8EAC2B608ADB}">
              <a16:predDERef xmlns:a16="http://schemas.microsoft.com/office/drawing/2014/main" pred="{9840D017-5FA8-456C-AA72-455D7212F132}"/>
            </a:ext>
          </a:extLst>
        </xdr:cNvPr>
        <xdr:cNvPicPr>
          <a:picLocks noChangeAspect="1"/>
        </xdr:cNvPicPr>
      </xdr:nvPicPr>
      <xdr:blipFill>
        <a:blip xmlns:r="http://schemas.openxmlformats.org/officeDocument/2006/relationships" r:embed="rId1"/>
        <a:stretch>
          <a:fillRect/>
        </a:stretch>
      </xdr:blipFill>
      <xdr:spPr>
        <a:xfrm>
          <a:off x="89992200" y="1304925"/>
          <a:ext cx="9525" cy="0"/>
        </a:xfrm>
        <a:prstGeom prst="rect">
          <a:avLst/>
        </a:prstGeom>
      </xdr:spPr>
    </xdr:pic>
    <xdr:clientData/>
  </xdr:twoCellAnchor>
</xdr:wsDr>
</file>

<file path=xl/drawings/drawing6.xml><?xml version="1.0" encoding="utf-8"?>
<xdr:wsDr xmlns:xdr="http://schemas.openxmlformats.org/drawingml/2006/spreadsheetDrawing" xmlns:a="http://schemas.openxmlformats.org/drawingml/2006/main">
  <xdr:twoCellAnchor>
    <xdr:from>
      <xdr:col>2</xdr:col>
      <xdr:colOff>1755321</xdr:colOff>
      <xdr:row>5</xdr:row>
      <xdr:rowOff>122464</xdr:rowOff>
    </xdr:from>
    <xdr:to>
      <xdr:col>2</xdr:col>
      <xdr:colOff>2763337</xdr:colOff>
      <xdr:row>6</xdr:row>
      <xdr:rowOff>214993</xdr:rowOff>
    </xdr:to>
    <xdr:pic>
      <xdr:nvPicPr>
        <xdr:cNvPr id="2" name="Imagen 1" descr="C:\Users\daniel.rubiano\AppData\Local\Microsoft\Windows\INetCache\Content.Word\logos_alcaldias_Mesa de trabajo 1 copia 11.png">
          <a:extLst>
            <a:ext uri="{FF2B5EF4-FFF2-40B4-BE49-F238E27FC236}">
              <a16:creationId xmlns:a16="http://schemas.microsoft.com/office/drawing/2014/main" id="{3E212514-6CD8-44F6-8811-8535463B5663}"/>
            </a:ext>
          </a:extLst>
        </xdr:cNvPr>
        <xdr:cNvPicPr>
          <a:picLocks noChangeAspect="1" noChangeArrowheads="1"/>
        </xdr:cNvPicPr>
      </xdr:nvPicPr>
      <xdr:blipFill>
        <a:blip xmlns:r="http://schemas.openxmlformats.org/officeDocument/2006/relationships" r:embed="rId1">
          <a:grayscl/>
          <a:extLst>
            <a:ext uri="{28A0092B-C50C-407E-A947-70E740481C1C}">
              <a14:useLocalDpi xmlns:a14="http://schemas.microsoft.com/office/drawing/2010/main" val="0"/>
            </a:ext>
          </a:extLst>
        </a:blip>
        <a:srcRect/>
        <a:stretch>
          <a:fillRect/>
        </a:stretch>
      </xdr:blipFill>
      <xdr:spPr bwMode="auto">
        <a:xfrm>
          <a:off x="3035481" y="1219744"/>
          <a:ext cx="1008016" cy="694509"/>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https://fundacioncambiandohistorias-my.sharepoint.com/Users/yudi.gonzalez/Downloads/Estudio_Mercado2025_Centro_Crecer.xlsm"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https://gobiernobogota-my.sharepoint.com/personal/planeacion_suba_gobiernobogota_gov_co/Documents/5.%20Archivo%20digital%202025/1.FORMULACIONES/Formatos_2025/Estudio_Mercado_2025.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res_Proveedores"/>
      <sheetName val="Tres_Proveedores (2) Caro_"/>
      <sheetName val="Tres_Proveedores_VF"/>
      <sheetName val="TablaD_3Provedores"/>
      <sheetName val="FORMATO DE OFERTA ECONÓMICA"/>
      <sheetName val="Tres_Entidad"/>
      <sheetName val="TablaDinamicaTres_Entidad"/>
      <sheetName val="List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ATO_ESTUDIOMERCADO"/>
      <sheetName val="LISTAS"/>
      <sheetName val="Estudio_Mercado_2025"/>
    </sheetNames>
    <definedNames>
      <definedName name="formuladores"/>
      <definedName name="Mostrar_Todo"/>
      <definedName name="Proveedores"/>
    </definedNames>
    <sheetDataSet>
      <sheetData sheetId="0"/>
      <sheetData sheetId="1"/>
      <sheetData sheetId="2" refreshError="1"/>
    </sheetDataSet>
  </externalBook>
</externalLink>
</file>

<file path=xl/pivotCache/_rels/pivotCacheDefinition1.xml.rels><?xml version="1.0" encoding="UTF-8" standalone="yes"?>
<Relationships xmlns="http://schemas.openxmlformats.org/package/2006/relationships"><Relationship Id="rId2" Type="http://schemas.microsoft.com/office/2006/relationships/xlExternalLinkPath/xlPathMissing" Target="20260625_Estudio_Mercado2026_VF.xlsm" TargetMode="External"/><Relationship Id="rId1" Type="http://schemas.openxmlformats.org/officeDocument/2006/relationships/pivotCacheRecords" Target="pivotCacheRecords1.xml"/></Relationships>
</file>

<file path=xl/pivotCache/_rels/pivotCacheDefinition2.xml.rels><?xml version="1.0" encoding="UTF-8" standalone="yes"?>
<Relationships xmlns="http://schemas.openxmlformats.org/package/2006/relationships"><Relationship Id="rId2" Type="http://schemas.microsoft.com/office/2006/relationships/xlExternalLinkPath/xlPathMissing" Target="20260625_Estudio_Mercado2026_VF.xlsm" TargetMode="External"/><Relationship Id="rId1" Type="http://schemas.openxmlformats.org/officeDocument/2006/relationships/pivotCacheRecords" Target="pivotCacheRecords2.xml"/></Relationships>
</file>

<file path=xl/pivotCache/_rels/pivotCacheDefinition3.xml.rels><?xml version="1.0" encoding="UTF-8" standalone="yes"?>
<Relationships xmlns="http://schemas.openxmlformats.org/package/2006/relationships"><Relationship Id="rId2" Type="http://schemas.microsoft.com/office/2006/relationships/xlExternalLinkPath/xlPathMissing" Target="20260625_Estudio_Mercado2026_VF.xlsm" TargetMode="External"/><Relationship Id="rId1" Type="http://schemas.openxmlformats.org/officeDocument/2006/relationships/pivotCacheRecords" Target="pivotCacheRecords3.xml"/></Relationships>
</file>

<file path=xl/pivotCache/pivotCacheDefinition1.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Yudi Marcela Gonzalez Gonzalez" refreshedDate="45799.490748842596" createdVersion="6" refreshedVersion="6" minRefreshableVersion="3" recordCount="88" xr:uid="{5BAA446B-7D31-4645-9E8F-B53DC3BA0476}">
  <cacheSource type="worksheet">
    <worksheetSource ref="A10:AD140" sheet="Estudio_Mercado" r:id="rId2"/>
  </cacheSource>
  <cacheFields count="47">
    <cacheField name="Item" numFmtId="0">
      <sharedItems containsBlank="1"/>
    </cacheField>
    <cacheField name="Componente del anexo técnico" numFmtId="0">
      <sharedItems containsBlank="1"/>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0">
      <sharedItems containsNonDate="0" containsString="0" containsBlank="1"/>
    </cacheField>
    <cacheField name="Valor IVA" numFmtId="0">
      <sharedItems containsString="0" containsBlank="1" containsNumber="1" containsInteger="1" minValue="0" maxValue="0"/>
    </cacheField>
    <cacheField name="Valor unitario con IVA" numFmtId="0">
      <sharedItems containsString="0" containsBlank="1" containsNumber="1" containsInteger="1" minValue="0" maxValue="0"/>
    </cacheField>
    <cacheField name="Valor total Sin IVA" numFmtId="0">
      <sharedItems containsBlank="1"/>
    </cacheField>
    <cacheField name="Valor total con IVA" numFmtId="0">
      <sharedItems containsBlank="1"/>
    </cacheField>
    <cacheField name="Empresa Cotizante cotización 2" numFmtId="0">
      <sharedItems containsNonDate="0" containsString="0" containsBlank="1"/>
    </cacheField>
    <cacheField name="Valor unitario sin IVA2" numFmtId="0">
      <sharedItems containsNonDate="0" containsString="0" containsBlank="1"/>
    </cacheField>
    <cacheField name="Valor IVA2" numFmtId="0">
      <sharedItems containsString="0" containsBlank="1" containsNumber="1" containsInteger="1" minValue="0" maxValue="0"/>
    </cacheField>
    <cacheField name="Valor unitario con IVA2" numFmtId="0">
      <sharedItems containsString="0" containsBlank="1" containsNumber="1" containsInteger="1" minValue="0" maxValue="0"/>
    </cacheField>
    <cacheField name="Valor total Sin IVA2" numFmtId="0">
      <sharedItems containsBlank="1"/>
    </cacheField>
    <cacheField name="Valor total con IVA2" numFmtId="0">
      <sharedItems containsBlank="1"/>
    </cacheField>
    <cacheField name="Empresa Cotizante cotización 3" numFmtId="0">
      <sharedItems containsNonDate="0" containsString="0" containsBlank="1"/>
    </cacheField>
    <cacheField name="Valor unitario sin IVA3" numFmtId="0">
      <sharedItems containsNonDate="0" containsString="0" containsBlank="1"/>
    </cacheField>
    <cacheField name="Valor IVA3" numFmtId="0">
      <sharedItems containsString="0" containsBlank="1" containsNumber="1" containsInteger="1" minValue="0" maxValue="0"/>
    </cacheField>
    <cacheField name="Valor unitario con IVA3" numFmtId="0">
      <sharedItems containsString="0" containsBlank="1" containsNumber="1" containsInteger="1" minValue="0" maxValue="0"/>
    </cacheField>
    <cacheField name="Valor total Sin IVA3" numFmtId="0">
      <sharedItems containsBlank="1"/>
    </cacheField>
    <cacheField name="Valor total con IVA3" numFmtId="0">
      <sharedItems containsBlank="1"/>
    </cacheField>
    <cacheField name="Nombre Entidad" numFmtId="0">
      <sharedItems containsNonDate="0" containsString="0" containsBlank="1"/>
    </cacheField>
    <cacheField name="Valor unitario sin IVA4" numFmtId="0">
      <sharedItems containsNonDate="0" containsString="0" containsBlank="1"/>
    </cacheField>
    <cacheField name="Valor IVA4" numFmtId="0">
      <sharedItems containsString="0" containsBlank="1" containsNumber="1" containsInteger="1" minValue="0" maxValue="0"/>
    </cacheField>
    <cacheField name="Valor unitario con IVA4" numFmtId="0">
      <sharedItems containsString="0" containsBlank="1" containsNumber="1" containsInteger="1" minValue="0" maxValue="0"/>
    </cacheField>
    <cacheField name="Valor total Sin IVA4" numFmtId="0">
      <sharedItems containsBlank="1"/>
    </cacheField>
    <cacheField name="Valor total con IVA4" numFmtId="0">
      <sharedItems containsBlank="1"/>
    </cacheField>
    <cacheField name="Promedio valor unitario con IVA" numFmtId="0">
      <sharedItems containsBlank="1"/>
    </cacheField>
    <cacheField name="Promedio valor total con IVA" numFmtId="167">
      <sharedItems containsMixedTypes="1" containsNumber="1" containsInteger="1" minValue="0" maxValue="0"/>
    </cacheField>
    <cacheField name="Desviación estandar " numFmtId="167">
      <sharedItems containsMixedTypes="1" containsNumber="1" containsInteger="1" minValue="0" maxValue="0"/>
    </cacheField>
    <cacheField name="Coeficiente de variación" numFmtId="0">
      <sharedItems containsBlank="1"/>
    </cacheField>
    <cacheField name="Límite menor" numFmtId="0">
      <sharedItems containsBlank="1"/>
    </cacheField>
    <cacheField name="Límite mayor" numFmtId="0">
      <sharedItems containsBlank="1"/>
    </cacheField>
    <cacheField name="Valor Unitario Techo (IVA incluído)" numFmtId="0">
      <sharedItems containsBlank="1"/>
    </cacheField>
    <cacheField name="Valor Total Techo (IVA incluído)" numFmtId="0">
      <sharedItems containsBlank="1"/>
    </cacheField>
    <cacheField name="Promedio valor unitario con IVA2" numFmtId="167">
      <sharedItems containsMixedTypes="1" containsNumber="1" containsInteger="1" minValue="0" maxValue="0"/>
    </cacheField>
    <cacheField name="Promedio valor total con IVA2" numFmtId="167">
      <sharedItems containsMixedTypes="1" containsNumber="1" containsInteger="1" minValue="0" maxValue="0"/>
    </cacheField>
    <cacheField name="Desviación estandar 2" numFmtId="167">
      <sharedItems containsBlank="1"/>
    </cacheField>
    <cacheField name="Coeficiente de variación2" numFmtId="0">
      <sharedItems containsBlank="1"/>
    </cacheField>
    <cacheField name="Límite menor2" numFmtId="0">
      <sharedItems containsBlank="1"/>
    </cacheField>
    <cacheField name="Límite mayor2" numFmtId="0">
      <sharedItems containsBlank="1"/>
    </cacheField>
    <cacheField name="Valor Unitario Techo (IVA incluído)2" numFmtId="0">
      <sharedItems containsString="0" containsBlank="1" containsNumber="1" containsInteger="1" minValue="0" maxValue="0"/>
    </cacheField>
    <cacheField name="Valor Total Techo (IVA incluído)2" numFmtId="0">
      <sharedItems containsString="0" containsBlank="1"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2.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8865739" createdVersion="8" refreshedVersion="8" minRefreshableVersion="3" recordCount="87" xr:uid="{8347A85C-6556-4768-9585-C36B4DA89212}">
  <cacheSource type="worksheet">
    <worksheetSource ref="A10:AD139" sheet="Estudio_Mercado" r:id="rId2"/>
  </cacheSource>
  <cacheFields count="51">
    <cacheField name="Item" numFmtId="0">
      <sharedItems/>
    </cacheField>
    <cacheField name="Componente del anexo técnico" numFmtId="0">
      <sharedItems containsNonDate="0" containsString="0" containsBlank="1" count="1">
        <m/>
      </sharedItems>
    </cacheField>
    <cacheField name="Elemento" numFmtId="0">
      <sharedItems containsNonDate="0" containsString="0" containsBlank="1"/>
    </cacheField>
    <cacheField name="Descripción del elemento y / o actividad" numFmtId="0">
      <sharedItems containsNonDate="0" containsString="0" containsBlank="1"/>
    </cacheField>
    <cacheField name="Unidad de medida" numFmtId="0">
      <sharedItems containsNonDate="0" containsString="0" containsBlank="1"/>
    </cacheField>
    <cacheField name="Cantidad establecida según anexo técnico" numFmtId="0">
      <sharedItems containsNonDate="0" containsString="0" containsBlank="1"/>
    </cacheField>
    <cacheField name="Empresa Cotizante cotización 1" numFmtId="0">
      <sharedItems containsNonDate="0" containsString="0" containsBlank="1"/>
    </cacheField>
    <cacheField name="Valor unitario sin IVA" numFmtId="167">
      <sharedItems containsNonDate="0" containsString="0" containsBlank="1"/>
    </cacheField>
    <cacheField name="Valor IVA" numFmtId="169">
      <sharedItems containsSemiMixedTypes="0" containsString="0" containsNumber="1" containsInteger="1" minValue="0" maxValue="0"/>
    </cacheField>
    <cacheField name="Valor unitario con IVA" numFmtId="169">
      <sharedItems containsSemiMixedTypes="0" containsString="0" containsNumber="1" containsInteger="1" minValue="0" maxValue="0"/>
    </cacheField>
    <cacheField name="Valor total Sin IVA" numFmtId="169">
      <sharedItems/>
    </cacheField>
    <cacheField name="Valor total con IVA" numFmtId="169">
      <sharedItems/>
    </cacheField>
    <cacheField name="Empresa Cotizante cotización 2" numFmtId="0">
      <sharedItems containsNonDate="0" containsString="0" containsBlank="1"/>
    </cacheField>
    <cacheField name="Valor unitario sin IVA2" numFmtId="167">
      <sharedItems containsNonDate="0" containsString="0" containsBlank="1"/>
    </cacheField>
    <cacheField name="Valor IVA2" numFmtId="167">
      <sharedItems containsSemiMixedTypes="0" containsString="0" containsNumber="1" containsInteger="1" minValue="0" maxValue="0"/>
    </cacheField>
    <cacheField name="Valor unitario con IVA2" numFmtId="167">
      <sharedItems containsSemiMixedTypes="0" containsString="0" containsNumber="1" containsInteger="1" minValue="0" maxValue="0"/>
    </cacheField>
    <cacheField name="Valor total Sin IVA2" numFmtId="167">
      <sharedItems/>
    </cacheField>
    <cacheField name="Valor total con IVA2" numFmtId="167">
      <sharedItems/>
    </cacheField>
    <cacheField name="Empresa Cotizante cotización 3" numFmtId="0">
      <sharedItems containsNonDate="0" containsString="0" containsBlank="1"/>
    </cacheField>
    <cacheField name="Valor unitario sin IVA3" numFmtId="167">
      <sharedItems containsNonDate="0" containsString="0" containsBlank="1"/>
    </cacheField>
    <cacheField name="Valor IVA3" numFmtId="167">
      <sharedItems containsSemiMixedTypes="0" containsString="0" containsNumber="1" containsInteger="1" minValue="0" maxValue="0"/>
    </cacheField>
    <cacheField name="Valor unitario con IVA3" numFmtId="167">
      <sharedItems containsSemiMixedTypes="0" containsString="0" containsNumber="1" containsInteger="1" minValue="0" maxValue="0"/>
    </cacheField>
    <cacheField name="Valor total Sin IVA3" numFmtId="167">
      <sharedItems/>
    </cacheField>
    <cacheField name="Valor total con IVA3" numFmtId="167">
      <sharedItems/>
    </cacheField>
    <cacheField name="Nombre Entidad" numFmtId="0">
      <sharedItems containsNonDate="0" containsString="0" containsBlank="1"/>
    </cacheField>
    <cacheField name="Valor unitario sin IVA4" numFmtId="0">
      <sharedItems containsNonDate="0" containsString="0" containsBlank="1"/>
    </cacheField>
    <cacheField name="Valor IVA4" numFmtId="167">
      <sharedItems containsSemiMixedTypes="0" containsString="0" containsNumber="1" containsInteger="1" minValue="0" maxValue="0"/>
    </cacheField>
    <cacheField name="Valor unitario con IVA4" numFmtId="167">
      <sharedItems containsSemiMixedTypes="0" containsString="0" containsNumber="1" containsInteger="1" minValue="0" maxValue="0"/>
    </cacheField>
    <cacheField name="Valor total Sin IVA4" numFmtId="167">
      <sharedItems/>
    </cacheField>
    <cacheField name="Valor total con IVA4" numFmtId="167">
      <sharedItems/>
    </cacheField>
    <cacheField name="Promedio valor unitario con IVA" numFmtId="167">
      <sharedItems/>
    </cacheField>
    <cacheField name="Promedio valor total con IVA" numFmtId="167">
      <sharedItems/>
    </cacheField>
    <cacheField name="Desviación estandar " numFmtId="167">
      <sharedItems/>
    </cacheField>
    <cacheField name="Coeficiente de variación" numFmtId="9">
      <sharedItems/>
    </cacheField>
    <cacheField name="Promedio valor unitario con IVA2" numFmtId="167">
      <sharedItems/>
    </cacheField>
    <cacheField name="Promedio valor total con IVA2" numFmtId="167">
      <sharedItems/>
    </cacheField>
    <cacheField name="Límite menor" numFmtId="167">
      <sharedItems/>
    </cacheField>
    <cacheField name="Límite mayor" numFmtId="167">
      <sharedItems/>
    </cacheField>
    <cacheField name="Valor Unitario Techo (IVA incluído)" numFmtId="168">
      <sharedItems/>
    </cacheField>
    <cacheField name="Valor Total Techo (IVA incluído)" numFmtId="168">
      <sharedItems/>
    </cacheField>
    <cacheField name="Promedio valor unitario con IVA3" numFmtId="167">
      <sharedItems/>
    </cacheField>
    <cacheField name="Promedio valor total con IVA3" numFmtId="167">
      <sharedItems/>
    </cacheField>
    <cacheField name="Desviación estandar 2" numFmtId="167">
      <sharedItems/>
    </cacheField>
    <cacheField name="Coeficiente de variación2" numFmtId="9">
      <sharedItems/>
    </cacheField>
    <cacheField name="Promedio valor unitario con IVA4" numFmtId="167">
      <sharedItems/>
    </cacheField>
    <cacheField name="Promedio valor total con IVA4" numFmtId="167">
      <sharedItems/>
    </cacheField>
    <cacheField name="Límite menor2" numFmtId="167">
      <sharedItems/>
    </cacheField>
    <cacheField name="Límite mayor2" numFmtId="167">
      <sharedItems/>
    </cacheField>
    <cacheField name="Valor Unitario Techo (IVA incluído)2" numFmtId="168">
      <sharedItems containsSemiMixedTypes="0" containsString="0" containsNumber="1" containsInteger="1" minValue="0" maxValue="0"/>
    </cacheField>
    <cacheField name="Valor Total Techo (IVA incluído)2" numFmtId="168">
      <sharedItems containsSemiMixedTypes="0" containsString="0" containsNumber="1" containsInteger="1" minValue="0" maxValue="0"/>
    </cacheField>
    <cacheField name="Observaciones " numFmtId="0">
      <sharedItems containsNonDate="0" containsString="0" containsBlank="1"/>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Definition3.xml><?xml version="1.0" encoding="utf-8"?>
<pivotCacheDefinition xmlns="http://schemas.openxmlformats.org/spreadsheetml/2006/main" xmlns:r="http://schemas.openxmlformats.org/officeDocument/2006/relationships" xmlns:mc="http://schemas.openxmlformats.org/markup-compatibility/2006" xmlns:xr="http://schemas.microsoft.com/office/spreadsheetml/2014/revision" mc:Ignorable="xr" r:id="rId1" refreshedBy="Marcela G" refreshedDate="45814.862519444447" createdVersion="8" refreshedVersion="8" minRefreshableVersion="3" recordCount="26" xr:uid="{4FDC0A34-3722-42B0-833C-8B8A08D83071}">
  <cacheSource type="worksheet">
    <worksheetSource ref="AH10:AS139" sheet="Estudio_Mercado" r:id="rId2"/>
  </cacheSource>
  <cacheFields count="12">
    <cacheField name="Componente del anexo técnico" numFmtId="0">
      <sharedItems containsNonDate="0" containsString="0" containsBlank="1" count="1">
        <m/>
      </sharedItems>
    </cacheField>
    <cacheField name="Cantidad" numFmtId="0">
      <sharedItems containsNonDate="0" containsString="0" containsBlank="1"/>
    </cacheField>
    <cacheField name="Cargo" numFmtId="0">
      <sharedItems containsNonDate="0" containsString="0" containsBlank="1"/>
    </cacheField>
    <cacheField name="Perfil" numFmtId="0">
      <sharedItems containsNonDate="0" containsString="0" containsBlank="1"/>
    </cacheField>
    <cacheField name="Tabla Honorarios_x000a_o _x000a_Cotización" numFmtId="0">
      <sharedItems containsNonDate="0" containsString="0" containsBlank="1"/>
    </cacheField>
    <cacheField name="% de dedicación" numFmtId="0">
      <sharedItems containsNonDate="0" containsString="0" containsBlank="1"/>
    </cacheField>
    <cacheField name="Tiempo (meses)" numFmtId="0">
      <sharedItems containsNonDate="0" containsString="0" containsBlank="1"/>
    </cacheField>
    <cacheField name="VALOR MENSUAL _x000a_(Tabla de honorarios Resolución 0001 Secretaría Distrial de Gobierno) que el proponente no podrá modificar en su oferta  O cotización 1" numFmtId="168">
      <sharedItems containsNonDate="0" containsString="0" containsBlank="1"/>
    </cacheField>
    <cacheField name="Valor total que el proponente no podrá modificar en su oferta" numFmtId="168">
      <sharedItems/>
    </cacheField>
    <cacheField name="Cotización 2" numFmtId="0">
      <sharedItems containsNonDate="0" containsString="0" containsBlank="1"/>
    </cacheField>
    <cacheField name="Cotización 3" numFmtId="0">
      <sharedItems containsNonDate="0" containsString="0" containsBlank="1"/>
    </cacheField>
    <cacheField name="Valor Final / Promedio para cotizaciones Personal" numFmtId="168">
      <sharedItems/>
    </cacheField>
  </cacheFields>
  <extLst>
    <ext xmlns:x14="http://schemas.microsoft.com/office/spreadsheetml/2009/9/main" uri="{725AE2AE-9491-48be-B2B4-4EB974FC3084}">
      <x14:pivotCacheDefinition/>
    </ext>
    <ext xmlns:xlpdsc="http://schemas.microsoft.com/office/spreadsheetml/2026/pivotDataSourceClean" uri="{F4336242-56EE-4DD3-A5F7-E900642BF6E9}">
      <xlpdsc:dataSourceClean>1</xlpdsc:dataSourceClean>
    </ext>
  </extLst>
</pivotCacheDefinition>
</file>

<file path=xl/pivotCache/pivotCacheRecords1.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8">
  <r>
    <m/>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s v=""/>
    <m/>
    <m/>
    <m/>
    <m/>
    <m/>
    <m/>
    <m/>
    <n v="0"/>
    <n v="0"/>
    <s v=""/>
    <s v=""/>
    <m/>
    <m/>
    <n v="0"/>
    <n v="0"/>
    <s v=""/>
    <s v=""/>
    <m/>
    <m/>
    <n v="0"/>
    <n v="0"/>
    <s v=""/>
    <s v=""/>
    <m/>
    <m/>
    <n v="0"/>
    <n v="0"/>
    <s v=""/>
    <s v=""/>
    <s v=""/>
    <s v=""/>
    <s v=""/>
    <s v=""/>
    <s v=""/>
    <s v=""/>
    <e v="#DIV/0!"/>
    <e v="#DIV/0!"/>
    <s v=""/>
    <s v=""/>
    <s v=""/>
    <s v=""/>
    <s v=""/>
    <s v=""/>
    <n v="0"/>
    <n v="0"/>
    <m/>
  </r>
  <r>
    <m/>
    <s v="ESTUDIO DE MERCADO ITEMS"/>
    <m/>
    <m/>
    <m/>
    <m/>
    <m/>
    <m/>
    <m/>
    <m/>
    <m/>
    <m/>
    <m/>
    <m/>
    <m/>
    <m/>
    <m/>
    <m/>
    <m/>
    <m/>
    <m/>
    <m/>
    <m/>
    <m/>
    <m/>
    <m/>
    <m/>
    <m/>
    <m/>
    <m/>
    <m/>
    <n v="0"/>
    <n v="0"/>
    <m/>
    <m/>
    <m/>
    <m/>
    <m/>
    <n v="0"/>
    <n v="0"/>
    <m/>
    <m/>
    <m/>
    <m/>
    <m/>
    <m/>
    <m/>
  </r>
</pivotCacheRecords>
</file>

<file path=xl/pivotCache/pivotCacheRecords2.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87">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r>
    <s v=""/>
    <x v="0"/>
    <m/>
    <m/>
    <m/>
    <m/>
    <m/>
    <m/>
    <n v="0"/>
    <n v="0"/>
    <s v=""/>
    <s v=""/>
    <m/>
    <m/>
    <n v="0"/>
    <n v="0"/>
    <s v=""/>
    <s v=""/>
    <m/>
    <m/>
    <n v="0"/>
    <n v="0"/>
    <s v=""/>
    <s v=""/>
    <m/>
    <m/>
    <n v="0"/>
    <n v="0"/>
    <s v=""/>
    <s v=""/>
    <s v=""/>
    <s v=""/>
    <s v=""/>
    <s v=""/>
    <s v=""/>
    <s v=""/>
    <s v=""/>
    <s v=""/>
    <e v="#DIV/0!"/>
    <e v="#DIV/0!"/>
    <s v=""/>
    <s v=""/>
    <s v=""/>
    <s v=""/>
    <s v=""/>
    <s v=""/>
    <s v=""/>
    <s v=""/>
    <n v="0"/>
    <n v="0"/>
    <m/>
  </r>
</pivotCacheRecords>
</file>

<file path=xl/pivotCache/pivotCacheRecords3.xml><?xml version="1.0" encoding="utf-8"?>
<pivotCacheRecords xmlns="http://schemas.openxmlformats.org/spreadsheetml/2006/main" xmlns:r="http://schemas.openxmlformats.org/officeDocument/2006/relationships" xmlns:mc="http://schemas.openxmlformats.org/markup-compatibility/2006" xmlns:xr="http://schemas.microsoft.com/office/spreadsheetml/2014/revision" mc:Ignorable="xr" count="26">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r>
    <x v="0"/>
    <m/>
    <m/>
    <m/>
    <m/>
    <m/>
    <m/>
    <m/>
    <s v=" "/>
    <m/>
    <m/>
    <e v="#DIV/0!"/>
  </r>
</pivotCacheRecords>
</file>

<file path=xl/pivotTables/_rels/pivotTable1.xml.rels><?xml version="1.0" encoding="UTF-8" standalone="yes"?>
<Relationships xmlns="http://schemas.openxmlformats.org/package/2006/relationships"><Relationship Id="rId1" Type="http://schemas.openxmlformats.org/officeDocument/2006/relationships/pivotCacheDefinition" Target="../pivotCache/pivotCacheDefinition3.xml"/></Relationships>
</file>

<file path=xl/pivotTables/_rels/pivotTable2.xml.rels><?xml version="1.0" encoding="UTF-8" standalone="yes"?>
<Relationships xmlns="http://schemas.openxmlformats.org/package/2006/relationships"><Relationship Id="rId1" Type="http://schemas.openxmlformats.org/officeDocument/2006/relationships/pivotCacheDefinition" Target="../pivotCache/pivotCacheDefinition2.xml"/></Relationships>
</file>

<file path=xl/pivotTables/_rels/pivotTable3.xml.rels><?xml version="1.0" encoding="UTF-8" standalone="yes"?>
<Relationships xmlns="http://schemas.openxmlformats.org/package/2006/relationships"><Relationship Id="rId1" Type="http://schemas.openxmlformats.org/officeDocument/2006/relationships/pivotCacheDefinition" Target="../pivotCache/pivotCacheDefinition1.xml"/></Relationships>
</file>

<file path=xl/pivotTables/pivotTable1.xml><?xml version="1.0" encoding="utf-8"?>
<pivotTableDefinition xmlns="http://schemas.openxmlformats.org/spreadsheetml/2006/main" xmlns:mc="http://schemas.openxmlformats.org/markup-compatibility/2006" xmlns:xr="http://schemas.microsoft.com/office/spreadsheetml/2014/revision" mc:Ignorable="xr" xr:uid="{35E9EB0D-6EEC-4433-AA93-6617706C3366}" name="Recurso Humano" cacheId="318"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102:B104" firstHeaderRow="1" firstDataRow="1" firstDataCol="1"/>
  <pivotFields count="12">
    <pivotField axis="axisRow" showAll="0">
      <items count="2">
        <item x="0"/>
        <item t="default"/>
      </items>
    </pivotField>
    <pivotField showAll="0"/>
    <pivotField showAll="0"/>
    <pivotField showAll="0"/>
    <pivotField showAll="0"/>
    <pivotField showAll="0"/>
    <pivotField showAll="0"/>
    <pivotField showAll="0"/>
    <pivotField showAll="0"/>
    <pivotField showAll="0"/>
    <pivotField showAll="0"/>
    <pivotField dataField="1" showAll="0"/>
  </pivotFields>
  <rowFields count="1">
    <field x="0"/>
  </rowFields>
  <rowItems count="2">
    <i>
      <x/>
    </i>
    <i t="grand">
      <x/>
    </i>
  </rowItems>
  <colItems count="1">
    <i/>
  </colItems>
  <dataFields count="1">
    <dataField name="Suma de Valor Final / Promedio para cotizaciones Personal" fld="11"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2.xml><?xml version="1.0" encoding="utf-8"?>
<pivotTableDefinition xmlns="http://schemas.openxmlformats.org/spreadsheetml/2006/main" xmlns:mc="http://schemas.openxmlformats.org/markup-compatibility/2006" xmlns:xr="http://schemas.microsoft.com/office/spreadsheetml/2014/revision" mc:Ignorable="xr" xr:uid="{2F1F1991-ABFA-48CF-A68B-5B0846FEFC10}" name="TablaDinámica3" cacheId="317" applyNumberFormats="0" applyBorderFormats="0" applyFontFormats="0" applyPatternFormats="0" applyAlignmentFormats="0" applyWidthHeightFormats="1" dataCaption="Valores" updatedVersion="8" minRefreshableVersion="3" useAutoFormatting="1" itemPrintTitles="1" createdVersion="8" indent="0" outline="1" outlineData="1" multipleFieldFilters="0">
  <location ref="A2:B4" firstHeaderRow="1" firstDataRow="1" firstDataCol="1"/>
  <pivotFields count="51">
    <pivotField showAll="0"/>
    <pivotField axis="axisRow" showAll="0">
      <items count="2">
        <item x="0"/>
        <item t="default"/>
      </items>
    </pivotField>
    <pivotField showAll="0"/>
    <pivotField showAll="0"/>
    <pivotField showAll="0"/>
    <pivotField showAll="0"/>
    <pivotField showAll="0"/>
    <pivotField showAll="0"/>
    <pivotField numFmtId="169" showAll="0"/>
    <pivotField numFmtId="169" showAll="0"/>
    <pivotField showAll="0"/>
    <pivotField showAll="0"/>
    <pivotField showAll="0"/>
    <pivotField showAll="0"/>
    <pivotField numFmtId="167" showAll="0"/>
    <pivotField numFmtId="167" showAll="0"/>
    <pivotField showAll="0"/>
    <pivotField showAll="0"/>
    <pivotField showAll="0"/>
    <pivotField showAll="0"/>
    <pivotField numFmtId="167" showAll="0"/>
    <pivotField numFmtId="167" showAll="0"/>
    <pivotField showAll="0"/>
    <pivotField showAll="0"/>
    <pivotField showAll="0"/>
    <pivotField showAll="0"/>
    <pivotField numFmtId="167" showAll="0"/>
    <pivotField numFmtId="167" showAll="0"/>
    <pivotField showAll="0"/>
    <pivotField showAll="0"/>
    <pivotField showAll="0"/>
    <pivotField dataField="1"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8" showAll="0"/>
    <pivotField numFmtId="168" showAll="0"/>
    <pivotField showAll="0"/>
  </pivotFields>
  <rowFields count="1">
    <field x="1"/>
  </rowFields>
  <rowItems count="2">
    <i>
      <x/>
    </i>
    <i t="grand">
      <x/>
    </i>
  </rowItems>
  <colItems count="1">
    <i/>
  </colItems>
  <dataFields count="1">
    <dataField name="Cuenta de Promedio valor total con IVA" fld="31" subtotal="count" baseField="0" baseItem="0"/>
  </data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pivotTables/pivotTable3.xml><?xml version="1.0" encoding="utf-8"?>
<pivotTableDefinition xmlns="http://schemas.openxmlformats.org/spreadsheetml/2006/main" xmlns:mc="http://schemas.openxmlformats.org/markup-compatibility/2006" xmlns:xr="http://schemas.microsoft.com/office/spreadsheetml/2014/revision" mc:Ignorable="xr" xr:uid="{A63B4FD3-68DA-42EE-9E30-800012C6F6FF}" name="TablaDinámica2" cacheId="316" applyNumberFormats="0" applyBorderFormats="0" applyFontFormats="0" applyPatternFormats="0" applyAlignmentFormats="0" applyWidthHeightFormats="1" dataCaption="Valores" updatedVersion="6" minRefreshableVersion="3" useAutoFormatting="1" itemPrintTitles="1" createdVersion="6" indent="0" outline="1" outlineData="1" multipleFieldFilters="0">
  <location ref="A3:C20" firstHeaderRow="1" firstDataRow="1" firstDataCol="0"/>
  <pivotFields count="47">
    <pivotField showAll="0"/>
    <pivotField showAll="0"/>
    <pivotField showAll="0"/>
    <pivotField showAll="0"/>
    <pivotField showAll="0"/>
    <pivotField showAll="0"/>
    <pivotField showAll="0"/>
    <pivotField showAll="0"/>
    <pivotField numFmtId="169" showAll="0"/>
    <pivotField numFmtId="169" showAll="0"/>
    <pivotField showAll="0"/>
    <pivotField showAll="0"/>
    <pivotField showAll="0"/>
    <pivotField showAll="0"/>
    <pivotField numFmtId="167" showAll="0"/>
    <pivotField numFmtId="167" showAll="0"/>
    <pivotField showAll="0"/>
    <pivotField showAll="0"/>
    <pivotField showAll="0"/>
    <pivotField showAll="0"/>
    <pivotField numFmtId="167" showAll="0"/>
    <pivotField numFmtId="167" showAll="0"/>
    <pivotField showAll="0"/>
    <pivotField showAll="0"/>
    <pivotField showAll="0"/>
    <pivotField showAll="0"/>
    <pivotField numFmtId="167" showAll="0"/>
    <pivotField numFmtId="167"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showAll="0"/>
    <pivotField numFmtId="168" showAll="0"/>
    <pivotField numFmtId="168" showAll="0"/>
    <pivotField showAll="0"/>
  </pivotFields>
  <pivotTableStyleInfo name="PivotStyleLight16" showRowHeaders="1" showColHeaders="1" showRowStripes="0" showColStripes="0" showLastColumn="1"/>
  <extLst>
    <ext xmlns:x14="http://schemas.microsoft.com/office/spreadsheetml/2009/9/main" uri="{962EF5D1-5CA2-4c93-8EF4-DBF5C05439D2}">
      <x14:pivotTableDefinition xmlns:xm="http://schemas.microsoft.com/office/excel/2006/main" hideValuesRow="1"/>
    </ext>
    <ext xmlns:xpdl="http://schemas.microsoft.com/office/spreadsheetml/2016/pivotdefaultlayout" uri="{747A6164-185A-40DC-8AA5-F01512510D54}">
      <xpdl:pivotTableDefinition16/>
    </ext>
  </extLst>
</pivotTableDefinition>
</file>

<file path=xl/theme/theme1.xml><?xml version="1.0" encoding="utf-8"?>
<a:theme xmlns:a="http://schemas.openxmlformats.org/drawingml/2006/main" name="Tema de Office">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pivotTable" Target="../pivotTables/pivotTable2.xml"/><Relationship Id="rId1" Type="http://schemas.openxmlformats.org/officeDocument/2006/relationships/pivotTable" Target="../pivotTables/pivotTable1.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ivotTable" Target="../pivotTables/pivotTable3.xml"/></Relationships>
</file>

<file path=xl/worksheets/_rels/sheet5.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7.xml.rels><?xml version="1.0" encoding="UTF-8" standalone="yes"?>
<Relationships xmlns="http://schemas.openxmlformats.org/package/2006/relationships"><Relationship Id="rId117" Type="http://schemas.openxmlformats.org/officeDocument/2006/relationships/hyperlink" Target="https://gobiernobogota-my.sharepoint.com/:b:/g/personal/planeacion_suba_gobiernobogota_gov_co/IQCtkKtR9zUuQLc24otJYdSiAR5f4mPxHD9SwAhnbxprb1I?e=FqJEGO" TargetMode="External"/><Relationship Id="rId671" Type="http://schemas.openxmlformats.org/officeDocument/2006/relationships/hyperlink" Target="https://gobiernobogota-my.sharepoint.com/:b:/g/personal/planeacion_suba_gobiernobogota_gov_co/IQCRG8rj77RVSoUs69aozXH2AX4--ddaOOq3tjzOe-I0lyU?e=rfNaGF" TargetMode="External"/><Relationship Id="rId21" Type="http://schemas.openxmlformats.org/officeDocument/2006/relationships/hyperlink" Target="https://gobiernobogota-my.sharepoint.com/:b:/g/personal/planeacion_suba_gobiernobogota_gov_co/IQC3n1-3qJZ2SKpVvajWPoLpAeMYPbBWFvEmTo3r_WNO_U0?e=j8mp6k" TargetMode="External"/><Relationship Id="rId324" Type="http://schemas.openxmlformats.org/officeDocument/2006/relationships/hyperlink" Target="https://gobiernobogota-my.sharepoint.com/:b:/g/personal/planeacion_suba_gobiernobogota_gov_co/IQAPRkPrZAKvTLtcG25cEzViAeS6mFIuwdNuXQQ4Dk8pWGY?e=5nrRxu" TargetMode="External"/><Relationship Id="rId531" Type="http://schemas.openxmlformats.org/officeDocument/2006/relationships/hyperlink" Target="https://gobiernobogota-my.sharepoint.com/:b:/g/personal/planeacion_suba_gobiernobogota_gov_co/IQA20HlUjZ57QYVI3CjhI_HOAR0N_hBH6khZDpTdAGpiME0?e=iSkKKS" TargetMode="External"/><Relationship Id="rId629" Type="http://schemas.openxmlformats.org/officeDocument/2006/relationships/hyperlink" Target="https://gobiernobogota-my.sharepoint.com/:b:/g/personal/planeacion_suba_gobiernobogota_gov_co/IQDD042NA2DTTLcDdABGZF9SAZHTU_aGsG9R02H76E_40EY?e=HdX5xc" TargetMode="External"/><Relationship Id="rId170" Type="http://schemas.openxmlformats.org/officeDocument/2006/relationships/hyperlink" Target="https://gobiernobogota-my.sharepoint.com/:b:/g/personal/planeacion_suba_gobiernobogota_gov_co/IQBC-0AHaTADRoLvP6xIqFGTAVLMMrgTo6YCZAgvylEvxMc?e=kGsLbV" TargetMode="External"/><Relationship Id="rId268" Type="http://schemas.openxmlformats.org/officeDocument/2006/relationships/hyperlink" Target="https://gobiernobogota-my.sharepoint.com/:b:/g/personal/planeacion_suba_gobiernobogota_gov_co/IQAku0nFTROwTrms-XUliKXoAUFPxwtN__PTUm_ZjjXMSws?e=9DeJ1d" TargetMode="External"/><Relationship Id="rId475" Type="http://schemas.openxmlformats.org/officeDocument/2006/relationships/hyperlink" Target="https://gobiernobogota-my.sharepoint.com/:b:/g/personal/planeacion_suba_gobiernobogota_gov_co/IQC3tzlDQVcdTIBJ2ywZMSlBAckUzIYikX0AZjRY-t9lHh4?e=xWxWGQ" TargetMode="External"/><Relationship Id="rId32" Type="http://schemas.openxmlformats.org/officeDocument/2006/relationships/hyperlink" Target="https://gobiernobogota-my.sharepoint.com/:b:/g/personal/planeacion_suba_gobiernobogota_gov_co/IQBuOzStr3VOSrJVUh9Xj5TjAQ0tYcBuK8ryjmQQPMTnx0g?e=uQFfi3" TargetMode="External"/><Relationship Id="rId128" Type="http://schemas.openxmlformats.org/officeDocument/2006/relationships/hyperlink" Target="https://gobiernobogota-my.sharepoint.com/:b:/g/personal/planeacion_suba_gobiernobogota_gov_co/IQDMZ0T9mSVxRKfzq21QstZzAUDlBRHMMr71r81ynqwr9wc?e=GwTjSx" TargetMode="External"/><Relationship Id="rId335" Type="http://schemas.openxmlformats.org/officeDocument/2006/relationships/hyperlink" Target="https://gobiernobogota-my.sharepoint.com/:b:/g/personal/planeacion_suba_gobiernobogota_gov_co/IQBLJ1tp1fdzSL9E0QwjjNUSAS7hmaX-o2ET4sUI1GqHxqY?e=mSj00k" TargetMode="External"/><Relationship Id="rId542" Type="http://schemas.openxmlformats.org/officeDocument/2006/relationships/hyperlink" Target="https://gobiernobogota-my.sharepoint.com/:b:/g/personal/planeacion_suba_gobiernobogota_gov_co/IQC6qR_9psfoT4iPNQehf9YmAf_2zs-Jerc69_fr_d-n5_M?e=6pUOJW" TargetMode="External"/><Relationship Id="rId181" Type="http://schemas.openxmlformats.org/officeDocument/2006/relationships/hyperlink" Target="https://gobiernobogota-my.sharepoint.com/:b:/g/personal/planeacion_suba_gobiernobogota_gov_co/IQDf44K_e-byQbI4bgT9lM9AAQvRsujJ9Omyjb1eLxMqujs?e=yCC9hN" TargetMode="External"/><Relationship Id="rId402" Type="http://schemas.openxmlformats.org/officeDocument/2006/relationships/hyperlink" Target="https://gobiernobogota-my.sharepoint.com/:b:/g/personal/planeacion_suba_gobiernobogota_gov_co/IQBz2CKObcGQQ7tlyKeMS_LyAYgcIzBGx3HfmbaEMW7eKes?e=Y32qrI" TargetMode="External"/><Relationship Id="rId279" Type="http://schemas.openxmlformats.org/officeDocument/2006/relationships/hyperlink" Target="https://gobiernobogota-my.sharepoint.com/:b:/g/personal/planeacion_suba_gobiernobogota_gov_co/IQC0Zr6QeDVcT6uXSsvLXYzTASI49d9b4wN6s18ujelqB2U?e=OHYGKx" TargetMode="External"/><Relationship Id="rId486" Type="http://schemas.openxmlformats.org/officeDocument/2006/relationships/hyperlink" Target="https://gobiernobogota-my.sharepoint.com/:b:/g/personal/planeacion_suba_gobiernobogota_gov_co/IQB-PFpEgkvtRpiNspW5H5cwATOP1F4PvfLo0vSB7F4VOEg?e=cbjeMz" TargetMode="External"/><Relationship Id="rId43" Type="http://schemas.openxmlformats.org/officeDocument/2006/relationships/hyperlink" Target="https://gobiernobogota-my.sharepoint.com/:b:/g/personal/planeacion_suba_gobiernobogota_gov_co/IQBLJ1tp1fdzSL9E0QwjjNUSAS7hmaX-o2ET4sUI1GqHxqY?e=qJJewS" TargetMode="External"/><Relationship Id="rId139" Type="http://schemas.openxmlformats.org/officeDocument/2006/relationships/hyperlink" Target="https://gobiernobogota-my.sharepoint.com/:b:/g/personal/planeacion_suba_gobiernobogota_gov_co/IQDMZ0T9mSVxRKfzq21QstZzAUDlBRHMMr71r81ynqwr9wc?e=GwTjSx" TargetMode="External"/><Relationship Id="rId346" Type="http://schemas.openxmlformats.org/officeDocument/2006/relationships/hyperlink" Target="https://gobiernobogota-my.sharepoint.com/:b:/g/personal/planeacion_suba_gobiernobogota_gov_co/IQCdkMR8tqp8Q69vbzhAH616AQ_61I5Y1Hm_kEo8HVOdGQ0?e=PORaoV" TargetMode="External"/><Relationship Id="rId553" Type="http://schemas.openxmlformats.org/officeDocument/2006/relationships/hyperlink" Target="https://gobiernobogota-my.sharepoint.com/:b:/g/personal/planeacion_suba_gobiernobogota_gov_co/IQDoJuvUZRNYS7kJfx66nsmfARkIpNwuqpgrVX8Oz909HxE?e=7Akwhu" TargetMode="External"/><Relationship Id="rId192" Type="http://schemas.openxmlformats.org/officeDocument/2006/relationships/hyperlink" Target="https://gobiernobogota-my.sharepoint.com/:b:/g/personal/planeacion_suba_gobiernobogota_gov_co/IQC5qwGuIQjST41OSwx-hFIzAQ3VxJT0lJUuovidVAODsF0?e=PLid6a" TargetMode="External"/><Relationship Id="rId206" Type="http://schemas.openxmlformats.org/officeDocument/2006/relationships/hyperlink" Target="https://gobiernobogota-my.sharepoint.com/:b:/g/personal/planeacion_suba_gobiernobogota_gov_co/IQDf44K_e-byQbI4bgT9lM9AAQvRsujJ9Omyjb1eLxMqujs?e=yCC9hN" TargetMode="External"/><Relationship Id="rId413" Type="http://schemas.openxmlformats.org/officeDocument/2006/relationships/hyperlink" Target="https://gobiernobogota-my.sharepoint.com/:b:/g/personal/planeacion_suba_gobiernobogota_gov_co/IQBXh6io_0RcTbJer9rD27dvAftEALhK5PU3b2V9PYJePN4?e=ISxCKc" TargetMode="External"/><Relationship Id="rId497" Type="http://schemas.openxmlformats.org/officeDocument/2006/relationships/hyperlink" Target="https://gobiernobogota-my.sharepoint.com/:b:/g/personal/planeacion_suba_gobiernobogota_gov_co/IQBJ4aw99gzCTqWk9UBx-rYKAdNZNQY8ts01IZ-gtgs2s9s?e=bsIbbX" TargetMode="External"/><Relationship Id="rId620" Type="http://schemas.openxmlformats.org/officeDocument/2006/relationships/hyperlink" Target="https://gobiernobogota-my.sharepoint.com/:b:/g/personal/planeacion_suba_gobiernobogota_gov_co/IQDKNO16-FTwRKRLIHKskGunAbYl9x6PmP0e_lhvj3Cl0ls?e=eZatU1" TargetMode="External"/><Relationship Id="rId357" Type="http://schemas.openxmlformats.org/officeDocument/2006/relationships/hyperlink" Target="https://gobiernobogota-my.sharepoint.com/:b:/g/personal/planeacion_suba_gobiernobogota_gov_co/IQCdkMR8tqp8Q69vbzhAH616AQ_61I5Y1Hm_kEo8HVOdGQ0?e=PORaoV" TargetMode="External"/><Relationship Id="rId54" Type="http://schemas.openxmlformats.org/officeDocument/2006/relationships/hyperlink" Target="https://gobiernobogota-my.sharepoint.com/:b:/g/personal/planeacion_suba_gobiernobogota_gov_co/IQC3n1-3qJZ2SKpVvajWPoLpAeMYPbBWFvEmTo3r_WNO_U0?e=NnpG6D" TargetMode="External"/><Relationship Id="rId217" Type="http://schemas.openxmlformats.org/officeDocument/2006/relationships/hyperlink" Target="https://gobiernobogota-my.sharepoint.com/:b:/g/personal/sandra_tamayo_gobiernobogota_gov_co/IQCkOaz1yHOuToRvK9EuzFM_AVlwb909dArK0rFEryddnDg?e=nMXeXU" TargetMode="External"/><Relationship Id="rId564" Type="http://schemas.openxmlformats.org/officeDocument/2006/relationships/hyperlink" Target="https://gobiernobogota-my.sharepoint.com/:b:/g/personal/planeacion_suba_gobiernobogota_gov_co/IQDtng9woSclQbp9awuXVBfPAW8Fuvm5op8QPSzDd03i4Mg?e=lmExOV" TargetMode="External"/><Relationship Id="rId424" Type="http://schemas.openxmlformats.org/officeDocument/2006/relationships/hyperlink" Target="https://gobiernobogota-my.sharepoint.com/:b:/g/personal/planeacion_suba_gobiernobogota_gov_co/IQC8W9TKWv4jS5fxyVi7-aLRARyeQ2nJnMA_QAak0P1Ybgo?e=FaoXlT" TargetMode="External"/><Relationship Id="rId631" Type="http://schemas.openxmlformats.org/officeDocument/2006/relationships/hyperlink" Target="https://gobiernobogota-my.sharepoint.com/:b:/g/personal/planeacion_suba_gobiernobogota_gov_co/IQAJvzclVqVqSYtFNIMI9E76AWwwYC66A5o3CghL76yPG6o?e=tMCwCd" TargetMode="External"/><Relationship Id="rId270" Type="http://schemas.openxmlformats.org/officeDocument/2006/relationships/hyperlink" Target="https://gobiernobogota-my.sharepoint.com/:b:/g/personal/planeacion_suba_gobiernobogota_gov_co/IQCdkMR8tqp8Q69vbzhAH616AQ_61I5Y1Hm_kEo8HVOdGQ0?e=PORaoV" TargetMode="External"/><Relationship Id="rId65" Type="http://schemas.openxmlformats.org/officeDocument/2006/relationships/hyperlink" Target="https://gobiernobogota-my.sharepoint.com/:b:/g/personal/planeacion_suba_gobiernobogota_gov_co/IQCdev2Dvkl-RYuOHPJCpzVMAed_Q2BCu1MIfqedG9rb4d4?e=KtIU3P" TargetMode="External"/><Relationship Id="rId130" Type="http://schemas.openxmlformats.org/officeDocument/2006/relationships/hyperlink" Target="https://gobiernobogota-my.sharepoint.com/:b:/g/personal/planeacion_suba_gobiernobogota_gov_co/IQAJoXMxcosTQYdLKSivJRLVAQC0WrcB2x8Y5F7HtXLZESw?e=bvLVPd" TargetMode="External"/><Relationship Id="rId368" Type="http://schemas.openxmlformats.org/officeDocument/2006/relationships/hyperlink" Target="https://gobiernobogota-my.sharepoint.com/:b:/g/personal/planeacion_suba_gobiernobogota_gov_co/IQA6XZ-gkoxiSKnk6aiVgSCEAawLKwlfM0IroQr3uACmZ9k?e=HVYTcl" TargetMode="External"/><Relationship Id="rId575" Type="http://schemas.openxmlformats.org/officeDocument/2006/relationships/hyperlink" Target="https://gobiernobogota-my.sharepoint.com/:b:/g/personal/planeacion_suba_gobiernobogota_gov_co/IQCPJ3lP67KEQocr6Yda8YlsARplDXgemYTYvEnAFcItaHg?e=24zHd0" TargetMode="External"/><Relationship Id="rId228" Type="http://schemas.openxmlformats.org/officeDocument/2006/relationships/hyperlink" Target="https://gobiernobogota-my.sharepoint.com/:b:/g/personal/planeacion_suba_gobiernobogota_gov_co/IQCdrvYVSsCrQqpuXkDsvZGHAVD0GGLw2s8Qi71zmQX5n8k?e=vLWcfN" TargetMode="External"/><Relationship Id="rId435" Type="http://schemas.openxmlformats.org/officeDocument/2006/relationships/hyperlink" Target="https://gobiernobogota-my.sharepoint.com/:b:/g/personal/planeacion_suba_gobiernobogota_gov_co/IQDYfz7BCezNT5jcCSdluleDAY3bI6UPbxERGDBiY4eb9dI?e=95vbkE" TargetMode="External"/><Relationship Id="rId642" Type="http://schemas.openxmlformats.org/officeDocument/2006/relationships/hyperlink" Target="https://gobiernobogota-my.sharepoint.com/:b:/g/personal/planeacion_suba_gobiernobogota_gov_co/IQBlbaULNhA4TLxDuo9SzVUQAdxEayQyEaRqT7A83zN1_yo?e=nsjN5X" TargetMode="External"/><Relationship Id="rId281" Type="http://schemas.openxmlformats.org/officeDocument/2006/relationships/hyperlink" Target="https://gobiernobogota-my.sharepoint.com/:b:/g/personal/planeacion_suba_gobiernobogota_gov_co/IQCOgtbqCSx4Rr-blaLs427EAd_hHwOcNPXV2dYA1FgLp_w?e=hY77WV" TargetMode="External"/><Relationship Id="rId502" Type="http://schemas.openxmlformats.org/officeDocument/2006/relationships/hyperlink" Target="https://gobiernobogota-my.sharepoint.com/:b:/g/personal/planeacion_suba_gobiernobogota_gov_co/IQBJ4aw99gzCTqWk9UBx-rYKAdNZNQY8ts01IZ-gtgs2s9s?e=gDdbKW" TargetMode="External"/><Relationship Id="rId76" Type="http://schemas.openxmlformats.org/officeDocument/2006/relationships/hyperlink" Target="https://gobiernobogota-my.sharepoint.com/:b:/g/personal/planeacion_suba_gobiernobogota_gov_co/IQC3n1-3qJZ2SKpVvajWPoLpAeMYPbBWFvEmTo3r_WNO_U0?e=aokUhQ" TargetMode="External"/><Relationship Id="rId141" Type="http://schemas.openxmlformats.org/officeDocument/2006/relationships/hyperlink" Target="https://gobiernobogota-my.sharepoint.com/:b:/g/personal/planeacion_suba_gobiernobogota_gov_co/IQAGMEJdVebBSbbW_iWD3OKhASMtWz38ngGhEFjJBxQWGT8?e=0Ohqjg" TargetMode="External"/><Relationship Id="rId379" Type="http://schemas.openxmlformats.org/officeDocument/2006/relationships/hyperlink" Target="https://gobiernobogota-my.sharepoint.com/:b:/g/personal/planeacion_suba_gobiernobogota_gov_co/IQAJXjAvIajwQ68bvEjj43HpASA8Zb06zOXwxqocktk2OQM?e=fHOLTc" TargetMode="External"/><Relationship Id="rId586" Type="http://schemas.openxmlformats.org/officeDocument/2006/relationships/hyperlink" Target="https://gobiernobogota-my.sharepoint.com/:b:/g/personal/planeacion_suba_gobiernobogota_gov_co/IQAlBJfrrVAdRY4QKxMY0J78AX7kD4h5XLp7E_TBD5ojskY?e=LFNw2A" TargetMode="External"/><Relationship Id="rId7" Type="http://schemas.openxmlformats.org/officeDocument/2006/relationships/hyperlink" Target="https://gobiernobogota-my.sharepoint.com/:b:/g/personal/planeacion_suba_gobiernobogota_gov_co/IQCgm5YiE5_kQ5TMDogZTJv7AV1RW44CV7mB7C1aXXqSRvs?e=pGD3LR" TargetMode="External"/><Relationship Id="rId239" Type="http://schemas.openxmlformats.org/officeDocument/2006/relationships/hyperlink" Target="https://gobiernobogota-my.sharepoint.com/:b:/g/personal/sandra_tamayo_gobiernobogota_gov_co/IQBjTkxVaG7tSZ2JdDfsvt53AUgI_XCQNVZqd3ocKvLkekA?e=JwWv1Q" TargetMode="External"/><Relationship Id="rId446" Type="http://schemas.openxmlformats.org/officeDocument/2006/relationships/hyperlink" Target="https://gobiernobogota-my.sharepoint.com/:b:/g/personal/planeacion_suba_gobiernobogota_gov_co/IQBQhQEJ73TWTZbL6J9z5LSKAS3GX70b7VJh0PyiiiLHOF4?e=6a2p7d" TargetMode="External"/><Relationship Id="rId653" Type="http://schemas.openxmlformats.org/officeDocument/2006/relationships/hyperlink" Target="https://gobiernobogota-my.sharepoint.com/:b:/g/personal/planeacion_suba_gobiernobogota_gov_co/IQCNuj4pCF4MTb1u8O6IdPdFASXb5IC4l59iGPpsVyBEWOs?e=s7GjZ9" TargetMode="External"/><Relationship Id="rId292" Type="http://schemas.openxmlformats.org/officeDocument/2006/relationships/hyperlink" Target="https://gobiernobogota-my.sharepoint.com/:b:/g/personal/planeacion_suba_gobiernobogota_gov_co/IQAPRkPrZAKvTLtcG25cEzViAeS6mFIuwdNuXQQ4Dk8pWGY?e=5nrRxu" TargetMode="External"/><Relationship Id="rId306" Type="http://schemas.openxmlformats.org/officeDocument/2006/relationships/hyperlink" Target="https://gobiernobogota-my.sharepoint.com/:b:/g/personal/planeacion_suba_gobiernobogota_gov_co/IQC5U5Ws5lXSQKcSHRjB-L8tAT3bd0UhbaatJZequ5cH9HQ?e=A1tvvO" TargetMode="External"/><Relationship Id="rId87" Type="http://schemas.openxmlformats.org/officeDocument/2006/relationships/hyperlink" Target="https://gobiernobogota-my.sharepoint.com/:b:/g/personal/planeacion_suba_gobiernobogota_gov_co/IQB1koQVRkn1SJ-jGBLg2WctAerGiuXTK8urgDEPgP_sndY?e=OX3A2p" TargetMode="External"/><Relationship Id="rId513" Type="http://schemas.openxmlformats.org/officeDocument/2006/relationships/hyperlink" Target="https://gobiernobogota-my.sharepoint.com/:b:/g/personal/planeacion_suba_gobiernobogota_gov_co/IQCg8sMzg_-hSZsw0BHbPxDpATTKtFksWEJnttMGLPl_ZcI?e=3vwzvt" TargetMode="External"/><Relationship Id="rId597" Type="http://schemas.openxmlformats.org/officeDocument/2006/relationships/hyperlink" Target="https://gobiernobogota-my.sharepoint.com/:b:/g/personal/planeacion_suba_gobiernobogota_gov_co/IQAzfyDGU52zS5ywBcuwh1SIAYuCDhQhzEm9p1AOrwl_zFQ?e=Y5f5UB" TargetMode="External"/><Relationship Id="rId152" Type="http://schemas.openxmlformats.org/officeDocument/2006/relationships/hyperlink" Target="https://gobiernobogota-my.sharepoint.com/:b:/g/personal/planeacion_suba_gobiernobogota_gov_co/IQBYjmf8NvTXQZbKG5HEyaSjAdfKgAvmbpcmT21Gs-HVHY8?e=nF8uto" TargetMode="External"/><Relationship Id="rId457" Type="http://schemas.openxmlformats.org/officeDocument/2006/relationships/hyperlink" Target="https://gobiernobogota-my.sharepoint.com/:b:/g/personal/planeacion_suba_gobiernobogota_gov_co/IQDYfz7BCezNT5jcCSdluleDAY3bI6UPbxERGDBiY4eb9dI?e=jqyMZZ" TargetMode="External"/><Relationship Id="rId664" Type="http://schemas.openxmlformats.org/officeDocument/2006/relationships/hyperlink" Target="https://gobiernobogota-my.sharepoint.com/:b:/g/personal/planeacion_suba_gobiernobogota_gov_co/IQDUjpNPu4biQYkFEMzXE4nIAZuWG1iVwJMzmqi9Wll3BW0?e=R4s9en" TargetMode="External"/><Relationship Id="rId14" Type="http://schemas.openxmlformats.org/officeDocument/2006/relationships/hyperlink" Target="https://gobiernobogota-my.sharepoint.com/:b:/g/personal/planeacion_suba_gobiernobogota_gov_co/IQCgm5YiE5_kQ5TMDogZTJv7AV1RW44CV7mB7C1aXXqSRvs?e=MLdLXm" TargetMode="External"/><Relationship Id="rId317" Type="http://schemas.openxmlformats.org/officeDocument/2006/relationships/hyperlink" Target="https://gobiernobogota-my.sharepoint.com/:b:/g/personal/planeacion_suba_gobiernobogota_gov_co/IQCyA10LkQHjRbpaxdAnmhPDAXpC1OcuVN3A6MnbV1GIUkM?e=0dvZYH" TargetMode="External"/><Relationship Id="rId524" Type="http://schemas.openxmlformats.org/officeDocument/2006/relationships/hyperlink" Target="https://gobiernobogota-my.sharepoint.com/:b:/g/personal/planeacion_suba_gobiernobogota_gov_co/IQBKv9ow4EApQJzUIx11mxI_AUihJOhbd4NtmyG6UYAJ0FA?e=X0lnJh" TargetMode="External"/><Relationship Id="rId98" Type="http://schemas.openxmlformats.org/officeDocument/2006/relationships/hyperlink" Target="https://gobiernobogota-my.sharepoint.com/:b:/g/personal/planeacion_suba_gobiernobogota_gov_co/IQA0TAxhTdESQaWyokxkYiYrAUbT3V5pPD-WeH61XsXHSR4?e=trenfi" TargetMode="External"/><Relationship Id="rId163" Type="http://schemas.openxmlformats.org/officeDocument/2006/relationships/hyperlink" Target="https://gobiernobogota-my.sharepoint.com/:b:/g/personal/planeacion_suba_gobiernobogota_gov_co/IQAbV3MWcEGsS5xdyx9gFjx1AYNT8_62IK5KH_L4tWOIomc?e=5WlMTj" TargetMode="External"/><Relationship Id="rId370" Type="http://schemas.openxmlformats.org/officeDocument/2006/relationships/hyperlink" Target="https://gobiernobogota-my.sharepoint.com/:b:/g/personal/planeacion_suba_gobiernobogota_gov_co/IQA6XZ-gkoxiSKnk6aiVgSCEAawLKwlfM0IroQr3uACmZ9k?e=HVYTcl" TargetMode="External"/><Relationship Id="rId230" Type="http://schemas.openxmlformats.org/officeDocument/2006/relationships/hyperlink" Target="https://gobiernobogota-my.sharepoint.com/:b:/g/personal/sandra_tamayo_gobiernobogota_gov_co/IQA0E0FNBmhFSoYzdZx72ppWAYSYFjCMAYDOHjW2FrXQpD8?e=69EhDf" TargetMode="External"/><Relationship Id="rId468" Type="http://schemas.openxmlformats.org/officeDocument/2006/relationships/hyperlink" Target="https://gobiernobogota-my.sharepoint.com/:b:/g/personal/planeacion_suba_gobiernobogota_gov_co/IQD8-fB7Z31xT6iWaNZyHgITAaIKNdPyHjGXDDRwvXNIe00?e=qNJcBu" TargetMode="External"/><Relationship Id="rId25" Type="http://schemas.openxmlformats.org/officeDocument/2006/relationships/hyperlink" Target="https://gobiernobogota-my.sharepoint.com/:b:/g/personal/planeacion_suba_gobiernobogota_gov_co/IQCgm5YiE5_kQ5TMDogZTJv7AV1RW44CV7mB7C1aXXqSRvs?e=L180oL" TargetMode="External"/><Relationship Id="rId328" Type="http://schemas.openxmlformats.org/officeDocument/2006/relationships/hyperlink" Target="https://gobiernobogota-my.sharepoint.com/:b:/g/personal/planeacion_suba_gobiernobogota_gov_co/IQCyA10LkQHjRbpaxdAnmhPDAXpC1OcuVN3A6MnbV1GIUkM?e=HCHfKq" TargetMode="External"/><Relationship Id="rId535" Type="http://schemas.openxmlformats.org/officeDocument/2006/relationships/hyperlink" Target="https://gobiernobogota-my.sharepoint.com/:b:/g/personal/planeacion_suba_gobiernobogota_gov_co/IQBfn3NGceAQSrMd_q9WKdKKAXrg1z196Slj6TDThYIj0QQ?e=azmuUi" TargetMode="External"/><Relationship Id="rId174" Type="http://schemas.openxmlformats.org/officeDocument/2006/relationships/hyperlink" Target="https://gobiernobogota-my.sharepoint.com/:b:/g/personal/planeacion_suba_gobiernobogota_gov_co/IQDf44K_e-byQbI4bgT9lM9AAQvRsujJ9Omyjb1eLxMqujs?e=yCC9hN" TargetMode="External"/><Relationship Id="rId381" Type="http://schemas.openxmlformats.org/officeDocument/2006/relationships/hyperlink" Target="https://gobiernobogota-my.sharepoint.com/:b:/g/personal/planeacion_suba_gobiernobogota_gov_co/IQAdy-rJ0tjISa5i30jFu1k8AZRtQl9JohRXyI4j9ajYCNY?e=RLilQd" TargetMode="External"/><Relationship Id="rId602" Type="http://schemas.openxmlformats.org/officeDocument/2006/relationships/hyperlink" Target="https://gobiernobogota-my.sharepoint.com/:b:/g/personal/planeacion_suba_gobiernobogota_gov_co/IQDZRD8KI7IXSJ4W8f0y8mkMARlW2ssr-HdiM7C2JMP6cz4?e=KYbrgE" TargetMode="External"/><Relationship Id="rId241" Type="http://schemas.openxmlformats.org/officeDocument/2006/relationships/hyperlink" Target="https://gobiernobogota-my.sharepoint.com/:b:/g/personal/sandra_tamayo_gobiernobogota_gov_co/IQBjTkxVaG7tSZ2JdDfsvt53AUgI_XCQNVZqd3ocKvLkekA?e=JwWv1Q" TargetMode="External"/><Relationship Id="rId479" Type="http://schemas.openxmlformats.org/officeDocument/2006/relationships/hyperlink" Target="https://gobiernobogota-my.sharepoint.com/:b:/g/personal/planeacion_suba_gobiernobogota_gov_co/IQBQDjV9qeY8R5ZK877J9DOWARGWf1EshwyucPNASOALmBE?e=Iivbtn" TargetMode="External"/><Relationship Id="rId36" Type="http://schemas.openxmlformats.org/officeDocument/2006/relationships/hyperlink" Target="https://gobiernobogota-my.sharepoint.com/:b:/g/personal/planeacion_suba_gobiernobogota_gov_co/IQBI0yEyQXgwQ6mCSOWe2EEQAbsvr7zDXzRyghixX0dftHE?e=pZXOle" TargetMode="External"/><Relationship Id="rId339" Type="http://schemas.openxmlformats.org/officeDocument/2006/relationships/hyperlink" Target="https://gobiernobogota-my.sharepoint.com/:b:/g/personal/planeacion_suba_gobiernobogota_gov_co/IQCyA10LkQHjRbpaxdAnmhPDAXpC1OcuVN3A6MnbV1GIUkM?e=eWZBWu" TargetMode="External"/><Relationship Id="rId546" Type="http://schemas.openxmlformats.org/officeDocument/2006/relationships/hyperlink" Target="https://gobiernobogota-my.sharepoint.com/:b:/g/personal/planeacion_suba_gobiernobogota_gov_co/IQCMlPoN1AXgRYkfOsv8V2MzAadWwGuBrai1ViBdhJ1SygM?e=HEvs4l" TargetMode="External"/><Relationship Id="rId101" Type="http://schemas.openxmlformats.org/officeDocument/2006/relationships/hyperlink" Target="https://gobiernobogota-my.sharepoint.com/:b:/g/personal/planeacion_suba_gobiernobogota_gov_co/IQDMb7zDnZvgSIT6O8TvxCnaAXhviGQRNqirZ9TaiX8MtJA?e=JOwCpk" TargetMode="External"/><Relationship Id="rId185" Type="http://schemas.openxmlformats.org/officeDocument/2006/relationships/hyperlink" Target="https://gobiernobogota-my.sharepoint.com/:b:/g/personal/planeacion_suba_gobiernobogota_gov_co/IQC3n1-3qJZ2SKpVvajWPoLpAeMYPbBWFvEmTo3r_WNO_U0?e=OrkinL" TargetMode="External"/><Relationship Id="rId406" Type="http://schemas.openxmlformats.org/officeDocument/2006/relationships/hyperlink" Target="https://gobiernobogota-my.sharepoint.com/:b:/g/personal/planeacion_suba_gobiernobogota_gov_co/IQC8aZx2NnlWQJELsizfgLSjAd7eqfeZXr7cjHi5SHEC9sI?e=UN3jEI" TargetMode="External"/><Relationship Id="rId392" Type="http://schemas.openxmlformats.org/officeDocument/2006/relationships/hyperlink" Target="https://gobiernobogota-my.sharepoint.com/:b:/g/personal/planeacion_suba_gobiernobogota_gov_co/IQDYfz7BCezNT5jcCSdluleDAY3bI6UPbxERGDBiY4eb9dI?e=nMk8kc" TargetMode="External"/><Relationship Id="rId613" Type="http://schemas.openxmlformats.org/officeDocument/2006/relationships/hyperlink" Target="https://gobiernobogota-my.sharepoint.com/:b:/g/personal/planeacion_suba_gobiernobogota_gov_co/IQBumbc8SAveS7EmJ2nKZN8MAc4Ed1k30ZmJLzpNpuCFtgg?e=u7MJjD" TargetMode="External"/><Relationship Id="rId252" Type="http://schemas.openxmlformats.org/officeDocument/2006/relationships/hyperlink" Target="https://gobiernobogota-my.sharepoint.com/:b:/g/personal/planeacion_suba_gobiernobogota_gov_co/IQCBQKq8b2bPRpPLx1asbELQAXqD9L5l2_XiRn-TM01JFys?e=SE5ITT" TargetMode="External"/><Relationship Id="rId47" Type="http://schemas.openxmlformats.org/officeDocument/2006/relationships/hyperlink" Target="https://gobiernobogota-my.sharepoint.com/:b:/g/personal/planeacion_suba_gobiernobogota_gov_co/IQBuOzStr3VOSrJVUh9Xj5TjAQ0tYcBuK8ryjmQQPMTnx0g?e=vKPqSw" TargetMode="External"/><Relationship Id="rId112" Type="http://schemas.openxmlformats.org/officeDocument/2006/relationships/hyperlink" Target="https://gobiernobogota-my.sharepoint.com/:b:/g/personal/planeacion_suba_gobiernobogota_gov_co/IQDMZ0T9mSVxRKfzq21QstZzAUDlBRHMMr71r81ynqwr9wc?e=GwTjSx" TargetMode="External"/><Relationship Id="rId557" Type="http://schemas.openxmlformats.org/officeDocument/2006/relationships/hyperlink" Target="https://gobiernobogota-my.sharepoint.com/:b:/g/personal/planeacion_suba_gobiernobogota_gov_co/IQB9V-YFAk4eTJBcmRwYDRzUAQfrpAgOl94ZAb8Syld5ohw?e=20LbpL" TargetMode="External"/><Relationship Id="rId196" Type="http://schemas.openxmlformats.org/officeDocument/2006/relationships/hyperlink" Target="https://gobiernobogota-my.sharepoint.com/:b:/g/personal/planeacion_suba_gobiernobogota_gov_co/IQC3n1-3qJZ2SKpVvajWPoLpAeMYPbBWFvEmTo3r_WNO_U0?e=HKfLdq" TargetMode="External"/><Relationship Id="rId417" Type="http://schemas.openxmlformats.org/officeDocument/2006/relationships/hyperlink" Target="https://gobiernobogota-my.sharepoint.com/:b:/g/personal/planeacion_suba_gobiernobogota_gov_co/IQA6XZ-gkoxiSKnk6aiVgSCEAawLKwlfM0IroQr3uACmZ9k?e=HVYTcl" TargetMode="External"/><Relationship Id="rId624" Type="http://schemas.openxmlformats.org/officeDocument/2006/relationships/hyperlink" Target="https://gobiernobogota-my.sharepoint.com/:b:/g/personal/planeacion_suba_gobiernobogota_gov_co/IQBWcLfJFXRYSLePjOKHqLc4AT1VbU7LCYVUGLs8uO7NQl4?e=b1hkgs" TargetMode="External"/><Relationship Id="rId263" Type="http://schemas.openxmlformats.org/officeDocument/2006/relationships/hyperlink" Target="https://gobiernobogota-my.sharepoint.com/:b:/g/personal/planeacion_suba_gobiernobogota_gov_co/IQBLJ1tp1fdzSL9E0QwjjNUSAS7hmaX-o2ET4sUI1GqHxqY?e=85qjEM" TargetMode="External"/><Relationship Id="rId470" Type="http://schemas.openxmlformats.org/officeDocument/2006/relationships/hyperlink" Target="https://gobiernobogota-my.sharepoint.com/:b:/g/personal/planeacion_suba_gobiernobogota_gov_co/IQBhCn_ulhVpQrfNV0b_rqN9Af-WrBp-g-r2TsiWZBvQUbM?e=jl7x1V" TargetMode="External"/><Relationship Id="rId58" Type="http://schemas.openxmlformats.org/officeDocument/2006/relationships/hyperlink" Target="https://gobiernobogota-my.sharepoint.com/:b:/g/personal/planeacion_suba_gobiernobogota_gov_co/IQC3n1-3qJZ2SKpVvajWPoLpAeMYPbBWFvEmTo3r_WNO_U0?e=p0cjYt" TargetMode="External"/><Relationship Id="rId123" Type="http://schemas.openxmlformats.org/officeDocument/2006/relationships/hyperlink" Target="https://gobiernobogota-my.sharepoint.com/:b:/g/personal/planeacion_suba_gobiernobogota_gov_co/IQAnvGnQjEV5T6XN7wqnVhvuATezCgcBSQu9gROapXkOtK0?e=MxV7r1" TargetMode="External"/><Relationship Id="rId330" Type="http://schemas.openxmlformats.org/officeDocument/2006/relationships/hyperlink" Target="https://gobiernobogota-my.sharepoint.com/:b:/g/personal/planeacion_suba_gobiernobogota_gov_co/IQCyA10LkQHjRbpaxdAnmhPDAXpC1OcuVN3A6MnbV1GIUkM?e=YE4SyR" TargetMode="External"/><Relationship Id="rId568" Type="http://schemas.openxmlformats.org/officeDocument/2006/relationships/hyperlink" Target="https://gobiernobogota-my.sharepoint.com/:b:/g/personal/planeacion_suba_gobiernobogota_gov_co/IQCXeUKuSNmRR5huMPYxuO4MASioTwINKuBy-iA2MrKb16c?e=yEbhOW" TargetMode="External"/><Relationship Id="rId428" Type="http://schemas.openxmlformats.org/officeDocument/2006/relationships/hyperlink" Target="https://gobiernobogota-my.sharepoint.com/:b:/g/personal/planeacion_suba_gobiernobogota_gov_co/IQDSBK66d3xwQpQoDybPSp2LASeoWIhjUzuHDVO6h-_iYkU?e=eB4Pi2" TargetMode="External"/><Relationship Id="rId635" Type="http://schemas.openxmlformats.org/officeDocument/2006/relationships/hyperlink" Target="https://gobiernobogota-my.sharepoint.com/:b:/g/personal/planeacion_suba_gobiernobogota_gov_co/IQAIitt5kJCpQJ9MIaJcaBLfAdVPIte8HYmtb9ZVBtrDrCE?e=atSI0e" TargetMode="External"/><Relationship Id="rId274" Type="http://schemas.openxmlformats.org/officeDocument/2006/relationships/hyperlink" Target="https://gobiernobogota-my.sharepoint.com/:b:/g/personal/planeacion_suba_gobiernobogota_gov_co/IQCdkMR8tqp8Q69vbzhAH616AQ_61I5Y1Hm_kEo8HVOdGQ0?e=PORaoV" TargetMode="External"/><Relationship Id="rId481" Type="http://schemas.openxmlformats.org/officeDocument/2006/relationships/hyperlink" Target="https://gobiernobogota-my.sharepoint.com/:b:/g/personal/planeacion_suba_gobiernobogota_gov_co/IQDLjogTg270RoPpWYs8pJqHARFRYnU-0tbtVmN8igFVGxk?e=sksxuX" TargetMode="External"/><Relationship Id="rId69" Type="http://schemas.openxmlformats.org/officeDocument/2006/relationships/hyperlink" Target="https://gobiernobogota-my.sharepoint.com/:b:/g/personal/planeacion_suba_gobiernobogota_gov_co/IQBWOzfWvY2qR5XeKQ78dAVuAVSzA7TEHZaFqKchYbEhyqU?e=gPP2uO" TargetMode="External"/><Relationship Id="rId134" Type="http://schemas.openxmlformats.org/officeDocument/2006/relationships/hyperlink" Target="https://gobiernobogota-my.sharepoint.com/:b:/g/personal/planeacion_suba_gobiernobogota_gov_co/IQCqj9iNHEsST5oVFZ5WT9zgASyArQ_yBvzjK3YgWZ_XYTE?e=RqEctE" TargetMode="External"/><Relationship Id="rId579" Type="http://schemas.openxmlformats.org/officeDocument/2006/relationships/hyperlink" Target="https://gobiernobogota-my.sharepoint.com/:b:/g/personal/planeacion_suba_gobiernobogota_gov_co/IQC8lLvpyt76S4uwfYiHP3mKAb3pvsdMIanG3SKzEQNVrZg?e=wqWbUa" TargetMode="External"/><Relationship Id="rId341" Type="http://schemas.openxmlformats.org/officeDocument/2006/relationships/hyperlink" Target="https://gobiernobogota-my.sharepoint.com/:b:/g/personal/planeacion_suba_gobiernobogota_gov_co/IQC8aZx2NnlWQJELsizfgLSjAd7eqfeZXr7cjHi5SHEC9sI?e=UN3jEI" TargetMode="External"/><Relationship Id="rId439" Type="http://schemas.openxmlformats.org/officeDocument/2006/relationships/hyperlink" Target="https://gobiernobogota-my.sharepoint.com/:b:/g/personal/planeacion_suba_gobiernobogota_gov_co/IQBNsYMpaducRJZiEioICRgqAY4EdQFfHQsumh5haK9ape0?e=fwF8JT" TargetMode="External"/><Relationship Id="rId646" Type="http://schemas.openxmlformats.org/officeDocument/2006/relationships/hyperlink" Target="https://gobiernobogota-my.sharepoint.com/:b:/g/personal/planeacion_suba_gobiernobogota_gov_co/IQANQVTkevrsRYzniPy816P0AfJRdUmr9NwdtdRBxaNzfhQ?e=v3I9im" TargetMode="External"/><Relationship Id="rId201" Type="http://schemas.openxmlformats.org/officeDocument/2006/relationships/hyperlink" Target="https://gobiernobogota-my.sharepoint.com/:b:/g/personal/planeacion_suba_gobiernobogota_gov_co/IQDf44K_e-byQbI4bgT9lM9AAQvRsujJ9Omyjb1eLxMqujs?e=yCC9hN" TargetMode="External"/><Relationship Id="rId243" Type="http://schemas.openxmlformats.org/officeDocument/2006/relationships/hyperlink" Target="https://gobiernobogota-my.sharepoint.com/:b:/g/personal/sandra_tamayo_gobiernobogota_gov_co/IQBjTkxVaG7tSZ2JdDfsvt53AUgI_XCQNVZqd3ocKvLkekA?e=JwWv1Q" TargetMode="External"/><Relationship Id="rId285" Type="http://schemas.openxmlformats.org/officeDocument/2006/relationships/hyperlink" Target="https://gobiernobogota-my.sharepoint.com/:b:/g/personal/planeacion_suba_gobiernobogota_gov_co/IQC18dDbHDF6S4WM89A1KV3tAcRIaPuhTUXbo3CJwVYaZMQ?e=mEAoWX" TargetMode="External"/><Relationship Id="rId450" Type="http://schemas.openxmlformats.org/officeDocument/2006/relationships/hyperlink" Target="https://gobiernobogota-my.sharepoint.com/:b:/g/personal/planeacion_suba_gobiernobogota_gov_co/IQAJXjAvIajwQ68bvEjj43HpASA8Zb06zOXwxqocktk2OQM?e=wUbrQE" TargetMode="External"/><Relationship Id="rId506" Type="http://schemas.openxmlformats.org/officeDocument/2006/relationships/hyperlink" Target="https://gobiernobogota-my.sharepoint.com/:b:/g/personal/planeacion_suba_gobiernobogota_gov_co/IQBJ4aw99gzCTqWk9UBx-rYKAdNZNQY8ts01IZ-gtgs2s9s?e=dkPgAf" TargetMode="External"/><Relationship Id="rId38" Type="http://schemas.openxmlformats.org/officeDocument/2006/relationships/hyperlink" Target="https://gobiernobogota-my.sharepoint.com/:b:/g/personal/planeacion_suba_gobiernobogota_gov_co/IQDYfz7BCezNT5jcCSdluleDAY3bI6UPbxERGDBiY4eb9dI?e=nMk8kc" TargetMode="External"/><Relationship Id="rId103" Type="http://schemas.openxmlformats.org/officeDocument/2006/relationships/hyperlink" Target="https://gobiernobogota-my.sharepoint.com/:b:/g/personal/planeacion_suba_gobiernobogota_gov_co/IQDMb7zDnZvgSIT6O8TvxCnaAXhviGQRNqirZ9TaiX8MtJA?e=JOwCpk" TargetMode="External"/><Relationship Id="rId310" Type="http://schemas.openxmlformats.org/officeDocument/2006/relationships/hyperlink" Target="https://gobiernobogota-my.sharepoint.com/:b:/g/personal/planeacion_suba_gobiernobogota_gov_co/IQAPRkPrZAKvTLtcG25cEzViAeS6mFIuwdNuXQQ4Dk8pWGY?e=5nrRxu" TargetMode="External"/><Relationship Id="rId492" Type="http://schemas.openxmlformats.org/officeDocument/2006/relationships/hyperlink" Target="https://gobiernobogota-my.sharepoint.com/:b:/g/personal/planeacion_suba_gobiernobogota_gov_co/IQB-PFpEgkvtRpiNspW5H5cwATOP1F4PvfLo0vSB7F4VOEg?e=blz1zp" TargetMode="External"/><Relationship Id="rId548" Type="http://schemas.openxmlformats.org/officeDocument/2006/relationships/hyperlink" Target="https://gobiernobogota-my.sharepoint.com/:b:/g/personal/planeacion_suba_gobiernobogota_gov_co/IQBPQjYVIszuQauRQmyqOM4nAcz8MSBtzc63rg9p9Gj7CPM?e=eOb5NE" TargetMode="External"/><Relationship Id="rId91" Type="http://schemas.openxmlformats.org/officeDocument/2006/relationships/hyperlink" Target="https://gobiernobogota-my.sharepoint.com/:b:/g/personal/planeacion_suba_gobiernobogota_gov_co/IQDYfz7BCezNT5jcCSdluleDAY3bI6UPbxERGDBiY4eb9dI?e=nMk8kc" TargetMode="External"/><Relationship Id="rId145" Type="http://schemas.openxmlformats.org/officeDocument/2006/relationships/hyperlink" Target="https://gobiernobogota-my.sharepoint.com/:b:/g/personal/planeacion_suba_gobiernobogota_gov_co/IQDMZ0T9mSVxRKfzq21QstZzAUDlBRHMMr71r81ynqwr9wc?e=GwTjSx" TargetMode="External"/><Relationship Id="rId187" Type="http://schemas.openxmlformats.org/officeDocument/2006/relationships/hyperlink" Target="https://gobiernobogota-my.sharepoint.com/:b:/g/personal/planeacion_suba_gobiernobogota_gov_co/IQDMZ0T9mSVxRKfzq21QstZzAUDlBRHMMr71r81ynqwr9wc?e=GwTjSx" TargetMode="External"/><Relationship Id="rId352" Type="http://schemas.openxmlformats.org/officeDocument/2006/relationships/hyperlink" Target="https://gobiernobogota-my.sharepoint.com/:b:/g/personal/planeacion_suba_gobiernobogota_gov_co/IQBz2CKObcGQQ7tlyKeMS_LyAYgcIzBGx3HfmbaEMW7eKes?e=Y32qrI" TargetMode="External"/><Relationship Id="rId394" Type="http://schemas.openxmlformats.org/officeDocument/2006/relationships/hyperlink" Target="https://gobiernobogota-my.sharepoint.com/:b:/g/personal/planeacion_suba_gobiernobogota_gov_co/IQA0TAxhTdESQaWyokxkYiYrAUbT3V5pPD-WeH61XsXHSR4?e=trenfi" TargetMode="External"/><Relationship Id="rId408" Type="http://schemas.openxmlformats.org/officeDocument/2006/relationships/hyperlink" Target="https://gobiernobogota-my.sharepoint.com/:b:/g/personal/planeacion_suba_gobiernobogota_gov_co/IQA6XZ-gkoxiSKnk6aiVgSCEAawLKwlfM0IroQr3uACmZ9k?e=HVYTcl" TargetMode="External"/><Relationship Id="rId615" Type="http://schemas.openxmlformats.org/officeDocument/2006/relationships/hyperlink" Target="https://gobiernobogota-my.sharepoint.com/:b:/g/personal/planeacion_suba_gobiernobogota_gov_co/IQCXah0BtThcSIuxRLN8e2jcATZuzKcP2WxDPbpbW0W_qPU?e=xfyGDM" TargetMode="External"/><Relationship Id="rId212" Type="http://schemas.openxmlformats.org/officeDocument/2006/relationships/hyperlink" Target="https://gobiernobogota-my.sharepoint.com/:b:/g/personal/planeacion_suba_gobiernobogota_gov_co/IQB740b1UecfQ4ImKkgKb5WXAWmwWIk3Q8ZYbHdScBSTWRI?e=jWS3mJ" TargetMode="External"/><Relationship Id="rId254" Type="http://schemas.openxmlformats.org/officeDocument/2006/relationships/hyperlink" Target="https://gobiernobogota-my.sharepoint.com/:b:/g/personal/planeacion_suba_gobiernobogota_gov_co/IQCBQKq8b2bPRpPLx1asbELQAXqD9L5l2_XiRn-TM01JFys?e=53UdJy" TargetMode="External"/><Relationship Id="rId657" Type="http://schemas.openxmlformats.org/officeDocument/2006/relationships/hyperlink" Target="https://gobiernobogota-my.sharepoint.com/:b:/g/personal/planeacion_suba_gobiernobogota_gov_co/IQAzmG5PkUjGR5VvNTGic0T0AXYAqE6VE6k8GXJ5jZXz9-k?e=ftPGEt" TargetMode="External"/><Relationship Id="rId49" Type="http://schemas.openxmlformats.org/officeDocument/2006/relationships/hyperlink" Target="https://gobiernobogota-my.sharepoint.com/:b:/g/personal/planeacion_suba_gobiernobogota_gov_co/IQCgm5YiE5_kQ5TMDogZTJv7AV1RW44CV7mB7C1aXXqSRvs?e=mzaRhj" TargetMode="External"/><Relationship Id="rId114" Type="http://schemas.openxmlformats.org/officeDocument/2006/relationships/hyperlink" Target="https://gobiernobogota-my.sharepoint.com/:b:/g/personal/planeacion_suba_gobiernobogota_gov_co/IQDf44K_e-byQbI4bgT9lM9AAQvRsujJ9Omyjb1eLxMqujs?e=WegZRB" TargetMode="External"/><Relationship Id="rId296" Type="http://schemas.openxmlformats.org/officeDocument/2006/relationships/hyperlink" Target="https://gobiernobogota-my.sharepoint.com/:b:/g/personal/planeacion_suba_gobiernobogota_gov_co/IQA6XZ-gkoxiSKnk6aiVgSCEAawLKwlfM0IroQr3uACmZ9k?e=HVYTcl" TargetMode="External"/><Relationship Id="rId461" Type="http://schemas.openxmlformats.org/officeDocument/2006/relationships/hyperlink" Target="https://gobiernobogota-my.sharepoint.com/:b:/g/personal/planeacion_suba_gobiernobogota_gov_co/IQBQhQEJ73TWTZbL6J9z5LSKAS3GX70b7VJh0PyiiiLHOF4?e=hLtbCE" TargetMode="External"/><Relationship Id="rId517" Type="http://schemas.openxmlformats.org/officeDocument/2006/relationships/hyperlink" Target="https://gobiernobogota-my.sharepoint.com/:b:/g/personal/planeacion_suba_gobiernobogota_gov_co/IQBSNRI1EuBmQ7Ko2AIk-rTYAXGjVbyoyz52fmYkQnpZDt8?e=r5UOh8" TargetMode="External"/><Relationship Id="rId559" Type="http://schemas.openxmlformats.org/officeDocument/2006/relationships/hyperlink" Target="https://gobiernobogota-my.sharepoint.com/:b:/g/personal/planeacion_suba_gobiernobogota_gov_co/IQAjmSsPfRZnRJMJxiDnOJB2AeKUIObf-lHFp4-UPhWUu9I?e=eDOGHL" TargetMode="External"/><Relationship Id="rId60" Type="http://schemas.openxmlformats.org/officeDocument/2006/relationships/hyperlink" Target="https://gobiernobogota-my.sharepoint.com/:b:/g/personal/planeacion_suba_gobiernobogota_gov_co/IQBuOzStr3VOSrJVUh9Xj5TjAQ0tYcBuK8ryjmQQPMTnx0g?e=JE5ZeO" TargetMode="External"/><Relationship Id="rId156" Type="http://schemas.openxmlformats.org/officeDocument/2006/relationships/hyperlink" Target="https://gobiernobogota-my.sharepoint.com/:b:/g/personal/planeacion_suba_gobiernobogota_gov_co/IQC3n1-3qJZ2SKpVvajWPoLpAeMYPbBWFvEmTo3r_WNO_U0?e=vxhXg6" TargetMode="External"/><Relationship Id="rId198" Type="http://schemas.openxmlformats.org/officeDocument/2006/relationships/hyperlink" Target="https://gobiernobogota-my.sharepoint.com/:b:/g/personal/planeacion_suba_gobiernobogota_gov_co/IQDf44K_e-byQbI4bgT9lM9AAQvRsujJ9Omyjb1eLxMqujs?e=yCC9hN" TargetMode="External"/><Relationship Id="rId321" Type="http://schemas.openxmlformats.org/officeDocument/2006/relationships/hyperlink" Target="https://gobiernobogota-my.sharepoint.com/:b:/g/personal/planeacion_suba_gobiernobogota_gov_co/IQBBu4dnf9PkSYwhrQsa2XYcASFuORQjOSLHBBlK7dsYuzY?e=odT6R7" TargetMode="External"/><Relationship Id="rId363" Type="http://schemas.openxmlformats.org/officeDocument/2006/relationships/hyperlink" Target="https://gobiernobogota-my.sharepoint.com/:b:/g/personal/planeacion_suba_gobiernobogota_gov_co/IQDf44K_e-byQbI4bgT9lM9AAQvRsujJ9Omyjb1eLxMqujs?e=yCC9hN" TargetMode="External"/><Relationship Id="rId419" Type="http://schemas.openxmlformats.org/officeDocument/2006/relationships/hyperlink" Target="https://gobiernobogota-my.sharepoint.com/:b:/g/personal/planeacion_suba_gobiernobogota_gov_co/IQC8aZx2NnlWQJELsizfgLSjAd7eqfeZXr7cjHi5SHEC9sI?e=UN3jEI" TargetMode="External"/><Relationship Id="rId570" Type="http://schemas.openxmlformats.org/officeDocument/2006/relationships/hyperlink" Target="https://gobiernobogota-my.sharepoint.com/:b:/g/personal/planeacion_suba_gobiernobogota_gov_co/IQDJeMyiHndYTamCHW-SPk0WAZBwHYoyhEdiwTxC_iwk8yc?e=60ybIi" TargetMode="External"/><Relationship Id="rId626" Type="http://schemas.openxmlformats.org/officeDocument/2006/relationships/hyperlink" Target="https://gobiernobogota-my.sharepoint.com/:b:/g/personal/planeacion_suba_gobiernobogota_gov_co/IQBzEsf26dcvQK-uCS5FZIQUAbWELeP0gUBHywyJqMSZ8c8?e=2k27sw" TargetMode="External"/><Relationship Id="rId223" Type="http://schemas.openxmlformats.org/officeDocument/2006/relationships/hyperlink" Target="https://gobiernobogota-my.sharepoint.com/:b:/g/personal/sandra_tamayo_gobiernobogota_gov_co/IQA0E0FNBmhFSoYzdZx72ppWAYSYFjCMAYDOHjW2FrXQpD8?e=ctwQeR" TargetMode="External"/><Relationship Id="rId430" Type="http://schemas.openxmlformats.org/officeDocument/2006/relationships/hyperlink" Target="https://gobiernobogota-my.sharepoint.com/:b:/g/personal/planeacion_suba_gobiernobogota_gov_co/IQAFhyKV42TQTLqifqCJGS4FAd04VtlpIuOm3VFWK9Ru08M?e=IXJjDp" TargetMode="External"/><Relationship Id="rId668" Type="http://schemas.openxmlformats.org/officeDocument/2006/relationships/hyperlink" Target="https://gobiernobogota-my.sharepoint.com/:b:/g/personal/planeacion_suba_gobiernobogota_gov_co/IQAAgZ1WsyD5QYgYLDCQbzipAQ6ds04jXbWek-UFyDyFv5Q?e=ePZvta" TargetMode="External"/><Relationship Id="rId18" Type="http://schemas.openxmlformats.org/officeDocument/2006/relationships/hyperlink" Target="https://gobiernobogota-my.sharepoint.com/:b:/g/personal/planeacion_suba_gobiernobogota_gov_co/IQBuOzStr3VOSrJVUh9Xj5TjAQ0tYcBuK8ryjmQQPMTnx0g?e=qcwvCv" TargetMode="External"/><Relationship Id="rId265" Type="http://schemas.openxmlformats.org/officeDocument/2006/relationships/hyperlink" Target="https://gobiernobogota-my.sharepoint.com/:b:/g/personal/planeacion_suba_gobiernobogota_gov_co/IQBLJ1tp1fdzSL9E0QwjjNUSAS7hmaX-o2ET4sUI1GqHxqY?e=85qjEM" TargetMode="External"/><Relationship Id="rId472" Type="http://schemas.openxmlformats.org/officeDocument/2006/relationships/hyperlink" Target="https://gobiernobogota-my.sharepoint.com/:b:/g/personal/planeacion_suba_gobiernobogota_gov_co/IQC3tzlDQVcdTIBJ2ywZMSlBAckUzIYikX0AZjRY-t9lHh4?e=R8FFCw" TargetMode="External"/><Relationship Id="rId528" Type="http://schemas.openxmlformats.org/officeDocument/2006/relationships/hyperlink" Target="https://gobiernobogota-my.sharepoint.com/:b:/g/personal/planeacion_suba_gobiernobogota_gov_co/IQBn2TXFVfIbRqL8KixPTKPxAcspzUk1-ShYmpsWjLKduZY?e=rd1upr" TargetMode="External"/><Relationship Id="rId125" Type="http://schemas.openxmlformats.org/officeDocument/2006/relationships/hyperlink" Target="https://gobiernobogota-my.sharepoint.com/:b:/g/personal/planeacion_suba_gobiernobogota_gov_co/IQC6nkK_7-q9S7XYQRoPwXOyAc6nHA0b56wYd1ftOXwi8XU?e=w5f9um" TargetMode="External"/><Relationship Id="rId167" Type="http://schemas.openxmlformats.org/officeDocument/2006/relationships/hyperlink" Target="https://gobiernobogota-my.sharepoint.com/:b:/g/personal/planeacion_suba_gobiernobogota_gov_co/IQC3n1-3qJZ2SKpVvajWPoLpAeMYPbBWFvEmTo3r_WNO_U0?e=hs3Cd0" TargetMode="External"/><Relationship Id="rId332" Type="http://schemas.openxmlformats.org/officeDocument/2006/relationships/hyperlink" Target="https://gobiernobogota-my.sharepoint.com/:b:/g/personal/planeacion_suba_gobiernobogota_gov_co/IQC8aZx2NnlWQJELsizfgLSjAd7eqfeZXr7cjHi5SHEC9sI?e=UN3jEI" TargetMode="External"/><Relationship Id="rId374" Type="http://schemas.openxmlformats.org/officeDocument/2006/relationships/hyperlink" Target="https://gobiernobogota-my.sharepoint.com/:b:/g/personal/planeacion_suba_gobiernobogota_gov_co/IQBI0yEyQXgwQ6mCSOWe2EEQAbsvr7zDXzRyghixX0dftHE?e=fojtoe" TargetMode="External"/><Relationship Id="rId581" Type="http://schemas.openxmlformats.org/officeDocument/2006/relationships/hyperlink" Target="https://gobiernobogota-my.sharepoint.com/:b:/g/personal/planeacion_suba_gobiernobogota_gov_co/IQAnUw995KzASJmDq-KMltq1AWpnMU6gfxxp0zSc2ifuFEE?e=1BI04L" TargetMode="External"/><Relationship Id="rId71" Type="http://schemas.openxmlformats.org/officeDocument/2006/relationships/hyperlink" Target="https://gobiernobogota-my.sharepoint.com/:b:/g/personal/planeacion_suba_gobiernobogota_gov_co/IQBWOzfWvY2qR5XeKQ78dAVuAVSzA7TEHZaFqKchYbEhyqU?e=gPP2uO" TargetMode="External"/><Relationship Id="rId234" Type="http://schemas.openxmlformats.org/officeDocument/2006/relationships/hyperlink" Target="https://gobiernobogota-my.sharepoint.com/:b:/g/personal/planeacion_suba_gobiernobogota_gov_co/IQDkX-uGpikbSrK-LPccB8RDAbedi1ofneUYaqewJDQCJiU?e=aF4aPv" TargetMode="External"/><Relationship Id="rId637" Type="http://schemas.openxmlformats.org/officeDocument/2006/relationships/hyperlink" Target="https://gobiernobogota-my.sharepoint.com/:b:/g/personal/planeacion_suba_gobiernobogota_gov_co/IQAZEgmycQaaTbR246xU8oqlAcrtLL1AZ77XJFdcIkSXrcw?e=WZqppe" TargetMode="External"/><Relationship Id="rId2" Type="http://schemas.openxmlformats.org/officeDocument/2006/relationships/hyperlink" Target="https://gobiernobogota-my.sharepoint.com/:b:/g/personal/planeacion_suba_gobiernobogota_gov_co/IQCybG3Mw-5_SL9hYYq0BfraAQckIhYaYdhwT9gRzkVUEE8?e=FMwi0x" TargetMode="External"/><Relationship Id="rId29" Type="http://schemas.openxmlformats.org/officeDocument/2006/relationships/hyperlink" Target="https://gobiernobogota-my.sharepoint.com/:b:/g/personal/planeacion_suba_gobiernobogota_gov_co/IQB9Y1UnzTxhQ4BGV44GdSi0ASbTv_DA8DvOMf2BV-zgs2E?e=Bn1gZY" TargetMode="External"/><Relationship Id="rId276" Type="http://schemas.openxmlformats.org/officeDocument/2006/relationships/hyperlink" Target="https://gobiernobogota-my.sharepoint.com/:b:/g/personal/planeacion_suba_gobiernobogota_gov_co/IQA6XZ-gkoxiSKnk6aiVgSCEAawLKwlfM0IroQr3uACmZ9k?e=HVYTcl" TargetMode="External"/><Relationship Id="rId441" Type="http://schemas.openxmlformats.org/officeDocument/2006/relationships/hyperlink" Target="https://gobiernobogota-my.sharepoint.com/:b:/g/personal/planeacion_suba_gobiernobogota_gov_co/IQA0TAxhTdESQaWyokxkYiYrAUbT3V5pPD-WeH61XsXHSR4?e=jsAsse" TargetMode="External"/><Relationship Id="rId483" Type="http://schemas.openxmlformats.org/officeDocument/2006/relationships/hyperlink" Target="https://gobiernobogota-my.sharepoint.com/:b:/g/personal/planeacion_suba_gobiernobogota_gov_co/IQBk3p8esyFmQ7JIYBOmp1ugAVur5sWsQIJ6EqlcXJmkAhU?e=S8EgrA" TargetMode="External"/><Relationship Id="rId539" Type="http://schemas.openxmlformats.org/officeDocument/2006/relationships/hyperlink" Target="https://gobiernobogota-my.sharepoint.com/:b:/g/personal/planeacion_suba_gobiernobogota_gov_co/IQDXE0g62RoXQYYHZQDlc5J4AaRTvZkt_ePCC1zwQGyRNnA?e=fuP2Z5" TargetMode="External"/><Relationship Id="rId40" Type="http://schemas.openxmlformats.org/officeDocument/2006/relationships/hyperlink" Target="https://gobiernobogota-my.sharepoint.com/:b:/g/personal/planeacion_suba_gobiernobogota_gov_co/IQDYfz7BCezNT5jcCSdluleDAY3bI6UPbxERGDBiY4eb9dI?e=nMk8kc" TargetMode="External"/><Relationship Id="rId136" Type="http://schemas.openxmlformats.org/officeDocument/2006/relationships/hyperlink" Target="https://gobiernobogota-my.sharepoint.com/:b:/g/personal/planeacion_suba_gobiernobogota_gov_co/IQC5CY_jOGqsQLT9INpMFPAkAVz5LxNifQJVtXy6KkQoHSg?e=k7dvXx" TargetMode="External"/><Relationship Id="rId178" Type="http://schemas.openxmlformats.org/officeDocument/2006/relationships/hyperlink" Target="https://gobiernobogota-my.sharepoint.com/:b:/g/personal/planeacion_suba_gobiernobogota_gov_co/IQDf44K_e-byQbI4bgT9lM9AAQvRsujJ9Omyjb1eLxMqujs?e=yCC9hN" TargetMode="External"/><Relationship Id="rId301" Type="http://schemas.openxmlformats.org/officeDocument/2006/relationships/hyperlink" Target="https://gobiernobogota-my.sharepoint.com/:b:/g/personal/planeacion_suba_gobiernobogota_gov_co/IQBAm65oxyc0T6t-hkwmZdHRASZSGbvU_iS39qtovXnWWb0?e=plUu2y" TargetMode="External"/><Relationship Id="rId343" Type="http://schemas.openxmlformats.org/officeDocument/2006/relationships/hyperlink" Target="https://gobiernobogota-my.sharepoint.com/:b:/g/personal/planeacion_suba_gobiernobogota_gov_co/IQCyA10LkQHjRbpaxdAnmhPDAXpC1OcuVN3A6MnbV1GIUkM?e=2evzdw" TargetMode="External"/><Relationship Id="rId550" Type="http://schemas.openxmlformats.org/officeDocument/2006/relationships/hyperlink" Target="https://gobiernobogota-my.sharepoint.com/:b:/g/personal/planeacion_suba_gobiernobogota_gov_co/IQBMrkqzM6V_TI_vGKmw-L1MAbDAlGnkgLgsrR0JZzV7Y_k?e=JQLqWt" TargetMode="External"/><Relationship Id="rId82" Type="http://schemas.openxmlformats.org/officeDocument/2006/relationships/hyperlink" Target="https://gobiernobogota-my.sharepoint.com/:b:/g/personal/planeacion_suba_gobiernobogota_gov_co/IQBuOzStr3VOSrJVUh9Xj5TjAQ0tYcBuK8ryjmQQPMTnx0g?e=cWC2jY" TargetMode="External"/><Relationship Id="rId203" Type="http://schemas.openxmlformats.org/officeDocument/2006/relationships/hyperlink" Target="https://gobiernobogota-my.sharepoint.com/:b:/g/personal/planeacion_suba_gobiernobogota_gov_co/IQAtLFuyEs3_RrMfe0oKwMWcAWG5h3fg-RU1fMBI-yLlpGA?e=cxturv" TargetMode="External"/><Relationship Id="rId385" Type="http://schemas.openxmlformats.org/officeDocument/2006/relationships/hyperlink" Target="https://gobiernobogota-my.sharepoint.com/:b:/g/personal/planeacion_suba_gobiernobogota_gov_co/IQBQhQEJ73TWTZbL6J9z5LSKAS3GX70b7VJh0PyiiiLHOF4?e=Gw6MUq" TargetMode="External"/><Relationship Id="rId592" Type="http://schemas.openxmlformats.org/officeDocument/2006/relationships/hyperlink" Target="https://gobiernobogota-my.sharepoint.com/:b:/g/personal/planeacion_suba_gobiernobogota_gov_co/IQBrNGxGoASYT77p8YDdKBWVAXa6oUtHU7NuXOJomWcPOr0?e=NFU3MR" TargetMode="External"/><Relationship Id="rId606" Type="http://schemas.openxmlformats.org/officeDocument/2006/relationships/hyperlink" Target="https://gobiernobogota-my.sharepoint.com/:b:/g/personal/planeacion_suba_gobiernobogota_gov_co/IQCRblJ8OylGRonQP0ZGCxkDARJiPIQkHUP-9uB_GaadROM?e=3qQjQ5" TargetMode="External"/><Relationship Id="rId648" Type="http://schemas.openxmlformats.org/officeDocument/2006/relationships/hyperlink" Target="https://gobiernobogota-my.sharepoint.com/:b:/g/personal/planeacion_suba_gobiernobogota_gov_co/IQAaApnuB0JdRKLQIHZFl9LFAfGodkDBwfsxTwnvOt7w49Q?e=Dz3lbt" TargetMode="External"/><Relationship Id="rId245" Type="http://schemas.openxmlformats.org/officeDocument/2006/relationships/hyperlink" Target="https://gobiernobogota-my.sharepoint.com/:b:/g/personal/planeacion_suba_gobiernobogota_gov_co/IQB88U3Vz7gkToJIB7ic-wEmASj_InxGScZG8CupILITlIA?e=WdDChx" TargetMode="External"/><Relationship Id="rId287" Type="http://schemas.openxmlformats.org/officeDocument/2006/relationships/hyperlink" Target="https://gobiernobogota-my.sharepoint.com/:b:/g/personal/planeacion_suba_gobiernobogota_gov_co/IQABjT_ROPyZRbrNxD7VH92xAa7L7D1ZsZ6fwKopEKnX08A?e=BCxpZh" TargetMode="External"/><Relationship Id="rId410" Type="http://schemas.openxmlformats.org/officeDocument/2006/relationships/hyperlink" Target="https://gobiernobogota-my.sharepoint.com/:b:/g/personal/planeacion_suba_gobiernobogota_gov_co/IQBXh6io_0RcTbJer9rD27dvAftEALhK5PU3b2V9PYJePN4?e=ISxCKc" TargetMode="External"/><Relationship Id="rId452" Type="http://schemas.openxmlformats.org/officeDocument/2006/relationships/hyperlink" Target="https://gobiernobogota-my.sharepoint.com/:b:/g/personal/planeacion_suba_gobiernobogota_gov_co/IQBAqpMZnJhaR4fzT69c6XO1AbvWvNOvoX7VQHbjdvg1aOg?e=HmkiGy" TargetMode="External"/><Relationship Id="rId494" Type="http://schemas.openxmlformats.org/officeDocument/2006/relationships/hyperlink" Target="https://gobiernobogota-my.sharepoint.com/:b:/g/personal/planeacion_suba_gobiernobogota_gov_co/IQCOPM8ldyOlTZ80CqEXwIn8AX-cx7kMMoFydOa39O_PZRY?e=Iglx0Q" TargetMode="External"/><Relationship Id="rId508" Type="http://schemas.openxmlformats.org/officeDocument/2006/relationships/hyperlink" Target="https://gobiernobogota-my.sharepoint.com/:b:/g/personal/planeacion_suba_gobiernobogota_gov_co/IQAKlicOjUm5QpYSJXdFVPqCAdrgS-IrCoCEM38F5-L2BWs?e=4u1ZKl" TargetMode="External"/><Relationship Id="rId105" Type="http://schemas.openxmlformats.org/officeDocument/2006/relationships/hyperlink" Target="https://gobiernobogota-my.sharepoint.com/:b:/g/personal/planeacion_suba_gobiernobogota_gov_co/IQDMb7zDnZvgSIT6O8TvxCnaAXhviGQRNqirZ9TaiX8MtJA?e=JOwCpk" TargetMode="External"/><Relationship Id="rId147" Type="http://schemas.openxmlformats.org/officeDocument/2006/relationships/hyperlink" Target="https://gobiernobogota-my.sharepoint.com/:b:/g/personal/planeacion_suba_gobiernobogota_gov_co/IQC3n1-3qJZ2SKpVvajWPoLpAeMYPbBWFvEmTo3r_WNO_U0?e=iCQwVi" TargetMode="External"/><Relationship Id="rId312" Type="http://schemas.openxmlformats.org/officeDocument/2006/relationships/hyperlink" Target="https://gobiernobogota-my.sharepoint.com/:b:/g/personal/planeacion_suba_gobiernobogota_gov_co/IQCdkMR8tqp8Q69vbzhAH616AQ_61I5Y1Hm_kEo8HVOdGQ0?e=PORaoV" TargetMode="External"/><Relationship Id="rId354" Type="http://schemas.openxmlformats.org/officeDocument/2006/relationships/hyperlink" Target="https://gobiernobogota-my.sharepoint.com/:b:/g/personal/planeacion_suba_gobiernobogota_gov_co/IQAvWKpowqnXQI-zjcaNaSrDAXGB8rn3XAAygA_ZEbJbDr0?e=D2IBZv" TargetMode="External"/><Relationship Id="rId51" Type="http://schemas.openxmlformats.org/officeDocument/2006/relationships/hyperlink" Target="https://gobiernobogota-my.sharepoint.com/:b:/g/personal/planeacion_suba_gobiernobogota_gov_co/IQDnYHWShGJsRZW0CbHALMf7AQE4RNX9GjHS0QDRIGOQLZI?e=dPBw8K" TargetMode="External"/><Relationship Id="rId93" Type="http://schemas.openxmlformats.org/officeDocument/2006/relationships/hyperlink" Target="https://gobiernobogota-my.sharepoint.com/:b:/g/personal/planeacion_suba_gobiernobogota_gov_co/IQDYfz7BCezNT5jcCSdluleDAY3bI6UPbxERGDBiY4eb9dI?e=nMk8kc" TargetMode="External"/><Relationship Id="rId189" Type="http://schemas.openxmlformats.org/officeDocument/2006/relationships/hyperlink" Target="https://gobiernobogota-my.sharepoint.com/:b:/g/personal/planeacion_suba_gobiernobogota_gov_co/IQC3n1-3qJZ2SKpVvajWPoLpAeMYPbBWFvEmTo3r_WNO_U0?e=OrkinL" TargetMode="External"/><Relationship Id="rId396" Type="http://schemas.openxmlformats.org/officeDocument/2006/relationships/hyperlink" Target="https://gobiernobogota-my.sharepoint.com/:b:/g/personal/planeacion_suba_gobiernobogota_gov_co/IQCOgtbqCSx4Rr-blaLs427EAd_hHwOcNPXV2dYA1FgLp_w?e=hY77WV" TargetMode="External"/><Relationship Id="rId561" Type="http://schemas.openxmlformats.org/officeDocument/2006/relationships/hyperlink" Target="https://gobiernobogota-my.sharepoint.com/:b:/g/personal/planeacion_suba_gobiernobogota_gov_co/IQBB34-ivIVyT6_7AUuZZ0V5ARh0_68INd76m6VphjTfTUw?e=tgsX5p" TargetMode="External"/><Relationship Id="rId617" Type="http://schemas.openxmlformats.org/officeDocument/2006/relationships/hyperlink" Target="https://gobiernobogota-my.sharepoint.com/:b:/g/personal/planeacion_suba_gobiernobogota_gov_co/IQAXetB6XrAIT728Sl78eDSYAcVAIEcIJDlSLlU8Wuhy2nA?e=fwG4lF" TargetMode="External"/><Relationship Id="rId659" Type="http://schemas.openxmlformats.org/officeDocument/2006/relationships/hyperlink" Target="https://gobiernobogota-my.sharepoint.com/:b:/g/personal/planeacion_suba_gobiernobogota_gov_co/IQCuqKFrZe3cS5GC88Jgl_llAZzhaf0bw7Ms9GSKVqQg4RU?e=D9dYyW" TargetMode="External"/><Relationship Id="rId214" Type="http://schemas.openxmlformats.org/officeDocument/2006/relationships/hyperlink" Target="https://gobiernobogota-my.sharepoint.com/:b:/g/personal/planeacion_suba_gobiernobogota_gov_co/IQCSi3_B967MQbru-6hZOvJMAQDB68MbX0Q08DRkLtqGuB0?e=DxXbZe" TargetMode="External"/><Relationship Id="rId256" Type="http://schemas.openxmlformats.org/officeDocument/2006/relationships/hyperlink" Target="https://gobiernobogota-my.sharepoint.com/:b:/g/personal/sandra_tamayo_gobiernobogota_gov_co/IQAjeafpPcQsSqiUSz8-bKSxAScepYFngBvK7GMyKKTm4SM?e=nsbc9S" TargetMode="External"/><Relationship Id="rId298" Type="http://schemas.openxmlformats.org/officeDocument/2006/relationships/hyperlink" Target="https://gobiernobogota-my.sharepoint.com/:b:/g/personal/planeacion_suba_gobiernobogota_gov_co/IQBz2CKObcGQQ7tlyKeMS_LyAYgcIzBGx3HfmbaEMW7eKes?e=Y32qrI" TargetMode="External"/><Relationship Id="rId421" Type="http://schemas.openxmlformats.org/officeDocument/2006/relationships/hyperlink" Target="https://gobiernobogota-my.sharepoint.com/:b:/g/personal/planeacion_suba_gobiernobogota_gov_co/IQACefroHToSQYN2wBuKmoUFAebB37ele3HRMBlevK_Hgdc?e=0b4Owj" TargetMode="External"/><Relationship Id="rId463" Type="http://schemas.openxmlformats.org/officeDocument/2006/relationships/hyperlink" Target="https://gobiernobogota-my.sharepoint.com/:b:/g/personal/planeacion_suba_gobiernobogota_gov_co/IQAdy-rJ0tjISa5i30jFu1k8AeEdsiKBTVP5Silw_u8tCu8?e=Z53ign" TargetMode="External"/><Relationship Id="rId519" Type="http://schemas.openxmlformats.org/officeDocument/2006/relationships/hyperlink" Target="https://gobiernobogota-my.sharepoint.com/:b:/g/personal/planeacion_suba_gobiernobogota_gov_co/IQD4j6z0M2mnQoGPaklwqmWaASYdoilITBQmvJcHOtYokDk?e=nkAWhk" TargetMode="External"/><Relationship Id="rId670" Type="http://schemas.openxmlformats.org/officeDocument/2006/relationships/hyperlink" Target="https://gobiernobogota-my.sharepoint.com/:b:/g/personal/planeacion_suba_gobiernobogota_gov_co/IQDEnB7o0WMqTaN6lgdwP5CiAeH9oJ79fC_42RwLRTrhtkI?e=RpcMix" TargetMode="External"/><Relationship Id="rId116" Type="http://schemas.openxmlformats.org/officeDocument/2006/relationships/hyperlink" Target="https://gobiernobogota-my.sharepoint.com/:b:/g/personal/planeacion_suba_gobiernobogota_gov_co/IQCLmMa5ieS1TpLinchRAu0LAYXabk58kyZQJSjELmvzmQk?e=Q9Rf7e" TargetMode="External"/><Relationship Id="rId158" Type="http://schemas.openxmlformats.org/officeDocument/2006/relationships/hyperlink" Target="https://gobiernobogota-my.sharepoint.com/:b:/g/personal/planeacion_suba_gobiernobogota_gov_co/IQB-8zDE5cVJSKp7KgQCJacRASMfo-8heGHl9aGn6EQ0SOw?e=S4mbq7" TargetMode="External"/><Relationship Id="rId323" Type="http://schemas.openxmlformats.org/officeDocument/2006/relationships/hyperlink" Target="https://gobiernobogota-my.sharepoint.com/:b:/g/personal/planeacion_suba_gobiernobogota_gov_co/IQDXXjy-5aqlQrLhtW2xd7zVAQR76NnvRF-BgbXuQf_hugs?e=A7W88w" TargetMode="External"/><Relationship Id="rId530" Type="http://schemas.openxmlformats.org/officeDocument/2006/relationships/hyperlink" Target="https://gobiernobogota-my.sharepoint.com/:b:/g/personal/planeacion_suba_gobiernobogota_gov_co/IQD-w2Tm_-zsS60w0YzzfHbnAUcGP1na7s_6PMXQpuvS81w?e=tiYAbe" TargetMode="External"/><Relationship Id="rId20" Type="http://schemas.openxmlformats.org/officeDocument/2006/relationships/hyperlink" Target="https://gobiernobogota-my.sharepoint.com/:b:/g/personal/planeacion_suba_gobiernobogota_gov_co/IQC3n1-3qJZ2SKpVvajWPoLpAeMYPbBWFvEmTo3r_WNO_U0?e=9gXu3A" TargetMode="External"/><Relationship Id="rId62" Type="http://schemas.openxmlformats.org/officeDocument/2006/relationships/hyperlink" Target="https://gobiernobogota-my.sharepoint.com/:b:/g/personal/planeacion_suba_gobiernobogota_gov_co/IQCgm5YiE5_kQ5TMDogZTJv7AV1RW44CV7mB7C1aXXqSRvs?e=NLPkQf" TargetMode="External"/><Relationship Id="rId365" Type="http://schemas.openxmlformats.org/officeDocument/2006/relationships/hyperlink" Target="https://gobiernobogota-my.sharepoint.com/:b:/g/personal/planeacion_suba_gobiernobogota_gov_co/IQAPRkPrZAKvTLtcG25cEzViAeS6mFIuwdNuXQQ4Dk8pWGY?e=5nrRxu" TargetMode="External"/><Relationship Id="rId572" Type="http://schemas.openxmlformats.org/officeDocument/2006/relationships/hyperlink" Target="https://gobiernobogota-my.sharepoint.com/:b:/g/personal/planeacion_suba_gobiernobogota_gov_co/IQDvdyvBK0y2RbmtrWdH5diZAUn3PGKjAhuNKR3LFXoKzkQ?e=M75mL0" TargetMode="External"/><Relationship Id="rId628" Type="http://schemas.openxmlformats.org/officeDocument/2006/relationships/hyperlink" Target="https://gobiernobogota-my.sharepoint.com/:b:/g/personal/planeacion_suba_gobiernobogota_gov_co/IQAJvzclVqVqSYtFNIMI9E76AWwwYC66A5o3CghL76yPG6o?e=tMCwCd" TargetMode="External"/><Relationship Id="rId225" Type="http://schemas.openxmlformats.org/officeDocument/2006/relationships/hyperlink" Target="https://gobiernobogota-my.sharepoint.com/:b:/g/personal/planeacion_suba_gobiernobogota_gov_co/IQBAKhbuOUwRR5yh9biZEAD_ATsHg5rcE99HSXldQTFHP2g?e=U3oIAc" TargetMode="External"/><Relationship Id="rId267" Type="http://schemas.openxmlformats.org/officeDocument/2006/relationships/hyperlink" Target="https://gobiernobogota-my.sharepoint.com/:b:/g/personal/planeacion_suba_gobiernobogota_gov_co/IQCItwYI8a2aS5UaLCDDm4GuAa6rwfvtjAzDJsqMRx6dDDY?e=IYbKQW" TargetMode="External"/><Relationship Id="rId432" Type="http://schemas.openxmlformats.org/officeDocument/2006/relationships/hyperlink" Target="https://gobiernobogota-my.sharepoint.com/:b:/g/personal/planeacion_suba_gobiernobogota_gov_co/IQAdy-rJ0tjISa5i30jFu1k8AZRtQl9JohRXyI4j9ajYCNY?e=bpWlxZ" TargetMode="External"/><Relationship Id="rId474" Type="http://schemas.openxmlformats.org/officeDocument/2006/relationships/hyperlink" Target="https://gobiernobogota-my.sharepoint.com/:b:/g/personal/planeacion_suba_gobiernobogota_gov_co/IQBJPW5Nj37YRoGqmmbxODi6AZRZ8VHrmEMMLpjJRa1_rT0?e=YEB19y" TargetMode="External"/><Relationship Id="rId127" Type="http://schemas.openxmlformats.org/officeDocument/2006/relationships/hyperlink" Target="https://gobiernobogota-my.sharepoint.com/:b:/g/personal/planeacion_suba_gobiernobogota_gov_co/IQD70PYGw7ksT6B9YVFNkPmkAXSBXAKNRze8CJjzcJoGAHI?e=4otwka" TargetMode="External"/><Relationship Id="rId31" Type="http://schemas.openxmlformats.org/officeDocument/2006/relationships/hyperlink" Target="https://gobiernobogota-my.sharepoint.com/:b:/g/personal/planeacion_suba_gobiernobogota_gov_co/IQCgm5YiE5_kQ5TMDogZTJv7AV1RW44CV7mB7C1aXXqSRvs?e=Yn6uJW" TargetMode="External"/><Relationship Id="rId73" Type="http://schemas.openxmlformats.org/officeDocument/2006/relationships/hyperlink" Target="https://gobiernobogota-my.sharepoint.com/:b:/g/personal/planeacion_suba_gobiernobogota_gov_co/IQD6pg_K_eDXQrbt-LKIwIiGAbkHKwOBLA5o2-fMXwYUxuE?e=0pwCYn" TargetMode="External"/><Relationship Id="rId169" Type="http://schemas.openxmlformats.org/officeDocument/2006/relationships/hyperlink" Target="https://gobiernobogota-my.sharepoint.com/:b:/g/personal/planeacion_suba_gobiernobogota_gov_co/IQDdhi804BBAQ5UdFM9KQ5EJAeq608vCKeinsyCsq0bUZ7M?e=O5Uyva" TargetMode="External"/><Relationship Id="rId334" Type="http://schemas.openxmlformats.org/officeDocument/2006/relationships/hyperlink" Target="https://gobiernobogota-my.sharepoint.com/:b:/g/personal/planeacion_suba_gobiernobogota_gov_co/IQDMZ0T9mSVxRKfzq21QstZzAUDlBRHMMr71r81ynqwr9wc?e=GwTjSx" TargetMode="External"/><Relationship Id="rId376" Type="http://schemas.openxmlformats.org/officeDocument/2006/relationships/hyperlink" Target="https://gobiernobogota-my.sharepoint.com/:b:/g/personal/planeacion_suba_gobiernobogota_gov_co/IQA8acw4gv6QTqasbHqdDju2AQ8OsKaDPoc143yMijZ2y20?e=wXxAQg" TargetMode="External"/><Relationship Id="rId541" Type="http://schemas.openxmlformats.org/officeDocument/2006/relationships/hyperlink" Target="https://gobiernobogota-my.sharepoint.com/:b:/g/personal/planeacion_suba_gobiernobogota_gov_co/IQBiqUKgIcgNQIEWzqlK2oeCAdPFanD7y9XzX9bcKbiLKRc?e=b40IzS" TargetMode="External"/><Relationship Id="rId583" Type="http://schemas.openxmlformats.org/officeDocument/2006/relationships/hyperlink" Target="https://gobiernobogota-my.sharepoint.com/:b:/g/personal/planeacion_suba_gobiernobogota_gov_co/IQCDEFM4CX9OQIDxSEeTB9wDAcDrI1SD2uJek_pbpK48Yek?e=rIVovk" TargetMode="External"/><Relationship Id="rId639" Type="http://schemas.openxmlformats.org/officeDocument/2006/relationships/hyperlink" Target="https://gobiernobogota-my.sharepoint.com/:b:/g/personal/planeacion_suba_gobiernobogota_gov_co/IQDDDP9nsbs8SrswMExGmBCTAWcFfg36uzbT_YQdWtVRnuY?e=mSDLIi" TargetMode="External"/><Relationship Id="rId4" Type="http://schemas.openxmlformats.org/officeDocument/2006/relationships/hyperlink" Target="https://gobiernobogota-my.sharepoint.com/:b:/g/personal/planeacion_suba_gobiernobogota_gov_co/IQDnTTIqL0gdQ7M8lQvxgVsVAYTNutLLXrKc3Xz5mT4xVhM?e=VeVmF5" TargetMode="External"/><Relationship Id="rId180" Type="http://schemas.openxmlformats.org/officeDocument/2006/relationships/hyperlink" Target="https://gobiernobogota-my.sharepoint.com/:b:/g/personal/planeacion_suba_gobiernobogota_gov_co/IQDuE0DvxIVbQ5eTLpYcjpjUASKI4Uhee9DLHs9JZ0-d67U?e=gNxnFM" TargetMode="External"/><Relationship Id="rId236" Type="http://schemas.openxmlformats.org/officeDocument/2006/relationships/hyperlink" Target="https://gobiernobogota-my.sharepoint.com/:b:/g/personal/planeacion_suba_gobiernobogota_gov_co/IQC5CtxfCWIsQpUu4WY13aIXAU54JlntZtjaCeLrUikEN6I?e=o4mm5s" TargetMode="External"/><Relationship Id="rId278" Type="http://schemas.openxmlformats.org/officeDocument/2006/relationships/hyperlink" Target="https://gobiernobogota-my.sharepoint.com/:b:/g/personal/planeacion_suba_gobiernobogota_gov_co/IQCOgtbqCSx4Rr-blaLs427EAd_hHwOcNPXV2dYA1FgLp_w?e=hY77WV" TargetMode="External"/><Relationship Id="rId401" Type="http://schemas.openxmlformats.org/officeDocument/2006/relationships/hyperlink" Target="https://gobiernobogota-my.sharepoint.com/:b:/g/personal/planeacion_suba_gobiernobogota_gov_co/IQCdkMR8tqp8Q69vbzhAH616AQ_61I5Y1Hm_kEo8HVOdGQ0?e=PORaoV" TargetMode="External"/><Relationship Id="rId443" Type="http://schemas.openxmlformats.org/officeDocument/2006/relationships/hyperlink" Target="https://gobiernobogota-my.sharepoint.com/:b:/g/personal/planeacion_suba_gobiernobogota_gov_co/IQCY8Za_LIPjQKyY8H3T7tfXAVdVQvUSKKU9Zbzh2F-_4F4?e=b66puU" TargetMode="External"/><Relationship Id="rId650" Type="http://schemas.openxmlformats.org/officeDocument/2006/relationships/hyperlink" Target="https://gobiernobogota-my.sharepoint.com/:b:/g/personal/planeacion_suba_gobiernobogota_gov_co/IQApxBFmyI_FQZN8Di18P8amAXdnpZls9L3LKPXlgHXihhA?e=AwEBeM" TargetMode="External"/><Relationship Id="rId303" Type="http://schemas.openxmlformats.org/officeDocument/2006/relationships/hyperlink" Target="https://gobiernobogota-my.sharepoint.com/:b:/g/personal/planeacion_suba_gobiernobogota_gov_co/IQAPRkPrZAKvTLtcG25cEzViAeS6mFIuwdNuXQQ4Dk8pWGY?e=5nrRxu" TargetMode="External"/><Relationship Id="rId485" Type="http://schemas.openxmlformats.org/officeDocument/2006/relationships/hyperlink" Target="https://gobiernobogota-my.sharepoint.com/:b:/g/personal/planeacion_suba_gobiernobogota_gov_co/IQBusIu3iBbCSLLjThmedfFnAQB7ntcnjhb9msWBxAmAhvg?e=IUUy6d" TargetMode="External"/><Relationship Id="rId42" Type="http://schemas.openxmlformats.org/officeDocument/2006/relationships/hyperlink" Target="https://gobiernobogota-my.sharepoint.com/:b:/g/personal/planeacion_suba_gobiernobogota_gov_co/IQCgm5YiE5_kQ5TMDogZTJv7AV1RW44CV7mB7C1aXXqSRvs?e=VhPVkQ" TargetMode="External"/><Relationship Id="rId84" Type="http://schemas.openxmlformats.org/officeDocument/2006/relationships/hyperlink" Target="https://gobiernobogota-my.sharepoint.com/:b:/g/personal/planeacion_suba_gobiernobogota_gov_co/IQCw7wgbV3hBTpk0Lqbu6kr3AWCS-O35Q4KiNbkYKhKyfWk?e=Vr1ZGg" TargetMode="External"/><Relationship Id="rId138" Type="http://schemas.openxmlformats.org/officeDocument/2006/relationships/hyperlink" Target="https://gobiernobogota-my.sharepoint.com/:b:/g/personal/planeacion_suba_gobiernobogota_gov_co/IQDf44K_e-byQbI4bgT9lM9AAQvRsujJ9Omyjb1eLxMqujs?e=yCC9hN" TargetMode="External"/><Relationship Id="rId345" Type="http://schemas.openxmlformats.org/officeDocument/2006/relationships/hyperlink" Target="https://gobiernobogota-my.sharepoint.com/:b:/g/personal/planeacion_suba_gobiernobogota_gov_co/IQD11qwsVJHUS6SANem2zz9LAfYhFaaGhDJY_UF1NgV4g-0?e=WQdoMo" TargetMode="External"/><Relationship Id="rId387" Type="http://schemas.openxmlformats.org/officeDocument/2006/relationships/hyperlink" Target="https://gobiernobogota-my.sharepoint.com/:b:/g/personal/planeacion_suba_gobiernobogota_gov_co/IQBQhQEJ73TWTZbL6J9z5LSKAS3GX70b7VJh0PyiiiLHOF4?e=Gw6MUq" TargetMode="External"/><Relationship Id="rId510" Type="http://schemas.openxmlformats.org/officeDocument/2006/relationships/hyperlink" Target="https://gobiernobogota-my.sharepoint.com/:b:/g/personal/planeacion_suba_gobiernobogota_gov_co/IQCnp4TbeUGCSZ0iPO2mihy-AaGFI2y8L8Xd8F_E319nC0o?e=aOrSdN" TargetMode="External"/><Relationship Id="rId552" Type="http://schemas.openxmlformats.org/officeDocument/2006/relationships/hyperlink" Target="https://gobiernobogota-my.sharepoint.com/:b:/g/personal/planeacion_suba_gobiernobogota_gov_co/IQChu8YBeetiSKPlsGbgOr8zATO4zVJHWJPpmLXSBiFjEz8?e=fqJ3dP" TargetMode="External"/><Relationship Id="rId594" Type="http://schemas.openxmlformats.org/officeDocument/2006/relationships/hyperlink" Target="https://gobiernobogota-my.sharepoint.com/:b:/g/personal/planeacion_suba_gobiernobogota_gov_co/IQDtXW-fGstBSrO42SeQ9_dVAUuFvCuFGkSYQ0SHfrd_qHY?e=Bb7NNF" TargetMode="External"/><Relationship Id="rId608" Type="http://schemas.openxmlformats.org/officeDocument/2006/relationships/hyperlink" Target="https://gobiernobogota-my.sharepoint.com/:b:/g/personal/planeacion_suba_gobiernobogota_gov_co/IQDD042NA2DTTLcDdABGZF9SAZHTU_aGsG9R02H76E_40EY?e=HdX5xc" TargetMode="External"/><Relationship Id="rId191" Type="http://schemas.openxmlformats.org/officeDocument/2006/relationships/hyperlink" Target="https://gobiernobogota-my.sharepoint.com/:b:/g/personal/planeacion_suba_gobiernobogota_gov_co/IQDf44K_e-byQbI4bgT9lM9AAQvRsujJ9Omyjb1eLxMqujs?e=yCC9hN" TargetMode="External"/><Relationship Id="rId205" Type="http://schemas.openxmlformats.org/officeDocument/2006/relationships/hyperlink" Target="https://gobiernobogota-my.sharepoint.com/:b:/g/personal/planeacion_suba_gobiernobogota_gov_co/IQAvlSsQYsmbSqLjzq7sdPsgAfC16aitobxG_B4RxSGzdKU?e=4W3Tz3" TargetMode="External"/><Relationship Id="rId247" Type="http://schemas.openxmlformats.org/officeDocument/2006/relationships/hyperlink" Target="https://gobiernobogota-my.sharepoint.com/:b:/g/personal/sandra_tamayo_gobiernobogota_gov_co/IQBjTkxVaG7tSZ2JdDfsvt53AUgI_XCQNVZqd3ocKvLkekA?e=SDKlYi" TargetMode="External"/><Relationship Id="rId412" Type="http://schemas.openxmlformats.org/officeDocument/2006/relationships/hyperlink" Target="https://gobiernobogota-my.sharepoint.com/:b:/g/personal/planeacion_suba_gobiernobogota_gov_co/IQBXh6io_0RcTbJer9rD27dvAftEALhK5PU3b2V9PYJePN4?e=ISxCKc" TargetMode="External"/><Relationship Id="rId107" Type="http://schemas.openxmlformats.org/officeDocument/2006/relationships/hyperlink" Target="https://gobiernobogota-my.sharepoint.com/:b:/g/personal/planeacion_suba_gobiernobogota_gov_co/IQAnccDT0C7bSbjHL-RW6wEjAbsjkSpFIUH00w_2LDufKwI?e=sEokP1" TargetMode="External"/><Relationship Id="rId289" Type="http://schemas.openxmlformats.org/officeDocument/2006/relationships/hyperlink" Target="https://gobiernobogota-my.sharepoint.com/:b:/g/personal/planeacion_suba_gobiernobogota_gov_co/IQDXXjy-5aqlQrLhtW2xd7zVAQR76NnvRF-BgbXuQf_hugs?e=A7W88w" TargetMode="External"/><Relationship Id="rId454" Type="http://schemas.openxmlformats.org/officeDocument/2006/relationships/hyperlink" Target="https://gobiernobogota-my.sharepoint.com/:b:/g/personal/planeacion_suba_gobiernobogota_gov_co/IQAdy-rJ0tjISa5i30jFu1k8AZRtQl9JohRXyI4j9ajYCNY?e=bpWlxZ" TargetMode="External"/><Relationship Id="rId496" Type="http://schemas.openxmlformats.org/officeDocument/2006/relationships/hyperlink" Target="https://gobiernobogota-my.sharepoint.com/:b:/g/personal/planeacion_suba_gobiernobogota_gov_co/IQBOj4gepViEQIaggQMtw5R9AVhaFKBqymvYvovMp3pKGvY?e=dsiY1H" TargetMode="External"/><Relationship Id="rId661" Type="http://schemas.openxmlformats.org/officeDocument/2006/relationships/hyperlink" Target="https://gobiernobogota-my.sharepoint.com/:b:/g/personal/planeacion_suba_gobiernobogota_gov_co/IQBPsAaQrMfWTaHA5NTvRNdBAVrOu27__epq5KnzkCXWyLc?e=JwmhBF" TargetMode="External"/><Relationship Id="rId11" Type="http://schemas.openxmlformats.org/officeDocument/2006/relationships/hyperlink" Target="https://gobiernobogota-my.sharepoint.com/:b:/r/personal/planeacion_suba_gobiernobogota_gov_co/Documents/6.Archivo%20digital%202026/1.FORMULACIONES/2.ESTUDIOS%20DE%20MERCADO/2.BOLSA%20DE%20COTIZACIONES/Cotizaciones_2026/Kaizen%20Colombia_%20Almohadilla%20Para%20Sellos%20Sistec%2012X8.5cm%20(365).pdf?csf=1&amp;web=1&amp;e=C8rqeN" TargetMode="External"/><Relationship Id="rId53" Type="http://schemas.openxmlformats.org/officeDocument/2006/relationships/hyperlink" Target="https://gobiernobogota-my.sharepoint.com/:b:/g/personal/planeacion_suba_gobiernobogota_gov_co/IQBWOzfWvY2qR5XeKQ78dAVuAVSzA7TEHZaFqKchYbEhyqU?e=gPP2uO" TargetMode="External"/><Relationship Id="rId149" Type="http://schemas.openxmlformats.org/officeDocument/2006/relationships/hyperlink" Target="https://gobiernobogota-my.sharepoint.com/:b:/g/personal/planeacion_suba_gobiernobogota_gov_co/IQDf44K_e-byQbI4bgT9lM9AAQvRsujJ9Omyjb1eLxMqujs?e=yCC9hN" TargetMode="External"/><Relationship Id="rId314" Type="http://schemas.openxmlformats.org/officeDocument/2006/relationships/hyperlink" Target="https://gobiernobogota-my.sharepoint.com/:b:/g/personal/planeacion_suba_gobiernobogota_gov_co/IQBBu4dnf9PkSYwhrQsa2XYcASFuORQjOSLHBBlK7dsYuzY?e=RnOy2g" TargetMode="External"/><Relationship Id="rId356" Type="http://schemas.openxmlformats.org/officeDocument/2006/relationships/hyperlink" Target="https://gobiernobogota-my.sharepoint.com/:b:/g/personal/planeacion_suba_gobiernobogota_gov_co/IQBz2CKObcGQQ7tlyKeMS_LyAYgcIzBGx3HfmbaEMW7eKes?e=Y32qrI" TargetMode="External"/><Relationship Id="rId398" Type="http://schemas.openxmlformats.org/officeDocument/2006/relationships/hyperlink" Target="https://gobiernobogota-my.sharepoint.com/:b:/g/personal/planeacion_suba_gobiernobogota_gov_co/IQAPRkPrZAKvTLtcG25cEzViAeS6mFIuwdNuXQQ4Dk8pWGY?e=5nrRxu" TargetMode="External"/><Relationship Id="rId521" Type="http://schemas.openxmlformats.org/officeDocument/2006/relationships/hyperlink" Target="https://gobiernobogota-my.sharepoint.com/:b:/g/personal/planeacion_suba_gobiernobogota_gov_co/IQBslQAWKLiFRIwYVqd4tCZuAST_P_JMVawPNTBhRTzpVHw?e=N3lgfs" TargetMode="External"/><Relationship Id="rId563" Type="http://schemas.openxmlformats.org/officeDocument/2006/relationships/hyperlink" Target="https://gobiernobogota-my.sharepoint.com/:b:/g/personal/planeacion_suba_gobiernobogota_gov_co/IQA0CvEVYldaTIpCeI8S2oc6AduDuOxp3UAWiAOjQjT5egs?e=mT3WtB" TargetMode="External"/><Relationship Id="rId619" Type="http://schemas.openxmlformats.org/officeDocument/2006/relationships/hyperlink" Target="https://gobiernobogota-my.sharepoint.com/:b:/g/personal/planeacion_suba_gobiernobogota_gov_co/IQC5GfnDcgHuRpZhM5u2F6meAUW4ucDd97aao9lLgvCcNxg?e=CwQacE" TargetMode="External"/><Relationship Id="rId95" Type="http://schemas.openxmlformats.org/officeDocument/2006/relationships/hyperlink" Target="https://gobiernobogota-my.sharepoint.com/:b:/g/personal/planeacion_suba_gobiernobogota_gov_co/IQBN1y_X_06gQY0vKgXY6PMAATITBv1H4vVRMDBKkVIOM_M?e=4BoYde" TargetMode="External"/><Relationship Id="rId160" Type="http://schemas.openxmlformats.org/officeDocument/2006/relationships/hyperlink" Target="https://gobiernobogota-my.sharepoint.com/:b:/g/personal/planeacion_suba_gobiernobogota_gov_co/IQDf44K_e-byQbI4bgT9lM9AAQvRsujJ9Omyjb1eLxMqujs?e=yCC9hN" TargetMode="External"/><Relationship Id="rId216" Type="http://schemas.openxmlformats.org/officeDocument/2006/relationships/hyperlink" Target="https://gobiernobogota-my.sharepoint.com/:b:/g/personal/planeacion_suba_gobiernobogota_gov_co/IQDItYMSuzNtS7HM771LU7pWAQRdV1Lhvcd_iBaVzCOj_zg?e=BnJUFA" TargetMode="External"/><Relationship Id="rId423" Type="http://schemas.openxmlformats.org/officeDocument/2006/relationships/hyperlink" Target="https://gobiernobogota-my.sharepoint.com/:b:/g/personal/planeacion_suba_gobiernobogota_gov_co/IQDXXjy-5aqlQrLhtW2xd7zVAQR76NnvRF-BgbXuQf_hugs?e=5OyPUF" TargetMode="External"/><Relationship Id="rId258" Type="http://schemas.openxmlformats.org/officeDocument/2006/relationships/hyperlink" Target="https://gobiernobogota-my.sharepoint.com/:b:/g/personal/sandra_tamayo_gobiernobogota_gov_co/IQAjeafpPcQsSqiUSz8-bKSxAScepYFngBvK7GMyKKTm4SM?e=nsbc9S" TargetMode="External"/><Relationship Id="rId465" Type="http://schemas.openxmlformats.org/officeDocument/2006/relationships/hyperlink" Target="https://gobiernobogota-my.sharepoint.com/:b:/g/personal/planeacion_suba_gobiernobogota_gov_co/IQC8aZx2NnlWQJELsizfgLSjAd7eqfeZXr7cjHi5SHEC9sI?e=UN3jEI" TargetMode="External"/><Relationship Id="rId630" Type="http://schemas.openxmlformats.org/officeDocument/2006/relationships/hyperlink" Target="https://gobiernobogota-my.sharepoint.com/:b:/g/personal/planeacion_suba_gobiernobogota_gov_co/IQCRblJ8OylGRonQP0ZGCxkDARJiPIQkHUP-9uB_GaadROM?e=2cy8vG" TargetMode="External"/><Relationship Id="rId672" Type="http://schemas.openxmlformats.org/officeDocument/2006/relationships/hyperlink" Target="https://gobiernobogota-my.sharepoint.com/:b:/g/personal/planeacion_suba_gobiernobogota_gov_co/IQB2uuR_pGMkRrBavURTG-LOAea-9kNlAq3QxzmKeD3nwqI?e=BeXMR0" TargetMode="External"/><Relationship Id="rId22" Type="http://schemas.openxmlformats.org/officeDocument/2006/relationships/hyperlink" Target="https://gobiernobogota-my.sharepoint.com/:b:/g/personal/planeacion_suba_gobiernobogota_gov_co/IQCgm5YiE5_kQ5TMDogZTJv7AV1RW44CV7mB7C1aXXqSRvs?e=WNCOYl" TargetMode="External"/><Relationship Id="rId64" Type="http://schemas.openxmlformats.org/officeDocument/2006/relationships/hyperlink" Target="https://gobiernobogota-my.sharepoint.com/:b:/g/personal/planeacion_suba_gobiernobogota_gov_co/IQBcwJuRCc4cTL--ocd3-APOAZKkil9qoTQfoGSndWaIEFM?e=IfTvme" TargetMode="External"/><Relationship Id="rId118" Type="http://schemas.openxmlformats.org/officeDocument/2006/relationships/hyperlink" Target="https://gobiernobogota-my.sharepoint.com/:b:/g/personal/planeacion_suba_gobiernobogota_gov_co/IQDySv-pwXZcT7Lj1_MN1JMBAWHXjis4PIG3wnlCIV3tIBM?e=vrmW0H" TargetMode="External"/><Relationship Id="rId325" Type="http://schemas.openxmlformats.org/officeDocument/2006/relationships/hyperlink" Target="https://gobiernobogota-my.sharepoint.com/:b:/g/personal/planeacion_suba_gobiernobogota_gov_co/IQC8aZx2NnlWQJELsizfgLSjAd7eqfeZXr7cjHi5SHEC9sI?e=UN3jEI" TargetMode="External"/><Relationship Id="rId367" Type="http://schemas.openxmlformats.org/officeDocument/2006/relationships/hyperlink" Target="https://gobiernobogota-my.sharepoint.com/:b:/g/personal/planeacion_suba_gobiernobogota_gov_co/IQCmOM4sNIyeQKVfRR7RaucBAaGUGbdhVKj7dWPCRqpVErQ?e=k107Ci" TargetMode="External"/><Relationship Id="rId532" Type="http://schemas.openxmlformats.org/officeDocument/2006/relationships/hyperlink" Target="https://gobiernobogota-my.sharepoint.com/:b:/g/personal/planeacion_suba_gobiernobogota_gov_co/IQD0n6JJ__NHRJO8HGGW0w3IAWVgkUxDt2F6bRCbkosi_dk?e=eMW5Qd" TargetMode="External"/><Relationship Id="rId574" Type="http://schemas.openxmlformats.org/officeDocument/2006/relationships/hyperlink" Target="https://gobiernobogota-my.sharepoint.com/:b:/g/personal/planeacion_suba_gobiernobogota_gov_co/IQBhvNjF8HGDSYbUKbKME4b5ASAHI1RlpI3GDTvVH8QOeYE?e=k1BCvf" TargetMode="External"/><Relationship Id="rId171" Type="http://schemas.openxmlformats.org/officeDocument/2006/relationships/hyperlink" Target="https://gobiernobogota-my.sharepoint.com/:b:/g/personal/planeacion_suba_gobiernobogota_gov_co/IQDMZ0T9mSVxRKfzq21QstZzAUDlBRHMMr71r81ynqwr9wc?e=GwTjSx" TargetMode="External"/><Relationship Id="rId227" Type="http://schemas.openxmlformats.org/officeDocument/2006/relationships/hyperlink" Target="https://gobiernobogota-my.sharepoint.com/:b:/g/personal/planeacion_suba_gobiernobogota_gov_co/IQAWlUe1Zsd-Qr2-nlTKJjGmAfzC9tnrAgEEfIE29MerGE8?e=dwbNfT" TargetMode="External"/><Relationship Id="rId269" Type="http://schemas.openxmlformats.org/officeDocument/2006/relationships/hyperlink" Target="https://gobiernobogota-my.sharepoint.com/:b:/g/personal/planeacion_suba_gobiernobogota_gov_co/IQDCo5nBdqHcSYwPwwp8sizdAWH0Tt2nODZUFrKlcfV2Rsc?e=MIgUNA" TargetMode="External"/><Relationship Id="rId434" Type="http://schemas.openxmlformats.org/officeDocument/2006/relationships/hyperlink" Target="https://gobiernobogota-my.sharepoint.com/:b:/g/personal/planeacion_suba_gobiernobogota_gov_co/IQDYfz7BCezNT5jcCSdluleDAY3bI6UPbxERGDBiY4eb9dI?e=95vbkE" TargetMode="External"/><Relationship Id="rId476" Type="http://schemas.openxmlformats.org/officeDocument/2006/relationships/hyperlink" Target="https://gobiernobogota-my.sharepoint.com/:b:/g/personal/planeacion_suba_gobiernobogota_gov_co/IQC3tzlDQVcdTIBJ2ywZMSlBAckUzIYikX0AZjRY-t9lHh4?e=R8FFCw" TargetMode="External"/><Relationship Id="rId641" Type="http://schemas.openxmlformats.org/officeDocument/2006/relationships/hyperlink" Target="https://gobiernobogota-my.sharepoint.com/:b:/g/personal/planeacion_suba_gobiernobogota_gov_co/IQDmXPXizA7FQZJwWFmBVs5xAZQ6KXklJHXk6H53f23HfOg?e=9nFYF1" TargetMode="External"/><Relationship Id="rId33" Type="http://schemas.openxmlformats.org/officeDocument/2006/relationships/hyperlink" Target="https://gobiernobogota-my.sharepoint.com/:b:/g/personal/planeacion_suba_gobiernobogota_gov_co/IQC0i-GRTleRS7tzuCTxcuLhAaWRJQvzCzVNEpKZ8BSyTas?e=8GaQov" TargetMode="External"/><Relationship Id="rId129" Type="http://schemas.openxmlformats.org/officeDocument/2006/relationships/hyperlink" Target="https://gobiernobogota-my.sharepoint.com/:b:/g/personal/planeacion_suba_gobiernobogota_gov_co/IQCjt_Sxzy_0TKCJTFuM4hSMAYUaY9y0aifNtvs967z397M?e=3Ku8oU" TargetMode="External"/><Relationship Id="rId280" Type="http://schemas.openxmlformats.org/officeDocument/2006/relationships/hyperlink" Target="https://gobiernobogota-my.sharepoint.com/:b:/g/personal/planeacion_suba_gobiernobogota_gov_co/IQAPRkPrZAKvTLtcG25cEzViAeS6mFIuwdNuXQQ4Dk8pWGY?e=5nrRxu" TargetMode="External"/><Relationship Id="rId336" Type="http://schemas.openxmlformats.org/officeDocument/2006/relationships/hyperlink" Target="https://gobiernobogota-my.sharepoint.com/:b:/g/personal/planeacion_suba_gobiernobogota_gov_co/IQDDLeNWIGsPRZdsuJClq_lFAZYa83hF7YyG36-9ppN7Ae4?e=2qvgbU" TargetMode="External"/><Relationship Id="rId501" Type="http://schemas.openxmlformats.org/officeDocument/2006/relationships/hyperlink" Target="https://gobiernobogota-my.sharepoint.com/:b:/g/personal/planeacion_suba_gobiernobogota_gov_co/IQAKlicOjUm5QpYSJXdFVPqCAdrgS-IrCoCEM38F5-L2BWs?e=4u1ZKl" TargetMode="External"/><Relationship Id="rId543" Type="http://schemas.openxmlformats.org/officeDocument/2006/relationships/hyperlink" Target="https://gobiernobogota-my.sharepoint.com/:b:/g/personal/planeacion_suba_gobiernobogota_gov_co/IQB23cfQvSAXS5bDJYDNWtaTAXR84T86lP8-ZI9XAungHJI?e=4cgXQZ" TargetMode="External"/><Relationship Id="rId75" Type="http://schemas.openxmlformats.org/officeDocument/2006/relationships/hyperlink" Target="https://gobiernobogota-my.sharepoint.com/:b:/g/personal/planeacion_suba_gobiernobogota_gov_co/IQCgm5YiE5_kQ5TMDogZTJv7AV1RW44CV7mB7C1aXXqSRvs?e=r83Mm1" TargetMode="External"/><Relationship Id="rId140" Type="http://schemas.openxmlformats.org/officeDocument/2006/relationships/hyperlink" Target="https://gobiernobogota-my.sharepoint.com/:b:/g/personal/planeacion_suba_gobiernobogota_gov_co/IQA7D704FzeQQY_-J0VeSiTJAeAwRQ5KuhgACOR4kng5ugY?e=jZqcLb" TargetMode="External"/><Relationship Id="rId182" Type="http://schemas.openxmlformats.org/officeDocument/2006/relationships/hyperlink" Target="https://gobiernobogota-my.sharepoint.com/:b:/g/personal/planeacion_suba_gobiernobogota_gov_co/IQC3n1-3qJZ2SKpVvajWPoLpAeMYPbBWFvEmTo3r_WNO_U0?e=8zVoNC" TargetMode="External"/><Relationship Id="rId378" Type="http://schemas.openxmlformats.org/officeDocument/2006/relationships/hyperlink" Target="https://gobiernobogota-my.sharepoint.com/:b:/g/personal/planeacion_suba_gobiernobogota_gov_co/IQAdy-rJ0tjISa5i30jFu1k8AeEdsiKBTVP5Silw_u8tCu8?e=Z53ign" TargetMode="External"/><Relationship Id="rId403" Type="http://schemas.openxmlformats.org/officeDocument/2006/relationships/hyperlink" Target="https://gobiernobogota-my.sharepoint.com/:b:/g/personal/planeacion_suba_gobiernobogota_gov_co/IQB5tu2rd_zgRJ2EKsTPwMTeAQtTCmd-xtyf8_sint871TY?e=E4fmFg" TargetMode="External"/><Relationship Id="rId585" Type="http://schemas.openxmlformats.org/officeDocument/2006/relationships/hyperlink" Target="https://gobiernobogota-my.sharepoint.com/:b:/g/personal/planeacion_suba_gobiernobogota_gov_co/IQDEH0zjqUkrQ67FqoMrp_cWAXvonP_FWBWJokeyWSC9P9I?e=XPqqTc" TargetMode="External"/><Relationship Id="rId6" Type="http://schemas.openxmlformats.org/officeDocument/2006/relationships/hyperlink" Target="https://gobiernobogota-my.sharepoint.com/:b:/g/personal/planeacion_suba_gobiernobogota_gov_co/IQAN65gFMWp2SKGb0Ye-548NAfJPqrwXtugMZNSNrkSytwQ?e=h7zbze" TargetMode="External"/><Relationship Id="rId238" Type="http://schemas.openxmlformats.org/officeDocument/2006/relationships/hyperlink" Target="https://gobiernobogota-my.sharepoint.com/:b:/g/personal/sandra_tamayo_gobiernobogota_gov_co/IQBjTkxVaG7tSZ2JdDfsvt53AUgI_XCQNVZqd3ocKvLkekA?e=JwWv1Q" TargetMode="External"/><Relationship Id="rId445" Type="http://schemas.openxmlformats.org/officeDocument/2006/relationships/hyperlink" Target="https://gobiernobogota-my.sharepoint.com/:b:/g/personal/planeacion_suba_gobiernobogota_gov_co/IQAJXjAvIajwQ68bvEjj43HpASA8Zb06zOXwxqocktk2OQM?e=UTKHx0" TargetMode="External"/><Relationship Id="rId487" Type="http://schemas.openxmlformats.org/officeDocument/2006/relationships/hyperlink" Target="https://gobiernobogota-my.sharepoint.com/:b:/g/personal/planeacion_suba_gobiernobogota_gov_co/IQB-PFpEgkvtRpiNspW5H5cwATOP1F4PvfLo0vSB7F4VOEg?e=cbjeMz" TargetMode="External"/><Relationship Id="rId610" Type="http://schemas.openxmlformats.org/officeDocument/2006/relationships/hyperlink" Target="https://gobiernobogota-my.sharepoint.com/:b:/g/personal/planeacion_suba_gobiernobogota_gov_co/IQDw3jm7p6shTIalFzc468E0AcY6FrqNL1mdlk8Rw9D8hFM?e=zAYVCw" TargetMode="External"/><Relationship Id="rId652" Type="http://schemas.openxmlformats.org/officeDocument/2006/relationships/hyperlink" Target="https://gobiernobogota-my.sharepoint.com/:b:/g/personal/planeacion_suba_gobiernobogota_gov_co/IQBXQX7DH7KQSoW6CCfipNRiAX5P4EdNUW19ViQfj0ZLt50?e=yge7uv" TargetMode="External"/><Relationship Id="rId291" Type="http://schemas.openxmlformats.org/officeDocument/2006/relationships/hyperlink" Target="https://gobiernobogota-my.sharepoint.com/:b:/g/personal/planeacion_suba_gobiernobogota_gov_co/IQDXXjy-5aqlQrLhtW2xd7zVAQR76NnvRF-BgbXuQf_hugs?e=A7W88w" TargetMode="External"/><Relationship Id="rId305" Type="http://schemas.openxmlformats.org/officeDocument/2006/relationships/hyperlink" Target="https://gobiernobogota-my.sharepoint.com/:b:/g/personal/planeacion_suba_gobiernobogota_gov_co/IQCOPM8ldyOlTZ80CqEXwIn8AX-cx7kMMoFydOa39O_PZRY?e=shXGF0" TargetMode="External"/><Relationship Id="rId347" Type="http://schemas.openxmlformats.org/officeDocument/2006/relationships/hyperlink" Target="https://gobiernobogota-my.sharepoint.com/:b:/g/personal/planeacion_suba_gobiernobogota_gov_co/IQDCo5nBdqHcSYwPwwp8sizdAWH0Tt2nODZUFrKlcfV2Rsc?e=MIgUNA" TargetMode="External"/><Relationship Id="rId512" Type="http://schemas.openxmlformats.org/officeDocument/2006/relationships/hyperlink" Target="https://gobiernobogota-my.sharepoint.com/:b:/g/personal/planeacion_suba_gobiernobogota_gov_co/IQDGmT9Ef05VT7WCV88HsCAIAQkfEC60fMmULjZxXavYueE?e=Zm1PIG" TargetMode="External"/><Relationship Id="rId44" Type="http://schemas.openxmlformats.org/officeDocument/2006/relationships/hyperlink" Target="https://gobiernobogota-my.sharepoint.com/:b:/g/personal/planeacion_suba_gobiernobogota_gov_co/IQC3n1-3qJZ2SKpVvajWPoLpAeMYPbBWFvEmTo3r_WNO_U0?e=cu2ka2" TargetMode="External"/><Relationship Id="rId86" Type="http://schemas.openxmlformats.org/officeDocument/2006/relationships/hyperlink" Target="https://gobiernobogota-my.sharepoint.com/:b:/g/personal/planeacion_suba_gobiernobogota_gov_co/IQCaU44KMphTTrg93Xh8ug1KAa6gwYdbqq7NfhXTpI5hVBI?e=EocOkc" TargetMode="External"/><Relationship Id="rId151" Type="http://schemas.openxmlformats.org/officeDocument/2006/relationships/hyperlink" Target="https://gobiernobogota-my.sharepoint.com/:b:/g/personal/planeacion_suba_gobiernobogota_gov_co/IQCf6-Em0y4kSqEBLQSfYPFBAZW0TddCTO7KGIyk8cKLtwM?e=nCW31u" TargetMode="External"/><Relationship Id="rId389" Type="http://schemas.openxmlformats.org/officeDocument/2006/relationships/hyperlink" Target="https://gobiernobogota-my.sharepoint.com/:b:/g/personal/planeacion_suba_gobiernobogota_gov_co/IQBQhQEJ73TWTZbL6J9z5LSKAS3GX70b7VJh0PyiiiLHOF4?e=Gw6MUq" TargetMode="External"/><Relationship Id="rId554" Type="http://schemas.openxmlformats.org/officeDocument/2006/relationships/hyperlink" Target="https://gobiernobogota-my.sharepoint.com/:b:/g/personal/planeacion_suba_gobiernobogota_gov_co/IQBOQ2Sy0IRvSKQHUytLsVkLAUnOUGIumrw2dYqdgSCjFMs?e=3Z3yIs" TargetMode="External"/><Relationship Id="rId596" Type="http://schemas.openxmlformats.org/officeDocument/2006/relationships/hyperlink" Target="https://gobiernobogota-my.sharepoint.com/:b:/g/personal/planeacion_suba_gobiernobogota_gov_co/IQDSKg7-TWZASI7EEAzbjgxeAXz2cycP8clATvdoGaKKpjk?e=3rQDbh" TargetMode="External"/><Relationship Id="rId193" Type="http://schemas.openxmlformats.org/officeDocument/2006/relationships/hyperlink" Target="https://gobiernobogota-my.sharepoint.com/:b:/g/personal/planeacion_suba_gobiernobogota_gov_co/IQDMZ0T9mSVxRKfzq21QstZzAUDlBRHMMr71r81ynqwr9wc?e=GwTjSx" TargetMode="External"/><Relationship Id="rId207" Type="http://schemas.openxmlformats.org/officeDocument/2006/relationships/hyperlink" Target="https://gobiernobogota-my.sharepoint.com/:b:/g/personal/planeacion_suba_gobiernobogota_gov_co/IQDtS8Z0T8duQrbYtWoq0PjtAbSbpghG-2URFHFYYYG18xk?e=jkNSES" TargetMode="External"/><Relationship Id="rId249" Type="http://schemas.openxmlformats.org/officeDocument/2006/relationships/hyperlink" Target="https://gobiernobogota-my.sharepoint.com/:b:/g/personal/sandra_tamayo_gobiernobogota_gov_co/IQBboUH-x_DMR5jlMAI_JhmDAbHhJVk0HlgTiGy6i7qrCdk?e=EqzFbo" TargetMode="External"/><Relationship Id="rId414" Type="http://schemas.openxmlformats.org/officeDocument/2006/relationships/hyperlink" Target="https://gobiernobogota-my.sharepoint.com/:b:/g/personal/planeacion_suba_gobiernobogota_gov_co/IQBXh6io_0RcTbJer9rD27dvAftEALhK5PU3b2V9PYJePN4?e=ISxCKc" TargetMode="External"/><Relationship Id="rId456" Type="http://schemas.openxmlformats.org/officeDocument/2006/relationships/hyperlink" Target="https://gobiernobogota-my.sharepoint.com/:b:/g/personal/planeacion_suba_gobiernobogota_gov_co/IQDYfz7BCezNT5jcCSdluleDAY3bI6UPbxERGDBiY4eb9dI?e=E1hcom" TargetMode="External"/><Relationship Id="rId498" Type="http://schemas.openxmlformats.org/officeDocument/2006/relationships/hyperlink" Target="https://gobiernobogota-my.sharepoint.com/:b:/g/personal/planeacion_suba_gobiernobogota_gov_co/IQAKlicOjUm5QpYSJXdFVPqCAdrgS-IrCoCEM38F5-L2BWs?e=4u1ZKl" TargetMode="External"/><Relationship Id="rId621" Type="http://schemas.openxmlformats.org/officeDocument/2006/relationships/hyperlink" Target="https://gobiernobogota-my.sharepoint.com/:b:/g/personal/planeacion_suba_gobiernobogota_gov_co/IQDbCCVDRPqxQ4SAYr6LXtUFAe8m98DjlWngOZuToYDQna4?e=z3KEO9" TargetMode="External"/><Relationship Id="rId663" Type="http://schemas.openxmlformats.org/officeDocument/2006/relationships/hyperlink" Target="https://gobiernobogota-my.sharepoint.com/:b:/g/personal/planeacion_suba_gobiernobogota_gov_co/IQBZ1cjlNolPS75DZF6Wj-XRAShL4JNucrbmo_Fmq_p-0ZM?e=AaQAfw" TargetMode="External"/><Relationship Id="rId13" Type="http://schemas.openxmlformats.org/officeDocument/2006/relationships/hyperlink" Target="https://gobiernobogota-my.sharepoint.com/:b:/g/personal/planeacion_suba_gobiernobogota_gov_co/IQDG6CuEuRGvQ5YJvpy6WQFyAbM_CG5G3zgmwpBT60hsIOM?e=YwZFoe" TargetMode="External"/><Relationship Id="rId109" Type="http://schemas.openxmlformats.org/officeDocument/2006/relationships/hyperlink" Target="https://gobiernobogota-my.sharepoint.com/:b:/g/personal/planeacion_suba_gobiernobogota_gov_co/IQC3n1-3qJZ2SKpVvajWPoLpAeMYPbBWFvEmTo3r_WNO_U0?e=1Xsmk1" TargetMode="External"/><Relationship Id="rId260" Type="http://schemas.openxmlformats.org/officeDocument/2006/relationships/hyperlink" Target="https://gobiernobogota-my.sharepoint.com/:b:/g/personal/planeacion_suba_gobiernobogota_gov_co/IQBrylcLj_26QooEcMLvNHsqAdzsz1eJcy0EdzJJGhWWdzs?e=8SfFq1" TargetMode="External"/><Relationship Id="rId316" Type="http://schemas.openxmlformats.org/officeDocument/2006/relationships/hyperlink" Target="https://gobiernobogota-my.sharepoint.com/:b:/g/personal/planeacion_suba_gobiernobogota_gov_co/IQC8aZx2NnlWQJELsizfgLSjAd7eqfeZXr7cjHi5SHEC9sI?e=UN3jEI" TargetMode="External"/><Relationship Id="rId523" Type="http://schemas.openxmlformats.org/officeDocument/2006/relationships/hyperlink" Target="https://gobiernobogota-my.sharepoint.com/:b:/g/personal/planeacion_suba_gobiernobogota_gov_co/IQAQHCznIX2KT6n_2wptxjRwAUGsqEy6vQ4IbPwzGwZ4UEs?e=AH82aE" TargetMode="External"/><Relationship Id="rId55" Type="http://schemas.openxmlformats.org/officeDocument/2006/relationships/hyperlink" Target="https://gobiernobogota-my.sharepoint.com/:b:/g/personal/planeacion_suba_gobiernobogota_gov_co/IQCgm5YiE5_kQ5TMDogZTJv7AV1RW44CV7mB7C1aXXqSRvs?e=mRjgdq" TargetMode="External"/><Relationship Id="rId97" Type="http://schemas.openxmlformats.org/officeDocument/2006/relationships/hyperlink" Target="https://gobiernobogota-my.sharepoint.com/:b:/g/personal/planeacion_suba_gobiernobogota_gov_co/IQA0TAxhTdESQaWyokxkYiYrAUbT3V5pPD-WeH61XsXHSR4?e=trenfi" TargetMode="External"/><Relationship Id="rId120" Type="http://schemas.openxmlformats.org/officeDocument/2006/relationships/hyperlink" Target="https://gobiernobogota-my.sharepoint.com/:b:/g/personal/planeacion_suba_gobiernobogota_gov_co/IQDEICxsaG1MSKOjcTDwqBJbARHJiJGxnCV7DGCHrDFDxAQ?e=uSTuOF" TargetMode="External"/><Relationship Id="rId358" Type="http://schemas.openxmlformats.org/officeDocument/2006/relationships/hyperlink" Target="https://gobiernobogota-my.sharepoint.com/:b:/g/personal/planeacion_suba_gobiernobogota_gov_co/IQDCo5nBdqHcSYwPwwp8sizdAWH0Tt2nODZUFrKlcfV2Rsc?e=MIgUNA" TargetMode="External"/><Relationship Id="rId565" Type="http://schemas.openxmlformats.org/officeDocument/2006/relationships/hyperlink" Target="https://gobiernobogota-my.sharepoint.com/:b:/g/personal/planeacion_suba_gobiernobogota_gov_co/IQDnQN-JSe8PQZHcS2ImRTdBATKCZVbtenVyhEkNx77kEmI?e=8dVcZc" TargetMode="External"/><Relationship Id="rId162" Type="http://schemas.openxmlformats.org/officeDocument/2006/relationships/hyperlink" Target="https://gobiernobogota-my.sharepoint.com/:b:/g/personal/planeacion_suba_gobiernobogota_gov_co/IQC3n1-3qJZ2SKpVvajWPoLpAeMYPbBWFvEmTo3r_WNO_U0?e=vxhXg6" TargetMode="External"/><Relationship Id="rId218" Type="http://schemas.openxmlformats.org/officeDocument/2006/relationships/hyperlink" Target="https://gobiernobogota-my.sharepoint.com/:b:/g/personal/sandra_tamayo_gobiernobogota_gov_co/IQA3E8DYd_5eQpOCLt-dIdaDAciGCWoPLul-uF8X9QJvaWY?e=b1ac6Z" TargetMode="External"/><Relationship Id="rId425" Type="http://schemas.openxmlformats.org/officeDocument/2006/relationships/hyperlink" Target="https://gobiernobogota-my.sharepoint.com/:b:/g/personal/planeacion_suba_gobiernobogota_gov_co/IQD6Mww9usksQ4e0zP0NbryWAUGp94GVBvrqe-TGMF1HK2g?e=G2MjHl" TargetMode="External"/><Relationship Id="rId467" Type="http://schemas.openxmlformats.org/officeDocument/2006/relationships/hyperlink" Target="https://gobiernobogota-my.sharepoint.com/:b:/g/personal/planeacion_suba_gobiernobogota_gov_co/IQD8-fB7Z31xT6iWaNZyHgITAaIKNdPyHjGXDDRwvXNIe00?e=G4mk3i" TargetMode="External"/><Relationship Id="rId632" Type="http://schemas.openxmlformats.org/officeDocument/2006/relationships/hyperlink" Target="https://gobiernobogota-my.sharepoint.com/:b:/g/personal/planeacion_suba_gobiernobogota_gov_co/IQDw8WpnC8UdR5XyOW1sudMKAZAXpureaA_FOUATeCDtzxw?e=wtMA92" TargetMode="External"/><Relationship Id="rId271" Type="http://schemas.openxmlformats.org/officeDocument/2006/relationships/hyperlink" Target="https://gobiernobogota-my.sharepoint.com/:b:/g/personal/planeacion_suba_gobiernobogota_gov_co/IQCL7cPCcSsTT5UF1nHE8URtAXYkprtiKZncaY-gVFrfBcU?e=9k4Mqv" TargetMode="External"/><Relationship Id="rId674" Type="http://schemas.openxmlformats.org/officeDocument/2006/relationships/drawing" Target="../drawings/drawing5.xml"/><Relationship Id="rId24" Type="http://schemas.openxmlformats.org/officeDocument/2006/relationships/hyperlink" Target="https://gobiernobogota-my.sharepoint.com/:b:/g/personal/planeacion_suba_gobiernobogota_gov_co/IQC3n1-3qJZ2SKpVvajWPoLpAeMYPbBWFvEmTo3r_WNO_U0?e=yl9BKD" TargetMode="External"/><Relationship Id="rId66" Type="http://schemas.openxmlformats.org/officeDocument/2006/relationships/hyperlink" Target="https://gobiernobogota-my.sharepoint.com/:b:/g/personal/planeacion_suba_gobiernobogota_gov_co/IQBWOzfWvY2qR5XeKQ78dAVuAVSzA7TEHZaFqKchYbEhyqU?e=gPP2uO" TargetMode="External"/><Relationship Id="rId131" Type="http://schemas.openxmlformats.org/officeDocument/2006/relationships/hyperlink" Target="https://gobiernobogota-my.sharepoint.com/:b:/g/personal/planeacion_suba_gobiernobogota_gov_co/IQB4ywfsMw3QRrdyrQca72GGAcmKlvxBA94Rx_bao6XgmVU?e=V5UHXl" TargetMode="External"/><Relationship Id="rId327" Type="http://schemas.openxmlformats.org/officeDocument/2006/relationships/hyperlink" Target="https://gobiernobogota-my.sharepoint.com/:b:/g/personal/planeacion_suba_gobiernobogota_gov_co/IQBBu4dnf9PkSYwhrQsa2XYcASFuORQjOSLHBBlK7dsYuzY?e=odT6R7" TargetMode="External"/><Relationship Id="rId369" Type="http://schemas.openxmlformats.org/officeDocument/2006/relationships/hyperlink" Target="https://gobiernobogota-my.sharepoint.com/:b:/g/personal/planeacion_suba_gobiernobogota_gov_co/IQA6XZ-gkoxiSKnk6aiVgSCEAawLKwlfM0IroQr3uACmZ9k?e=HVYTcl" TargetMode="External"/><Relationship Id="rId534" Type="http://schemas.openxmlformats.org/officeDocument/2006/relationships/hyperlink" Target="https://gobiernobogota-my.sharepoint.com/:b:/g/personal/planeacion_suba_gobiernobogota_gov_co/IQD_kU1KE_FtQIbdYaG5j-4AAaf7OOaOBzNgN37g7inBEfU?e=40FgQL" TargetMode="External"/><Relationship Id="rId576" Type="http://schemas.openxmlformats.org/officeDocument/2006/relationships/hyperlink" Target="https://gobiernobogota-my.sharepoint.com/:b:/g/personal/planeacion_suba_gobiernobogota_gov_co/IQAfr6A6CxiDSrBmns_brFIWAZR-O0nd9EsvTyWGNMnoYAY?e=vQfeKl" TargetMode="External"/><Relationship Id="rId173" Type="http://schemas.openxmlformats.org/officeDocument/2006/relationships/hyperlink" Target="https://gobiernobogota-my.sharepoint.com/:b:/g/personal/planeacion_suba_gobiernobogota_gov_co/IQAmk37I0qGhTZgdKGPZrH-yAWtCpxudeFrynlXrhGNo5yo?e=VXDbwl" TargetMode="External"/><Relationship Id="rId229" Type="http://schemas.openxmlformats.org/officeDocument/2006/relationships/hyperlink" Target="https://gobiernobogota-my.sharepoint.com/:b:/g/personal/sandra_tamayo_gobiernobogota_gov_co/IQA0E0FNBmhFSoYzdZx72ppWAYSYFjCMAYDOHjW2FrXQpD8?e=69EhDf" TargetMode="External"/><Relationship Id="rId380" Type="http://schemas.openxmlformats.org/officeDocument/2006/relationships/hyperlink" Target="https://gobiernobogota-my.sharepoint.com/:b:/g/personal/planeacion_suba_gobiernobogota_gov_co/IQAdy-rJ0tjISa5i30jFu1k8AZRtQl9JohRXyI4j9ajYCNY?e=zOUkap" TargetMode="External"/><Relationship Id="rId436" Type="http://schemas.openxmlformats.org/officeDocument/2006/relationships/hyperlink" Target="https://gobiernobogota-my.sharepoint.com/:b:/g/personal/planeacion_suba_gobiernobogota_gov_co/IQBI0yEyQXgwQ6mCSOWe2EEQAbsvr7zDXzRyghixX0dftHE?e=gYQKRY" TargetMode="External"/><Relationship Id="rId601" Type="http://schemas.openxmlformats.org/officeDocument/2006/relationships/hyperlink" Target="https://gobiernobogota-my.sharepoint.com/:b:/g/personal/planeacion_suba_gobiernobogota_gov_co/IQA2IiiS4htfS6JDXxbaS38uAX1duD_4nqcIlCRgPFlR1Jw?e=Yg5Czo" TargetMode="External"/><Relationship Id="rId643" Type="http://schemas.openxmlformats.org/officeDocument/2006/relationships/hyperlink" Target="https://gobiernobogota-my.sharepoint.com/:b:/g/personal/planeacion_suba_gobiernobogota_gov_co/IQAaEss6F5XeRKWdLf9DRwb2AYs4XPKRcMvHAD7xlhStbyw?e=Ptpo4G" TargetMode="External"/><Relationship Id="rId240" Type="http://schemas.openxmlformats.org/officeDocument/2006/relationships/hyperlink" Target="https://gobiernobogota-my.sharepoint.com/:b:/g/personal/sandra_tamayo_gobiernobogota_gov_co/IQBjTkxVaG7tSZ2JdDfsvt53AUgI_XCQNVZqd3ocKvLkekA?e=JwWv1Q" TargetMode="External"/><Relationship Id="rId478" Type="http://schemas.openxmlformats.org/officeDocument/2006/relationships/hyperlink" Target="https://gobiernobogota-my.sharepoint.com/:b:/g/personal/planeacion_suba_gobiernobogota_gov_co/IQDJsXKkvhhLR6UftJkxWDi7AUPn8yyc2qiNhvVizmwwIE0?e=0l8yMN" TargetMode="External"/><Relationship Id="rId35" Type="http://schemas.openxmlformats.org/officeDocument/2006/relationships/hyperlink" Target="https://gobiernobogota-my.sharepoint.com/:b:/g/personal/planeacion_suba_gobiernobogota_gov_co/IQBQhQEJ73TWTZbL6J9z5LSKAS3GX70b7VJh0PyiiiLHOF4?e=Gw6MUq" TargetMode="External"/><Relationship Id="rId77" Type="http://schemas.openxmlformats.org/officeDocument/2006/relationships/hyperlink" Target="https://gobiernobogota-my.sharepoint.com/:b:/g/personal/planeacion_suba_gobiernobogota_gov_co/IQC-xpAF_xjTSqJXHH9UJBcfASp1I0t3P7gr4qP7q8Dfh64?e=918dnk" TargetMode="External"/><Relationship Id="rId100" Type="http://schemas.openxmlformats.org/officeDocument/2006/relationships/hyperlink" Target="https://gobiernobogota-my.sharepoint.com/:b:/g/personal/planeacion_suba_gobiernobogota_gov_co/IQA0TAxhTdESQaWyokxkYiYrAUbT3V5pPD-WeH61XsXHSR4?e=trenfi" TargetMode="External"/><Relationship Id="rId282" Type="http://schemas.openxmlformats.org/officeDocument/2006/relationships/hyperlink" Target="https://gobiernobogota-my.sharepoint.com/:b:/g/personal/planeacion_suba_gobiernobogota_gov_co/IQC0Zr6QeDVcT6uXSsvLXYzTASI49d9b4wN6s18ujelqB2U?e=OHYGKx" TargetMode="External"/><Relationship Id="rId338" Type="http://schemas.openxmlformats.org/officeDocument/2006/relationships/hyperlink" Target="https://gobiernobogota-my.sharepoint.com/:b:/g/personal/planeacion_suba_gobiernobogota_gov_co/IQDEsI6V2WLnQrISAauBjFUqATkn7I799CZW1pXmMSZKdiY?e=Ka36sk" TargetMode="External"/><Relationship Id="rId503" Type="http://schemas.openxmlformats.org/officeDocument/2006/relationships/hyperlink" Target="https://gobiernobogota-my.sharepoint.com/:b:/g/personal/planeacion_suba_gobiernobogota_gov_co/IQBJ4aw99gzCTqWk9UBx-rYKAdNZNQY8ts01IZ-gtgs2s9s?e=dkPgAf" TargetMode="External"/><Relationship Id="rId545" Type="http://schemas.openxmlformats.org/officeDocument/2006/relationships/hyperlink" Target="https://gobiernobogota-my.sharepoint.com/:b:/g/personal/planeacion_suba_gobiernobogota_gov_co/IQC8GEKWIcP4SZeUSP57aLvxAYBoDjShCm-cjF5e1yt2FVU?e=nXc6dA" TargetMode="External"/><Relationship Id="rId587" Type="http://schemas.openxmlformats.org/officeDocument/2006/relationships/hyperlink" Target="https://gobiernobogota-my.sharepoint.com/:b:/g/personal/planeacion_suba_gobiernobogota_gov_co/IQAg2TSICRFlQ4reeA47NQOKAfxZD7v37sE1dFXNgdC-ME0?e=aXTTgi" TargetMode="External"/><Relationship Id="rId8" Type="http://schemas.openxmlformats.org/officeDocument/2006/relationships/hyperlink" Target="https://gobiernobogota-my.sharepoint.com/:b:/g/personal/planeacion_suba_gobiernobogota_gov_co/IQBLJ1tp1fdzSL9E0QwjjNUSAS7hmaX-o2ET4sUI1GqHxqY?e=xIOJOJ" TargetMode="External"/><Relationship Id="rId142" Type="http://schemas.openxmlformats.org/officeDocument/2006/relationships/hyperlink" Target="https://gobiernobogota-my.sharepoint.com/:b:/g/personal/planeacion_suba_gobiernobogota_gov_co/IQB-tOhVym0IT5Yi7riuZc_bAbGMxE3O4AGg0kujl7AWQwI?e=Vh2Xwz" TargetMode="External"/><Relationship Id="rId184" Type="http://schemas.openxmlformats.org/officeDocument/2006/relationships/hyperlink" Target="https://gobiernobogota-my.sharepoint.com/:b:/g/personal/planeacion_suba_gobiernobogota_gov_co/IQDf44K_e-byQbI4bgT9lM9AAQvRsujJ9Omyjb1eLxMqujs?e=yCC9hN" TargetMode="External"/><Relationship Id="rId391" Type="http://schemas.openxmlformats.org/officeDocument/2006/relationships/hyperlink" Target="https://gobiernobogota-my.sharepoint.com/:b:/g/personal/planeacion_suba_gobiernobogota_gov_co/IQBN1y_X_06gQY0vKgXY6PMAATITBv1H4vVRMDBKkVIOM_M?e=4BoYde" TargetMode="External"/><Relationship Id="rId405" Type="http://schemas.openxmlformats.org/officeDocument/2006/relationships/hyperlink" Target="https://gobiernobogota-my.sharepoint.com/:b:/g/personal/planeacion_suba_gobiernobogota_gov_co/IQC8aZx2NnlWQJELsizfgLSjAd7eqfeZXr7cjHi5SHEC9sI?e=UN3jEI" TargetMode="External"/><Relationship Id="rId447" Type="http://schemas.openxmlformats.org/officeDocument/2006/relationships/hyperlink" Target="https://gobiernobogota-my.sharepoint.com/:b:/g/personal/planeacion_suba_gobiernobogota_gov_co/IQBI0yEyQXgwQ6mCSOWe2EEQAbsvr7zDXzRyghixX0dftHE?e=hTSX7c" TargetMode="External"/><Relationship Id="rId612" Type="http://schemas.openxmlformats.org/officeDocument/2006/relationships/hyperlink" Target="https://gobiernobogota-my.sharepoint.com/:b:/g/personal/planeacion_suba_gobiernobogota_gov_co/IQCdXlGgllUBSaUdaJRmfhhCAWHtN6GAOaKtYbvMXgEQbh0?e=h8bbL9" TargetMode="External"/><Relationship Id="rId251" Type="http://schemas.openxmlformats.org/officeDocument/2006/relationships/hyperlink" Target="https://gobiernobogota-my.sharepoint.com/:b:/g/personal/planeacion_suba_gobiernobogota_gov_co/IQCBQKq8b2bPRpPLx1asbELQAXqD9L5l2_XiRn-TM01JFys?e=SE5ITT" TargetMode="External"/><Relationship Id="rId489" Type="http://schemas.openxmlformats.org/officeDocument/2006/relationships/hyperlink" Target="https://gobiernobogota-my.sharepoint.com/:b:/g/personal/planeacion_suba_gobiernobogota_gov_co/IQCQ0N-NvhCORLW0fyz11GclAffE_p4QKndAc9LoCoZB7BI?e=ivmHj5" TargetMode="External"/><Relationship Id="rId654" Type="http://schemas.openxmlformats.org/officeDocument/2006/relationships/hyperlink" Target="https://gobiernobogota-my.sharepoint.com/:b:/g/personal/planeacion_suba_gobiernobogota_gov_co/IQAVkXbxpbcZTYqvRWPsBI6-AY6NoXQaTWdFgCGbHZ0c0dE?e=QWHKXA" TargetMode="External"/><Relationship Id="rId46" Type="http://schemas.openxmlformats.org/officeDocument/2006/relationships/hyperlink" Target="https://gobiernobogota-my.sharepoint.com/:b:/g/personal/planeacion_suba_gobiernobogota_gov_co/IQC3n1-3qJZ2SKpVvajWPoLpAeMYPbBWFvEmTo3r_WNO_U0?e=3yWcMl" TargetMode="External"/><Relationship Id="rId293" Type="http://schemas.openxmlformats.org/officeDocument/2006/relationships/hyperlink" Target="https://gobiernobogota-my.sharepoint.com/:b:/g/personal/planeacion_suba_gobiernobogota_gov_co/IQDXXjy-5aqlQrLhtW2xd7zVAQR76NnvRF-BgbXuQf_hugs?e=A7W88w" TargetMode="External"/><Relationship Id="rId307" Type="http://schemas.openxmlformats.org/officeDocument/2006/relationships/hyperlink" Target="https://gobiernobogota-my.sharepoint.com/:b:/g/personal/planeacion_suba_gobiernobogota_gov_co/IQAPRkPrZAKvTLtcG25cEzViAeS6mFIuwdNuXQQ4Dk8pWGY?e=5nrRxu" TargetMode="External"/><Relationship Id="rId349" Type="http://schemas.openxmlformats.org/officeDocument/2006/relationships/hyperlink" Target="https://gobiernobogota-my.sharepoint.com/:b:/g/personal/planeacion_suba_gobiernobogota_gov_co/IQDCo5nBdqHcSYwPwwp8sizdAWH0Tt2nODZUFrKlcfV2Rsc?e=MIgUNA" TargetMode="External"/><Relationship Id="rId514" Type="http://schemas.openxmlformats.org/officeDocument/2006/relationships/hyperlink" Target="https://gobiernobogota-my.sharepoint.com/:b:/g/personal/planeacion_suba_gobiernobogota_gov_co/IQCfBArPfLUsQI5wHc0q52WhAXCpurppoBQey5k1CKgCz0o?e=fRfIYl" TargetMode="External"/><Relationship Id="rId556" Type="http://schemas.openxmlformats.org/officeDocument/2006/relationships/hyperlink" Target="https://gobiernobogota-my.sharepoint.com/:b:/g/personal/planeacion_suba_gobiernobogota_gov_co/IQA37s5A-LFURaRDyQikGflsAf0rb2LkPT-i7f2ribo1loQ?e=YYIzqT" TargetMode="External"/><Relationship Id="rId88" Type="http://schemas.openxmlformats.org/officeDocument/2006/relationships/hyperlink" Target="https://gobiernobogota-my.sharepoint.com/:b:/g/personal/planeacion_suba_gobiernobogota_gov_co/IQB9TJ9LFrtBRIcDp2ursCPGARARotkDjW_x1KjxCXhvHuM?e=MJ2eUJ" TargetMode="External"/><Relationship Id="rId111" Type="http://schemas.openxmlformats.org/officeDocument/2006/relationships/hyperlink" Target="https://gobiernobogota-my.sharepoint.com/:b:/g/personal/planeacion_suba_gobiernobogota_gov_co/IQCM__IxPAvnSKmMzXKkkhm4AZU_rA7ln4xSwWpMfodRTOI?e=0RGQNe" TargetMode="External"/><Relationship Id="rId153" Type="http://schemas.openxmlformats.org/officeDocument/2006/relationships/hyperlink" Target="https://gobiernobogota-my.sharepoint.com/:b:/g/personal/planeacion_suba_gobiernobogota_gov_co/IQDYJo0fcQbgRKJ5FIABfsj2Ad712pwvs8-M2wmhJR7cvXo?e=rvF8z2" TargetMode="External"/><Relationship Id="rId195" Type="http://schemas.openxmlformats.org/officeDocument/2006/relationships/hyperlink" Target="https://gobiernobogota-my.sharepoint.com/:b:/g/personal/planeacion_suba_gobiernobogota_gov_co/IQDMZ0T9mSVxRKfzq21QstZzAUDlBRHMMr71r81ynqwr9wc?e=GwTjSx" TargetMode="External"/><Relationship Id="rId209" Type="http://schemas.openxmlformats.org/officeDocument/2006/relationships/hyperlink" Target="https://gobiernobogota-my.sharepoint.com/:b:/g/personal/planeacion_suba_gobiernobogota_gov_co/IQB5yOy8N2u7T51cYUJ3LHp_AS-TD99CbP63ClCyJK5fRqs?e=QJ7V3Y" TargetMode="External"/><Relationship Id="rId360" Type="http://schemas.openxmlformats.org/officeDocument/2006/relationships/hyperlink" Target="https://gobiernobogota-my.sharepoint.com/:b:/g/personal/planeacion_suba_gobiernobogota_gov_co/IQCdkMR8tqp8Q69vbzhAH616AQ_61I5Y1Hm_kEo8HVOdGQ0?e=PORaoV" TargetMode="External"/><Relationship Id="rId416" Type="http://schemas.openxmlformats.org/officeDocument/2006/relationships/hyperlink" Target="https://gobiernobogota-my.sharepoint.com/:b:/g/personal/planeacion_suba_gobiernobogota_gov_co/IQBXh6io_0RcTbJer9rD27dvAftEALhK5PU3b2V9PYJePN4?e=eS0mCe" TargetMode="External"/><Relationship Id="rId598" Type="http://schemas.openxmlformats.org/officeDocument/2006/relationships/hyperlink" Target="https://gobiernobogota-my.sharepoint.com/:b:/g/personal/planeacion_suba_gobiernobogota_gov_co/IQAAQUwhkIRySoJ-TBvxu_alAZK_vAXW0UI_jseOrtvZ008?e=3syd0y" TargetMode="External"/><Relationship Id="rId220" Type="http://schemas.openxmlformats.org/officeDocument/2006/relationships/hyperlink" Target="https://gobiernobogota-my.sharepoint.com/:b:/g/personal/sandra_tamayo_gobiernobogota_gov_co/IQAM8r63uIZnT5tRcP2mHZsFAWaGEdK-hI3o_OoHipb11qI?e=TFePgq" TargetMode="External"/><Relationship Id="rId458" Type="http://schemas.openxmlformats.org/officeDocument/2006/relationships/hyperlink" Target="https://gobiernobogota-my.sharepoint.com/:b:/g/personal/planeacion_suba_gobiernobogota_gov_co/IQAdy-rJ0tjISa5i30jFu1k8AZRtQl9JohRXyI4j9ajYCNY?e=qk6Pss" TargetMode="External"/><Relationship Id="rId623" Type="http://schemas.openxmlformats.org/officeDocument/2006/relationships/hyperlink" Target="https://gobiernobogota-my.sharepoint.com/:b:/g/personal/planeacion_suba_gobiernobogota_gov_co/IQDB6-_vzY_mTrLuNGbtZhWDATLZp8vnj3i3l352JYIkhos?e=x3YpuY" TargetMode="External"/><Relationship Id="rId665" Type="http://schemas.openxmlformats.org/officeDocument/2006/relationships/hyperlink" Target="https://gobiernobogota-my.sharepoint.com/:b:/g/personal/planeacion_suba_gobiernobogota_gov_co/IQBIaE29HEFmR76E8HrcWgRrAUCB0F5NsDa3YdL5vqo09Xc?e=ulr7nP" TargetMode="External"/><Relationship Id="rId15" Type="http://schemas.openxmlformats.org/officeDocument/2006/relationships/hyperlink" Target="https://gobiernobogota-my.sharepoint.com/:b:/g/personal/planeacion_suba_gobiernobogota_gov_co/IQBuOzStr3VOSrJVUh9Xj5TjAQ0tYcBuK8ryjmQQPMTnx0g?e=GbZqJC" TargetMode="External"/><Relationship Id="rId57" Type="http://schemas.openxmlformats.org/officeDocument/2006/relationships/hyperlink" Target="https://gobiernobogota-my.sharepoint.com/:b:/g/personal/planeacion_suba_gobiernobogota_gov_co/IQCi78YY2-TjRLQ_7bW1lMp9AeBoR_uZQ6GfrDl8b6LSBT8?e=NejotI" TargetMode="External"/><Relationship Id="rId262" Type="http://schemas.openxmlformats.org/officeDocument/2006/relationships/hyperlink" Target="https://gobiernobogota-my.sharepoint.com/:b:/g/personal/planeacion_suba_gobiernobogota_gov_co/IQBN1y_X_06gQY0vKgXY6PMAATITBv1H4vVRMDBKkVIOM_M?e=4BoYde" TargetMode="External"/><Relationship Id="rId318" Type="http://schemas.openxmlformats.org/officeDocument/2006/relationships/hyperlink" Target="https://gobiernobogota-my.sharepoint.com/:b:/g/personal/planeacion_suba_gobiernobogota_gov_co/IQA0tBpXZvWLQ61lCZLtwVQMATUkSvs70MDNcfI20NNj_rA?e=a1wRLN" TargetMode="External"/><Relationship Id="rId525" Type="http://schemas.openxmlformats.org/officeDocument/2006/relationships/hyperlink" Target="https://gobiernobogota-my.sharepoint.com/:b:/g/personal/planeacion_suba_gobiernobogota_gov_co/IQAgyLqI0XfuQISEPHMot5r3AXGJzxqIO7TkqEkGREmQbVo?e=QTodiG" TargetMode="External"/><Relationship Id="rId567" Type="http://schemas.openxmlformats.org/officeDocument/2006/relationships/hyperlink" Target="https://gobiernobogota-my.sharepoint.com/:b:/g/personal/planeacion_suba_gobiernobogota_gov_co/IQCKEyhR__Y3TZzqrJXegmqgAaa-5hmGJAoN_w58ITLIT7E?e=fubFzq" TargetMode="External"/><Relationship Id="rId99" Type="http://schemas.openxmlformats.org/officeDocument/2006/relationships/hyperlink" Target="https://gobiernobogota-my.sharepoint.com/:b:/g/personal/planeacion_suba_gobiernobogota_gov_co/IQA0TAxhTdESQaWyokxkYiYrAUbT3V5pPD-WeH61XsXHSR4?e=trenfi" TargetMode="External"/><Relationship Id="rId122" Type="http://schemas.openxmlformats.org/officeDocument/2006/relationships/hyperlink" Target="https://gobiernobogota-my.sharepoint.com/:b:/g/personal/planeacion_suba_gobiernobogota_gov_co/IQDMZ0T9mSVxRKfzq21QstZzAUDlBRHMMr71r81ynqwr9wc?e=GwTjSx" TargetMode="External"/><Relationship Id="rId164" Type="http://schemas.openxmlformats.org/officeDocument/2006/relationships/hyperlink" Target="https://gobiernobogota-my.sharepoint.com/:b:/g/personal/planeacion_suba_gobiernobogota_gov_co/IQB-8zDE5cVJSKp7KgQCJacRASMfo-8heGHl9aGn6EQ0SOw?e=S4mbq7" TargetMode="External"/><Relationship Id="rId371" Type="http://schemas.openxmlformats.org/officeDocument/2006/relationships/hyperlink" Target="https://gobiernobogota-my.sharepoint.com/:b:/g/personal/planeacion_suba_gobiernobogota_gov_co/IQA6XZ-gkoxiSKnk6aiVgSCEAawLKwlfM0IroQr3uACmZ9k?e=HVYTcl" TargetMode="External"/><Relationship Id="rId427" Type="http://schemas.openxmlformats.org/officeDocument/2006/relationships/hyperlink" Target="https://gobiernobogota-my.sharepoint.com/:b:/g/personal/planeacion_suba_gobiernobogota_gov_co/IQBAm65oxyc0T6t-hkwmZdHRASZSGbvU_iS39qtovXnWWb0?e=plUu2y" TargetMode="External"/><Relationship Id="rId469" Type="http://schemas.openxmlformats.org/officeDocument/2006/relationships/hyperlink" Target="https://gobiernobogota-my.sharepoint.com/:b:/g/personal/planeacion_suba_gobiernobogota_gov_co/IQBhCn_ulhVpQrfNV0b_rqN9Af-WrBp-g-r2TsiWZBvQUbM?e=9oGF5b" TargetMode="External"/><Relationship Id="rId634" Type="http://schemas.openxmlformats.org/officeDocument/2006/relationships/hyperlink" Target="https://gobiernobogota-my.sharepoint.com/:b:/g/personal/planeacion_suba_gobiernobogota_gov_co/IQBh9Ys48JCzT7iUrbLAOMT-AaoMLjGyoB-d37ef6Rp11F8?e=D0uVda" TargetMode="External"/><Relationship Id="rId26" Type="http://schemas.openxmlformats.org/officeDocument/2006/relationships/hyperlink" Target="https://gobiernobogota-my.sharepoint.com/:b:/g/personal/planeacion_suba_gobiernobogota_gov_co/IQBuOzStr3VOSrJVUh9Xj5TjAQ0tYcBuK8ryjmQQPMTnx0g?e=6FDv7W" TargetMode="External"/><Relationship Id="rId231" Type="http://schemas.openxmlformats.org/officeDocument/2006/relationships/hyperlink" Target="https://gobiernobogota-my.sharepoint.com/:b:/g/personal/sandra_tamayo_gobiernobogota_gov_co/IQA0E0FNBmhFSoYzdZx72ppWAYSYFjCMAYDOHjW2FrXQpD8?e=69EhDf" TargetMode="External"/><Relationship Id="rId273" Type="http://schemas.openxmlformats.org/officeDocument/2006/relationships/hyperlink" Target="https://gobiernobogota-my.sharepoint.com/:b:/g/personal/planeacion_suba_gobiernobogota_gov_co/IQBz2CKObcGQQ7tlyKeMS_LyAYgcIzBGx3HfmbaEMW7eKes?e=Y32qrI" TargetMode="External"/><Relationship Id="rId329" Type="http://schemas.openxmlformats.org/officeDocument/2006/relationships/hyperlink" Target="https://gobiernobogota-my.sharepoint.com/:b:/g/personal/planeacion_suba_gobiernobogota_gov_co/IQBBu4dnf9PkSYwhrQsa2XYcASFuORQjOSLHBBlK7dsYuzY?e=odT6R7" TargetMode="External"/><Relationship Id="rId480" Type="http://schemas.openxmlformats.org/officeDocument/2006/relationships/hyperlink" Target="https://gobiernobogota-my.sharepoint.com/:b:/g/personal/planeacion_suba_gobiernobogota_gov_co/IQAy9Cmm21v_QbryecsWiLMPAT22tJzzWOkTkXGZzpO5b6U?e=djEsdz" TargetMode="External"/><Relationship Id="rId536" Type="http://schemas.openxmlformats.org/officeDocument/2006/relationships/hyperlink" Target="https://gobiernobogota-my.sharepoint.com/:b:/g/personal/planeacion_suba_gobiernobogota_gov_co/IQAqwB0OC_5gTpwd5cyjPRmfAecghp9uyxnTmGkgYstB2lk?e=5p30rN" TargetMode="External"/><Relationship Id="rId68" Type="http://schemas.openxmlformats.org/officeDocument/2006/relationships/hyperlink" Target="https://gobiernobogota-my.sharepoint.com/:b:/g/personal/planeacion_suba_gobiernobogota_gov_co/IQCdev2Dvkl-RYuOHPJCpzVMAed_Q2BCu1MIfqedG9rb4d4?e=KtIU3P" TargetMode="External"/><Relationship Id="rId133" Type="http://schemas.openxmlformats.org/officeDocument/2006/relationships/hyperlink" Target="https://gobiernobogota-my.sharepoint.com/:b:/g/personal/planeacion_suba_gobiernobogota_gov_co/IQAZT8YyqxYgR7M5F3YJE4NIAWuImHi4bITybfrgn99gOi4?e=1upZIc" TargetMode="External"/><Relationship Id="rId175" Type="http://schemas.openxmlformats.org/officeDocument/2006/relationships/hyperlink" Target="https://gobiernobogota-my.sharepoint.com/:b:/g/personal/planeacion_suba_gobiernobogota_gov_co/IQACaHw0m5VHRrXW22mkai3xAc9Qphb0zc3pGsGLfcRkS2Q?e=5avNdq" TargetMode="External"/><Relationship Id="rId340" Type="http://schemas.openxmlformats.org/officeDocument/2006/relationships/hyperlink" Target="https://gobiernobogota-my.sharepoint.com/:b:/g/personal/planeacion_suba_gobiernobogota_gov_co/IQC8aZx2NnlWQJELsizfgLSjAd7eqfeZXr7cjHi5SHEC9sI?e=UN3jEI" TargetMode="External"/><Relationship Id="rId578" Type="http://schemas.openxmlformats.org/officeDocument/2006/relationships/hyperlink" Target="https://gobiernobogota-my.sharepoint.com/:b:/g/personal/planeacion_suba_gobiernobogota_gov_co/IQBgAF7d3RgAQo9JpJBhNDjLAV9JjTAcv5f-OiRGMmul5gU?e=mEWrwR" TargetMode="External"/><Relationship Id="rId200" Type="http://schemas.openxmlformats.org/officeDocument/2006/relationships/hyperlink" Target="https://gobiernobogota-my.sharepoint.com/:b:/g/personal/planeacion_suba_gobiernobogota_gov_co/IQDMZ0T9mSVxRKfzq21QstZzAUDlBRHMMr71r81ynqwr9wc?e=GwTjSx" TargetMode="External"/><Relationship Id="rId382" Type="http://schemas.openxmlformats.org/officeDocument/2006/relationships/hyperlink" Target="https://gobiernobogota-my.sharepoint.com/:b:/g/personal/planeacion_suba_gobiernobogota_gov_co/IQAdy-rJ0tjISa5i30jFu1k8AZRtQl9JohRXyI4j9ajYCNY?e=RLilQd" TargetMode="External"/><Relationship Id="rId438" Type="http://schemas.openxmlformats.org/officeDocument/2006/relationships/hyperlink" Target="https://gobiernobogota-my.sharepoint.com/:b:/g/personal/planeacion_suba_gobiernobogota_gov_co/IQBNsYMpaducRJZiEioICRgqAY4EdQFfHQsumh5haK9ape0?e=fwF8JT" TargetMode="External"/><Relationship Id="rId603" Type="http://schemas.openxmlformats.org/officeDocument/2006/relationships/hyperlink" Target="https://gobiernobogota-my.sharepoint.com/:b:/g/personal/planeacion_suba_gobiernobogota_gov_co/IQC31San9UdTTaIjF1gBsNThAVq_gmS4X-teoBZj4bLmW6w?e=nrWFCB" TargetMode="External"/><Relationship Id="rId645" Type="http://schemas.openxmlformats.org/officeDocument/2006/relationships/hyperlink" Target="https://gobiernobogota-my.sharepoint.com/:b:/g/personal/planeacion_suba_gobiernobogota_gov_co/IQDvWy1v2HC1Q6JiZ8HiN-KOAYImbHM1m_pPq5xxADW6rVM?e=icm7WF" TargetMode="External"/><Relationship Id="rId242" Type="http://schemas.openxmlformats.org/officeDocument/2006/relationships/hyperlink" Target="https://gobiernobogota-my.sharepoint.com/:b:/g/personal/sandra_tamayo_gobiernobogota_gov_co/IQBjTkxVaG7tSZ2JdDfsvt53AUgI_XCQNVZqd3ocKvLkekA?e=JwWv1Q" TargetMode="External"/><Relationship Id="rId284" Type="http://schemas.openxmlformats.org/officeDocument/2006/relationships/hyperlink" Target="https://gobiernobogota-my.sharepoint.com/:b:/g/personal/planeacion_suba_gobiernobogota_gov_co/IQC0Zr6QeDVcT6uXSsvLXYzTASI49d9b4wN6s18ujelqB2U?e=OHYGKx" TargetMode="External"/><Relationship Id="rId491" Type="http://schemas.openxmlformats.org/officeDocument/2006/relationships/hyperlink" Target="https://gobiernobogota-my.sharepoint.com/:b:/g/personal/planeacion_suba_gobiernobogota_gov_co/IQBusIu3iBbCSLLjThmedfFnAQB7ntcnjhb9msWBxAmAhvg?e=4AkMWL" TargetMode="External"/><Relationship Id="rId505" Type="http://schemas.openxmlformats.org/officeDocument/2006/relationships/hyperlink" Target="https://gobiernobogota-my.sharepoint.com/:b:/g/personal/planeacion_suba_gobiernobogota_gov_co/IQAKlicOjUm5QpYSJXdFVPqCAdrgS-IrCoCEM38F5-L2BWs?e=4u1ZKl" TargetMode="External"/><Relationship Id="rId37" Type="http://schemas.openxmlformats.org/officeDocument/2006/relationships/hyperlink" Target="https://gobiernobogota-my.sharepoint.com/:b:/g/personal/planeacion_suba_gobiernobogota_gov_co/IQAKDWS7fj-uTqSk59tfkjFLAWmeDKroqT_PSquQk6_5AZI?e=jAtoPx" TargetMode="External"/><Relationship Id="rId79" Type="http://schemas.openxmlformats.org/officeDocument/2006/relationships/hyperlink" Target="https://gobiernobogota-my.sharepoint.com/:b:/g/personal/planeacion_suba_gobiernobogota_gov_co/IQC3n1-3qJZ2SKpVvajWPoLpAeMYPbBWFvEmTo3r_WNO_U0?e=fhhfId" TargetMode="External"/><Relationship Id="rId102" Type="http://schemas.openxmlformats.org/officeDocument/2006/relationships/hyperlink" Target="https://gobiernobogota-my.sharepoint.com/:b:/g/personal/planeacion_suba_gobiernobogota_gov_co/IQDMb7zDnZvgSIT6O8TvxCnaAXhviGQRNqirZ9TaiX8MtJA?e=JOwCpk" TargetMode="External"/><Relationship Id="rId144" Type="http://schemas.openxmlformats.org/officeDocument/2006/relationships/hyperlink" Target="https://gobiernobogota-my.sharepoint.com/:b:/g/personal/planeacion_suba_gobiernobogota_gov_co/IQDH8FI9eB9pSZ--KnOcwuY4AVbnK6zDXFnrQuxLiDYZIl8?e=ghRviZ" TargetMode="External"/><Relationship Id="rId547" Type="http://schemas.openxmlformats.org/officeDocument/2006/relationships/hyperlink" Target="https://gobiernobogota-my.sharepoint.com/:b:/g/personal/planeacion_suba_gobiernobogota_gov_co/IQCzeyiJiJKkRJtR8sJSDaWgAaeKelDo-Pywx3ZotTeQeAQ?e=MJI9bw" TargetMode="External"/><Relationship Id="rId589" Type="http://schemas.openxmlformats.org/officeDocument/2006/relationships/hyperlink" Target="https://gobiernobogota-my.sharepoint.com/:b:/g/personal/planeacion_suba_gobiernobogota_gov_co/IQCZK37zYlCAR6hLAyAdDYKwAftTT20eeuZ7GCu8yyp3xWw?e=FstPp1" TargetMode="External"/><Relationship Id="rId90" Type="http://schemas.openxmlformats.org/officeDocument/2006/relationships/hyperlink" Target="https://gobiernobogota-my.sharepoint.com/:b:/g/personal/planeacion_suba_gobiernobogota_gov_co/IQCarzk2TdpvTYkbfZUhJCXmAQ87KRtmQMFjwW0lR5YLQUs?e=SlJjc2" TargetMode="External"/><Relationship Id="rId186" Type="http://schemas.openxmlformats.org/officeDocument/2006/relationships/hyperlink" Target="https://gobiernobogota-my.sharepoint.com/:b:/g/personal/planeacion_suba_gobiernobogota_gov_co/IQDMZ0T9mSVxRKfzq21QstZzAUDlBRHMMr71r81ynqwr9wc?e=GwTjSx" TargetMode="External"/><Relationship Id="rId351" Type="http://schemas.openxmlformats.org/officeDocument/2006/relationships/hyperlink" Target="https://gobiernobogota-my.sharepoint.com/:b:/g/personal/planeacion_suba_gobiernobogota_gov_co/IQDCo5nBdqHcSYwPwwp8sizdAWH0Tt2nODZUFrKlcfV2Rsc?e=MIgUNA" TargetMode="External"/><Relationship Id="rId393" Type="http://schemas.openxmlformats.org/officeDocument/2006/relationships/hyperlink" Target="https://gobiernobogota-my.sharepoint.com/:b:/g/personal/planeacion_suba_gobiernobogota_gov_co/IQAJXjAvIajwQ68bvEjj43HpASA8Zb06zOXwxqocktk2OQM?e=gZIkKk" TargetMode="External"/><Relationship Id="rId407" Type="http://schemas.openxmlformats.org/officeDocument/2006/relationships/hyperlink" Target="https://gobiernobogota-my.sharepoint.com/:b:/g/personal/planeacion_suba_gobiernobogota_gov_co/IQCyA10LkQHjRbpaxdAnmhPDAXpC1OcuVN3A6MnbV1GIUkM?e=vw2qy6" TargetMode="External"/><Relationship Id="rId449" Type="http://schemas.openxmlformats.org/officeDocument/2006/relationships/hyperlink" Target="https://gobiernobogota-my.sharepoint.com/:b:/g/personal/planeacion_suba_gobiernobogota_gov_co/IQBQhQEJ73TWTZbL6J9z5LSKAS3GX70b7VJh0PyiiiLHOF4?e=Gw6MUq" TargetMode="External"/><Relationship Id="rId614" Type="http://schemas.openxmlformats.org/officeDocument/2006/relationships/hyperlink" Target="https://gobiernobogota-my.sharepoint.com/:b:/g/personal/planeacion_suba_gobiernobogota_gov_co/IQCHfExqMh5fSrCSqSV-ETMCAahtL5v14JcQR2_I6Hu8TbQ?e=Lni9Uq" TargetMode="External"/><Relationship Id="rId656" Type="http://schemas.openxmlformats.org/officeDocument/2006/relationships/hyperlink" Target="https://gobiernobogota-my.sharepoint.com/:b:/g/personal/planeacion_suba_gobiernobogota_gov_co/IQBtxv3qPkAnTqw2EjFnkfuhAQNl9wcXiB_-qnyDcCntHiY?e=IxD4cc" TargetMode="External"/><Relationship Id="rId211" Type="http://schemas.openxmlformats.org/officeDocument/2006/relationships/hyperlink" Target="https://gobiernobogota-my.sharepoint.com/:b:/g/personal/planeacion_suba_gobiernobogota_gov_co/IQBLBkEIKq0kQ4nfLfMnQ731AZsHo-dGbCenQwP-fXUauaA?e=dttzzm" TargetMode="External"/><Relationship Id="rId253" Type="http://schemas.openxmlformats.org/officeDocument/2006/relationships/hyperlink" Target="https://gobiernobogota-my.sharepoint.com/:b:/g/personal/planeacion_suba_gobiernobogota_gov_co/IQCBQKq8b2bPRpPLx1asbELQAXqD9L5l2_XiRn-TM01JFys?e=lOYRFL" TargetMode="External"/><Relationship Id="rId295" Type="http://schemas.openxmlformats.org/officeDocument/2006/relationships/hyperlink" Target="https://gobiernobogota-my.sharepoint.com/:b:/g/personal/planeacion_suba_gobiernobogota_gov_co/IQC8k6tNXYlFQZ3-NCPAOZVQAQo-EVHsNPAdJ72j3MPBALE?e=9zgM2g" TargetMode="External"/><Relationship Id="rId309" Type="http://schemas.openxmlformats.org/officeDocument/2006/relationships/hyperlink" Target="https://gobiernobogota-my.sharepoint.com/:b:/g/personal/planeacion_suba_gobiernobogota_gov_co/IQCdkMR8tqp8Q69vbzhAH616AQ_61I5Y1Hm_kEo8HVOdGQ0?e=PORaoV" TargetMode="External"/><Relationship Id="rId460" Type="http://schemas.openxmlformats.org/officeDocument/2006/relationships/hyperlink" Target="https://gobiernobogota-my.sharepoint.com/:b:/g/personal/planeacion_suba_gobiernobogota_gov_co/IQDMb7zDnZvgSIT6O8TvxCnaAXhviGQRNqirZ9TaiX8MtJA?e=Xg4H4o" TargetMode="External"/><Relationship Id="rId516" Type="http://schemas.openxmlformats.org/officeDocument/2006/relationships/hyperlink" Target="https://gobiernobogota-my.sharepoint.com/:b:/g/personal/planeacion_suba_gobiernobogota_gov_co/IQAnajIu4XRgQ6imxL_NfCl3AXn9tPkn-lINqZ2Z5_CSlH4?e=FXadU4" TargetMode="External"/><Relationship Id="rId48" Type="http://schemas.openxmlformats.org/officeDocument/2006/relationships/hyperlink" Target="https://gobiernobogota-my.sharepoint.com/:b:/g/personal/planeacion_suba_gobiernobogota_gov_co/IQCgm5YiE5_kQ5TMDogZTJv7AV1RW44CV7mB7C1aXXqSRvs?e=ZGEC5l" TargetMode="External"/><Relationship Id="rId113" Type="http://schemas.openxmlformats.org/officeDocument/2006/relationships/hyperlink" Target="https://gobiernobogota-my.sharepoint.com/:b:/g/personal/planeacion_suba_gobiernobogota_gov_co/IQDf44K_e-byQbI4bgT9lM9AAQvRsujJ9Omyjb1eLxMqujs?e=yCC9hN" TargetMode="External"/><Relationship Id="rId320" Type="http://schemas.openxmlformats.org/officeDocument/2006/relationships/hyperlink" Target="https://gobiernobogota-my.sharepoint.com/:b:/g/personal/planeacion_suba_gobiernobogota_gov_co/IQC8aZx2NnlWQJELsizfgLSjAd7eqfeZXr7cjHi5SHEC9sI?e=UN3jEI" TargetMode="External"/><Relationship Id="rId558" Type="http://schemas.openxmlformats.org/officeDocument/2006/relationships/hyperlink" Target="https://gobiernobogota-my.sharepoint.com/:b:/g/personal/planeacion_suba_gobiernobogota_gov_co/IQDNqu3J7tvcSrySyY8P6DxQAQKEzUUp57AshVv6qnBMGnA?e=O0W81d" TargetMode="External"/><Relationship Id="rId155" Type="http://schemas.openxmlformats.org/officeDocument/2006/relationships/hyperlink" Target="https://gobiernobogota-my.sharepoint.com/:b:/g/personal/planeacion_suba_gobiernobogota_gov_co/IQDEJ-gBvOShQ59xrEjvGzE-AW_nuIAlfyclyCdUlbxu4hc?e=5ByG1x" TargetMode="External"/><Relationship Id="rId197" Type="http://schemas.openxmlformats.org/officeDocument/2006/relationships/hyperlink" Target="https://gobiernobogota-my.sharepoint.com/:b:/g/personal/planeacion_suba_gobiernobogota_gov_co/IQAR8jlkE3RTQKNeBSUyTP2BAfiee3Lt36Y91cAc34otiQI?e=YoJw7G" TargetMode="External"/><Relationship Id="rId362" Type="http://schemas.openxmlformats.org/officeDocument/2006/relationships/hyperlink" Target="https://gobiernobogota-my.sharepoint.com/:b:/g/personal/planeacion_suba_gobiernobogota_gov_co/IQA6NszVNqoxSpVRkdgh-EZsAdRsu4NGBVTaUGaa2df55MA?e=HccZlx" TargetMode="External"/><Relationship Id="rId418" Type="http://schemas.openxmlformats.org/officeDocument/2006/relationships/hyperlink" Target="https://gobiernobogota-my.sharepoint.com/:b:/g/personal/planeacion_suba_gobiernobogota_gov_co/IQBXh6io_0RcTbJer9rD27dvAftEALhK5PU3b2V9PYJePN4?e=ISxCKc" TargetMode="External"/><Relationship Id="rId625" Type="http://schemas.openxmlformats.org/officeDocument/2006/relationships/hyperlink" Target="https://gobiernobogota-my.sharepoint.com/:b:/g/personal/planeacion_suba_gobiernobogota_gov_co/IQCGYAhkjGaQTLgJTKClsdwEAQAZjyrRVPVhS5ITkqUrTxE?e=5N3X09" TargetMode="External"/><Relationship Id="rId222" Type="http://schemas.openxmlformats.org/officeDocument/2006/relationships/hyperlink" Target="https://gobiernobogota-my.sharepoint.com/:b:/g/personal/sandra_tamayo_gobiernobogota_gov_co/IQA0E0FNBmhFSoYzdZx72ppWAYSYFjCMAYDOHjW2FrXQpD8?e=ctwQeR" TargetMode="External"/><Relationship Id="rId264" Type="http://schemas.openxmlformats.org/officeDocument/2006/relationships/hyperlink" Target="https://gobiernobogota-my.sharepoint.com/:b:/g/personal/planeacion_suba_gobiernobogota_gov_co/IQBLJ1tp1fdzSL9E0QwjjNUSAS7hmaX-o2ET4sUI1GqHxqY?e=85qjEM" TargetMode="External"/><Relationship Id="rId471" Type="http://schemas.openxmlformats.org/officeDocument/2006/relationships/hyperlink" Target="https://gobiernobogota-my.sharepoint.com/:b:/g/personal/planeacion_suba_gobiernobogota_gov_co/IQC3tzlDQVcdTIBJ2ywZMSlBAckUzIYikX0AZjRY-t9lHh4?e=R8FFCw" TargetMode="External"/><Relationship Id="rId667" Type="http://schemas.openxmlformats.org/officeDocument/2006/relationships/hyperlink" Target="https://gobiernobogota-my.sharepoint.com/:b:/g/personal/planeacion_suba_gobiernobogota_gov_co/IQDWV2xi9m1RRbX8RFcgEg3MASpdC5arUhtgP2fkZnEEpsQ?e=JhkwEI" TargetMode="External"/><Relationship Id="rId17" Type="http://schemas.openxmlformats.org/officeDocument/2006/relationships/hyperlink" Target="https://gobiernobogota-my.sharepoint.com/:b:/g/personal/planeacion_suba_gobiernobogota_gov_co/IQBLJ1tp1fdzSL9E0QwjjNUSAS7hmaX-o2ET4sUI1GqHxqY?e=jxOD27" TargetMode="External"/><Relationship Id="rId59" Type="http://schemas.openxmlformats.org/officeDocument/2006/relationships/hyperlink" Target="https://gobiernobogota-my.sharepoint.com/:b:/g/personal/planeacion_suba_gobiernobogota_gov_co/IQBuOzStr3VOSrJVUh9Xj5TjAQ0tYcBuK8ryjmQQPMTnx0g?e=KJPFpc" TargetMode="External"/><Relationship Id="rId124" Type="http://schemas.openxmlformats.org/officeDocument/2006/relationships/hyperlink" Target="https://gobiernobogota-my.sharepoint.com/:b:/g/personal/planeacion_suba_gobiernobogota_gov_co/IQBJ0EIdt8YvQatRG9xwOIiYAdN-SyBbjwkt4RsVbr49RGw?e=Xd57Ne" TargetMode="External"/><Relationship Id="rId527" Type="http://schemas.openxmlformats.org/officeDocument/2006/relationships/hyperlink" Target="https://gobiernobogota-my.sharepoint.com/:b:/g/personal/planeacion_suba_gobiernobogota_gov_co/IQBn2TXFVfIbRqL8KixPTKPxAcspzUk1-ShYmpsWjLKduZY?e=rd1upr" TargetMode="External"/><Relationship Id="rId569" Type="http://schemas.openxmlformats.org/officeDocument/2006/relationships/hyperlink" Target="https://gobiernobogota-my.sharepoint.com/:b:/g/personal/planeacion_suba_gobiernobogota_gov_co/IQCLuX1gBlezR4AVPu31lbn9AdxQ4qsbqR-YYBQ-KIJUWAA?e=CKndmB" TargetMode="External"/><Relationship Id="rId70" Type="http://schemas.openxmlformats.org/officeDocument/2006/relationships/hyperlink" Target="https://gobiernobogota-my.sharepoint.com/:b:/g/personal/planeacion_suba_gobiernobogota_gov_co/IQBcwJuRCc4cTL--ocd3-APOAZKkil9qoTQfoGSndWaIEFM?e=IfTvme" TargetMode="External"/><Relationship Id="rId166" Type="http://schemas.openxmlformats.org/officeDocument/2006/relationships/hyperlink" Target="https://gobiernobogota-my.sharepoint.com/:b:/g/personal/planeacion_suba_gobiernobogota_gov_co/IQAjum7arGvMTp5k9Bj2xjX-AbBy6QP8CTEz-OYWdgRNPI8?e=fSreDt" TargetMode="External"/><Relationship Id="rId331" Type="http://schemas.openxmlformats.org/officeDocument/2006/relationships/hyperlink" Target="https://gobiernobogota-my.sharepoint.com/:b:/g/personal/planeacion_suba_gobiernobogota_gov_co/IQC8aZx2NnlWQJELsizfgLSjAd7eqfeZXr7cjHi5SHEC9sI?e=UN3jEI" TargetMode="External"/><Relationship Id="rId373" Type="http://schemas.openxmlformats.org/officeDocument/2006/relationships/hyperlink" Target="https://gobiernobogota-my.sharepoint.com/:b:/g/personal/planeacion_suba_gobiernobogota_gov_co/IQBI0yEyQXgwQ6mCSOWe2EEQAbsvr7zDXzRyghixX0dftHE?e=fojtoe" TargetMode="External"/><Relationship Id="rId429" Type="http://schemas.openxmlformats.org/officeDocument/2006/relationships/hyperlink" Target="https://gobiernobogota-my.sharepoint.com/:b:/g/personal/planeacion_suba_gobiernobogota_gov_co/IQA8acw4gv6QTqasbHqdDju2AQ8OsKaDPoc143yMijZ2y20?e=gv08nj" TargetMode="External"/><Relationship Id="rId580" Type="http://schemas.openxmlformats.org/officeDocument/2006/relationships/hyperlink" Target="https://gobiernobogota-my.sharepoint.com/:b:/g/personal/planeacion_suba_gobiernobogota_gov_co/IQAdtSDlxCOQT74tXpSTgkGIAQY_a5x9NyL7sc6tNzIH35I?e=tbsRTx" TargetMode="External"/><Relationship Id="rId636" Type="http://schemas.openxmlformats.org/officeDocument/2006/relationships/hyperlink" Target="https://gobiernobogota-my.sharepoint.com/:b:/g/personal/planeacion_suba_gobiernobogota_gov_co/IQA91pQRkgrXR61TO8DPxVc6AcZF_pi8yejgjP_JdBTCGUI?e=h0fl9Y" TargetMode="External"/><Relationship Id="rId1" Type="http://schemas.openxmlformats.org/officeDocument/2006/relationships/hyperlink" Target="https://gobiernobogota-my.sharepoint.com/:b:/g/personal/planeacion_suba_gobiernobogota_gov_co/IQBwQ84Pt1EWTq-mp_kaIaN4AaLKDfMh145LCZUWvJ1lKyY?e=cpPmqC" TargetMode="External"/><Relationship Id="rId233" Type="http://schemas.openxmlformats.org/officeDocument/2006/relationships/hyperlink" Target="https://gobiernobogota-my.sharepoint.com/:b:/g/personal/planeacion_suba_gobiernobogota_gov_co/IQDMZ0T9mSVxRKfzq21QstZzAUDlBRHMMr71r81ynqwr9wc?e=a3MYdn" TargetMode="External"/><Relationship Id="rId440" Type="http://schemas.openxmlformats.org/officeDocument/2006/relationships/hyperlink" Target="https://gobiernobogota-my.sharepoint.com/:b:/g/personal/planeacion_suba_gobiernobogota_gov_co/IQAdy-rJ0tjISa5i30jFu1k8AZRtQl9JohRXyI4j9ajYCNY?e=25Qtzb" TargetMode="External"/><Relationship Id="rId28" Type="http://schemas.openxmlformats.org/officeDocument/2006/relationships/hyperlink" Target="https://gobiernobogota-my.sharepoint.com/:b:/g/personal/planeacion_suba_gobiernobogota_gov_co/IQCgm5YiE5_kQ5TMDogZTJv7AV1RW44CV7mB7C1aXXqSRvs?e=TfUOvB" TargetMode="External"/><Relationship Id="rId275" Type="http://schemas.openxmlformats.org/officeDocument/2006/relationships/hyperlink" Target="https://gobiernobogota-my.sharepoint.com/:b:/g/personal/planeacion_suba_gobiernobogota_gov_co/IQBBu4dnf9PkSYwhrQsa2XYcASFuORQjOSLHBBlK7dsYuzY?e=odT6R7" TargetMode="External"/><Relationship Id="rId300" Type="http://schemas.openxmlformats.org/officeDocument/2006/relationships/hyperlink" Target="https://gobiernobogota-my.sharepoint.com/:b:/g/personal/planeacion_suba_gobiernobogota_gov_co/IQCdkMR8tqp8Q69vbzhAH616AQ_61I5Y1Hm_kEo8HVOdGQ0?e=PORaoV" TargetMode="External"/><Relationship Id="rId482" Type="http://schemas.openxmlformats.org/officeDocument/2006/relationships/hyperlink" Target="https://gobiernobogota-my.sharepoint.com/:b:/g/personal/planeacion_suba_gobiernobogota_gov_co/IQCOPM8ldyOlTZ80CqEXwIn8AX-cx7kMMoFydOa39O_PZRY?e=Iglx0Q" TargetMode="External"/><Relationship Id="rId538" Type="http://schemas.openxmlformats.org/officeDocument/2006/relationships/hyperlink" Target="https://gobiernobogota-my.sharepoint.com/:b:/g/personal/planeacion_suba_gobiernobogota_gov_co/IQBbWquabABhR74QtVcJfVb1AehGFrvdxnYQWSN01YWc6ik?e=UU1Mci" TargetMode="External"/><Relationship Id="rId81" Type="http://schemas.openxmlformats.org/officeDocument/2006/relationships/hyperlink" Target="https://gobiernobogota-my.sharepoint.com/:b:/g/personal/planeacion_suba_gobiernobogota_gov_co/IQAuAowRPerdTIwFvp-OhFIjAZceyqXL9D5_eNXYPuUjFwA?e=CQ6swF" TargetMode="External"/><Relationship Id="rId135" Type="http://schemas.openxmlformats.org/officeDocument/2006/relationships/hyperlink" Target="https://gobiernobogota-my.sharepoint.com/:b:/g/personal/planeacion_suba_gobiernobogota_gov_co/IQAwQc2gpQQcR4dmtpkPmttuARUuMLXv5sKIR07_cCwNikc?e=TvYYe5" TargetMode="External"/><Relationship Id="rId177" Type="http://schemas.openxmlformats.org/officeDocument/2006/relationships/hyperlink" Target="https://gobiernobogota-my.sharepoint.com/:b:/g/personal/planeacion_suba_gobiernobogota_gov_co/IQBBZebpq4Z4QohHSLRdQ-EhAfpEflhhbFvI-rSHTK9LErA?e=edFZ2s" TargetMode="External"/><Relationship Id="rId342" Type="http://schemas.openxmlformats.org/officeDocument/2006/relationships/hyperlink" Target="https://gobiernobogota-my.sharepoint.com/:b:/g/personal/planeacion_suba_gobiernobogota_gov_co/IQBBu4dnf9PkSYwhrQsa2XYcASFuORQjOSLHBBlK7dsYuzY?e=odT6R7" TargetMode="External"/><Relationship Id="rId384" Type="http://schemas.openxmlformats.org/officeDocument/2006/relationships/hyperlink" Target="https://gobiernobogota-my.sharepoint.com/:b:/g/personal/planeacion_suba_gobiernobogota_gov_co/IQBN1y_X_06gQY0vKgXY6PMAATITBv1H4vVRMDBKkVIOM_M?e=4BoYde" TargetMode="External"/><Relationship Id="rId591" Type="http://schemas.openxmlformats.org/officeDocument/2006/relationships/hyperlink" Target="https://gobiernobogota-my.sharepoint.com/:b:/g/personal/planeacion_suba_gobiernobogota_gov_co/IQDtXW-fGstBSrO42SeQ9_dVAUuFvCuFGkSYQ0SHfrd_qHY?e=Bb7NNF" TargetMode="External"/><Relationship Id="rId605" Type="http://schemas.openxmlformats.org/officeDocument/2006/relationships/hyperlink" Target="https://gobiernobogota-my.sharepoint.com/:b:/g/personal/planeacion_suba_gobiernobogota_gov_co/IQAvtEQqqsD2SJJ0P0uwsJxkAdxKnszik7gfBu4qjoyPkBQ?e=MHy1JT" TargetMode="External"/><Relationship Id="rId202" Type="http://schemas.openxmlformats.org/officeDocument/2006/relationships/hyperlink" Target="https://gobiernobogota-my.sharepoint.com/:b:/g/personal/planeacion_suba_gobiernobogota_gov_co/IQDMZ0T9mSVxRKfzq21QstZzAUDlBRHMMr71r81ynqwr9wc?e=GwTjSx" TargetMode="External"/><Relationship Id="rId244" Type="http://schemas.openxmlformats.org/officeDocument/2006/relationships/hyperlink" Target="https://gobiernobogota-my.sharepoint.com/:b:/g/personal/sandra_tamayo_gobiernobogota_gov_co/IQBjTkxVaG7tSZ2JdDfsvt53AUgI_XCQNVZqd3ocKvLkekA?e=JwWv1Q" TargetMode="External"/><Relationship Id="rId647" Type="http://schemas.openxmlformats.org/officeDocument/2006/relationships/hyperlink" Target="https://gobiernobogota-my.sharepoint.com/:b:/g/personal/planeacion_suba_gobiernobogota_gov_co/IQAiGx-AwlPoQ55y_OpacSC_AQNiVkHkFc-J3P8S1J_3FsE?e=eRRhvY" TargetMode="External"/><Relationship Id="rId39" Type="http://schemas.openxmlformats.org/officeDocument/2006/relationships/hyperlink" Target="https://gobiernobogota-my.sharepoint.com/:b:/g/personal/planeacion_suba_gobiernobogota_gov_co/IQAFbApekYTtQLvr-XRJvGjYAZ8mLRPMQq6WW2CK_EoIPjo?e=u1zPXY" TargetMode="External"/><Relationship Id="rId286" Type="http://schemas.openxmlformats.org/officeDocument/2006/relationships/hyperlink" Target="https://gobiernobogota-my.sharepoint.com/:b:/g/personal/planeacion_suba_gobiernobogota_gov_co/IQAPRkPrZAKvTLtcG25cEzViAeS6mFIuwdNuXQQ4Dk8pWGY?e=5nrRxu" TargetMode="External"/><Relationship Id="rId451" Type="http://schemas.openxmlformats.org/officeDocument/2006/relationships/hyperlink" Target="https://gobiernobogota-my.sharepoint.com/:b:/g/personal/planeacion_suba_gobiernobogota_gov_co/IQAkdt3wFtcvQb4h71-vpD8TAbOsEE6ey0MDP81BnCJFFP8?e=7lXf6t" TargetMode="External"/><Relationship Id="rId493" Type="http://schemas.openxmlformats.org/officeDocument/2006/relationships/hyperlink" Target="https://gobiernobogota-my.sharepoint.com/:b:/g/personal/planeacion_suba_gobiernobogota_gov_co/IQBCUOWtB2-lRq5jVpJv8o44AdiCKeoqI2gZKPq5zFCV3ck?e=WAFjbO" TargetMode="External"/><Relationship Id="rId507" Type="http://schemas.openxmlformats.org/officeDocument/2006/relationships/hyperlink" Target="https://gobiernobogota-my.sharepoint.com/:b:/g/personal/planeacion_suba_gobiernobogota_gov_co/IQBNkkwI3IyfSoXnksSZl4n5AV83gg_AOgsWMLZTVe3DnXI?e=MbBsmq" TargetMode="External"/><Relationship Id="rId549" Type="http://schemas.openxmlformats.org/officeDocument/2006/relationships/hyperlink" Target="https://gobiernobogota-my.sharepoint.com/:b:/g/personal/planeacion_suba_gobiernobogota_gov_co/IQAx6JS7OGpeT4VuJ3T1bpvnAWQutOW__Xi_DtrCVIqyXLE?e=s1RzLT" TargetMode="External"/><Relationship Id="rId50" Type="http://schemas.openxmlformats.org/officeDocument/2006/relationships/hyperlink" Target="https://gobiernobogota-my.sharepoint.com/:b:/g/personal/planeacion_suba_gobiernobogota_gov_co/IQD1zkbdpCy1QYokdt5xpQbNAbz_7NPCt8bPYBAqgMxeFwc?e=jrYw3M" TargetMode="External"/><Relationship Id="rId104" Type="http://schemas.openxmlformats.org/officeDocument/2006/relationships/hyperlink" Target="https://gobiernobogota-my.sharepoint.com/:b:/g/personal/planeacion_suba_gobiernobogota_gov_co/IQDMb7zDnZvgSIT6O8TvxCnaAXhviGQRNqirZ9TaiX8MtJA?e=JOwCpk" TargetMode="External"/><Relationship Id="rId146" Type="http://schemas.openxmlformats.org/officeDocument/2006/relationships/hyperlink" Target="https://gobiernobogota-my.sharepoint.com/:b:/g/personal/planeacion_suba_gobiernobogota_gov_co/IQC_fa-4iUW7Q7Vk1-HPz6wfAXJU7_OFuH1222cXQncKp0g?e=TuqQch" TargetMode="External"/><Relationship Id="rId188" Type="http://schemas.openxmlformats.org/officeDocument/2006/relationships/hyperlink" Target="https://gobiernobogota-my.sharepoint.com/:b:/g/personal/planeacion_suba_gobiernobogota_gov_co/IQDf44K_e-byQbI4bgT9lM9AAQvRsujJ9Omyjb1eLxMqujs?e=yCC9hN" TargetMode="External"/><Relationship Id="rId311" Type="http://schemas.openxmlformats.org/officeDocument/2006/relationships/hyperlink" Target="https://gobiernobogota-my.sharepoint.com/:b:/g/personal/planeacion_suba_gobiernobogota_gov_co/IQDCo5nBdqHcSYwPwwp8sizdAWH0Tt2nODZUFrKlcfV2Rsc?e=MIgUNA" TargetMode="External"/><Relationship Id="rId353" Type="http://schemas.openxmlformats.org/officeDocument/2006/relationships/hyperlink" Target="https://gobiernobogota-my.sharepoint.com/:b:/g/personal/planeacion_suba_gobiernobogota_gov_co/IQCdkMR8tqp8Q69vbzhAH616AQ_61I5Y1Hm_kEo8HVOdGQ0?e=PORaoV" TargetMode="External"/><Relationship Id="rId395" Type="http://schemas.openxmlformats.org/officeDocument/2006/relationships/hyperlink" Target="https://gobiernobogota-my.sharepoint.com/:b:/g/personal/planeacion_suba_gobiernobogota_gov_co/IQBAqpMZnJhaR4fzT69c6XO1ATJ6Nu3jeOiXo-U-xzU-7u8?e=Whah3p" TargetMode="External"/><Relationship Id="rId409" Type="http://schemas.openxmlformats.org/officeDocument/2006/relationships/hyperlink" Target="https://gobiernobogota-my.sharepoint.com/:b:/g/personal/planeacion_suba_gobiernobogota_gov_co/IQBXh6io_0RcTbJer9rD27dvAftEALhK5PU3b2V9PYJePN4?e=ISxCKc" TargetMode="External"/><Relationship Id="rId560" Type="http://schemas.openxmlformats.org/officeDocument/2006/relationships/hyperlink" Target="https://gobiernobogota-my.sharepoint.com/:b:/g/personal/planeacion_suba_gobiernobogota_gov_co/IQChjU_l7uY_SYZCN7DmTqIlAUStcFL_AiAj6zEm7MF_E1g?e=D976bH" TargetMode="External"/><Relationship Id="rId92" Type="http://schemas.openxmlformats.org/officeDocument/2006/relationships/hyperlink" Target="https://gobiernobogota-my.sharepoint.com/:b:/g/personal/planeacion_suba_gobiernobogota_gov_co/IQDYfz7BCezNT5jcCSdluleDAY3bI6UPbxERGDBiY4eb9dI?e=nMk8kc" TargetMode="External"/><Relationship Id="rId213" Type="http://schemas.openxmlformats.org/officeDocument/2006/relationships/hyperlink" Target="https://gobiernobogota-my.sharepoint.com/:b:/g/personal/planeacion_suba_gobiernobogota_gov_co/IQDMZ0T9mSVxRKfzq21QstZzAUDlBRHMMr71r81ynqwr9wc?e=GwTjSx" TargetMode="External"/><Relationship Id="rId420" Type="http://schemas.openxmlformats.org/officeDocument/2006/relationships/hyperlink" Target="https://gobiernobogota-my.sharepoint.com/:b:/g/personal/planeacion_suba_gobiernobogota_gov_co/IQAPRkPrZAKvTLtcG25cEzViAeS6mFIuwdNuXQQ4Dk8pWGY?e=G2CiUB" TargetMode="External"/><Relationship Id="rId616" Type="http://schemas.openxmlformats.org/officeDocument/2006/relationships/hyperlink" Target="https://gobiernobogota-my.sharepoint.com/:b:/g/personal/planeacion_suba_gobiernobogota_gov_co/IQAQgGxMGRIURpgohltwHz-OAfjQ2I21KGz0lki_MZIAL30?e=mGliCt" TargetMode="External"/><Relationship Id="rId658" Type="http://schemas.openxmlformats.org/officeDocument/2006/relationships/hyperlink" Target="https://gobiernobogota-my.sharepoint.com/:b:/g/personal/planeacion_suba_gobiernobogota_gov_co/IQC9JR_l2DvCQKjhU4Qp1l24AQ5lT4apBG-6yQ6HDa_ND_c?e=YefflM" TargetMode="External"/><Relationship Id="rId255" Type="http://schemas.openxmlformats.org/officeDocument/2006/relationships/hyperlink" Target="https://gobiernobogota-my.sharepoint.com/:b:/g/personal/sandra_tamayo_gobiernobogota_gov_co/IQAjeafpPcQsSqiUSz8-bKSxAScepYFngBvK7GMyKKTm4SM?e=nsbc9S" TargetMode="External"/><Relationship Id="rId297" Type="http://schemas.openxmlformats.org/officeDocument/2006/relationships/hyperlink" Target="https://gobiernobogota-my.sharepoint.com/:b:/g/personal/planeacion_suba_gobiernobogota_gov_co/IQDCo5nBdqHcSYwPwwp8sizdAWH0Tt2nODZUFrKlcfV2Rsc?e=MIgUNA" TargetMode="External"/><Relationship Id="rId462" Type="http://schemas.openxmlformats.org/officeDocument/2006/relationships/hyperlink" Target="https://gobiernobogota-my.sharepoint.com/:b:/g/personal/planeacion_suba_gobiernobogota_gov_co/IQBQhQEJ73TWTZbL6J9z5LSKAdgmqhyyiDFFObZqUWRU4dw?e=obHBnh" TargetMode="External"/><Relationship Id="rId518" Type="http://schemas.openxmlformats.org/officeDocument/2006/relationships/hyperlink" Target="https://gobiernobogota-my.sharepoint.com/:b:/g/personal/planeacion_suba_gobiernobogota_gov_co/IQDRJIJ28inIRJht8XFKhhnuAddXNG05zqPIFexOvE_Kaxc?e=wS6ODT" TargetMode="External"/><Relationship Id="rId115" Type="http://schemas.openxmlformats.org/officeDocument/2006/relationships/hyperlink" Target="https://gobiernobogota-my.sharepoint.com/:b:/g/personal/planeacion_suba_gobiernobogota_gov_co/IQC3n1-3qJZ2SKpVvajWPoLpAeMYPbBWFvEmTo3r_WNO_U0?e=tFZoMb" TargetMode="External"/><Relationship Id="rId157" Type="http://schemas.openxmlformats.org/officeDocument/2006/relationships/hyperlink" Target="https://gobiernobogota-my.sharepoint.com/:b:/g/personal/planeacion_suba_gobiernobogota_gov_co/IQAbV3MWcEGsS5xdyx9gFjx1AYNT8_62IK5KH_L4tWOIomc?e=5WlMTj" TargetMode="External"/><Relationship Id="rId322" Type="http://schemas.openxmlformats.org/officeDocument/2006/relationships/hyperlink" Target="https://gobiernobogota-my.sharepoint.com/:b:/g/personal/planeacion_suba_gobiernobogota_gov_co/IQCyA10LkQHjRbpaxdAnmhPDAXpC1OcuVN3A6MnbV1GIUkM?e=TS9kFD" TargetMode="External"/><Relationship Id="rId364" Type="http://schemas.openxmlformats.org/officeDocument/2006/relationships/hyperlink" Target="https://gobiernobogota-my.sharepoint.com/:b:/g/personal/planeacion_suba_gobiernobogota_gov_co/IQAIzhY_hzIcRb1tcXTTxwnOAZgX9SCU5HaQURydNieQ9n0?e=DydyGo" TargetMode="External"/><Relationship Id="rId61" Type="http://schemas.openxmlformats.org/officeDocument/2006/relationships/hyperlink" Target="https://gobiernobogota-my.sharepoint.com/:b:/g/personal/planeacion_suba_gobiernobogota_gov_co/IQCGY5FmPQMEQat67x9F4KrNAVCBpchAvRj6_Mtzv174HZY?e=JEbFCR" TargetMode="External"/><Relationship Id="rId199" Type="http://schemas.openxmlformats.org/officeDocument/2006/relationships/hyperlink" Target="https://gobiernobogota-my.sharepoint.com/:b:/g/personal/planeacion_suba_gobiernobogota_gov_co/IQDf44K_e-byQbI4bgT9lM9AAQvRsujJ9Omyjb1eLxMqujs?e=yCC9hN" TargetMode="External"/><Relationship Id="rId571" Type="http://schemas.openxmlformats.org/officeDocument/2006/relationships/hyperlink" Target="https://gobiernobogota-my.sharepoint.com/:b:/g/personal/planeacion_suba_gobiernobogota_gov_co/IQDdTHERp4WISomFupcwAz13AZgKOaqQIuLDnqB2HRtQ0Nw?e=naTuaJ" TargetMode="External"/><Relationship Id="rId627" Type="http://schemas.openxmlformats.org/officeDocument/2006/relationships/hyperlink" Target="https://gobiernobogota-my.sharepoint.com/:b:/g/personal/planeacion_suba_gobiernobogota_gov_co/IQCRblJ8OylGRonQP0ZGCxkDARJiPIQkHUP-9uB_GaadROM?e=UlKxuv" TargetMode="External"/><Relationship Id="rId669" Type="http://schemas.openxmlformats.org/officeDocument/2006/relationships/hyperlink" Target="https://gobiernobogota-my.sharepoint.com/:b:/g/personal/planeacion_suba_gobiernobogota_gov_co/IQAJ8-uq3Pw-Rb3YHb89OzecAc2RSF0oXaNi0WJmhXD-OtI?e=96TDne" TargetMode="External"/><Relationship Id="rId19" Type="http://schemas.openxmlformats.org/officeDocument/2006/relationships/hyperlink" Target="https://gobiernobogota-my.sharepoint.com/:b:/g/personal/planeacion_suba_gobiernobogota_gov_co/IQBLJ1tp1fdzSL9E0QwjjNUSAS7hmaX-o2ET4sUI1GqHxqY?e=jxOD27" TargetMode="External"/><Relationship Id="rId224" Type="http://schemas.openxmlformats.org/officeDocument/2006/relationships/hyperlink" Target="https://gobiernobogota-my.sharepoint.com/:b:/g/personal/sandra_tamayo_gobiernobogota_gov_co/IQA0E0FNBmhFSoYzdZx72ppWAYSYFjCMAYDOHjW2FrXQpD8?e=UmuexO" TargetMode="External"/><Relationship Id="rId266" Type="http://schemas.openxmlformats.org/officeDocument/2006/relationships/hyperlink" Target="https://gobiernobogota-my.sharepoint.com/:b:/g/personal/sandra_tamayo_gobiernobogota_gov_co/IQBjTkxVaG7tSZ2JdDfsvt53AUgI_XCQNVZqd3ocKvLkekA?e=wVA7J4" TargetMode="External"/><Relationship Id="rId431" Type="http://schemas.openxmlformats.org/officeDocument/2006/relationships/hyperlink" Target="https://gobiernobogota-my.sharepoint.com/:b:/g/personal/planeacion_suba_gobiernobogota_gov_co/IQBg0YvBUgUmRI8AMF9L_w7HAcE7CLxCKajIF_u8RdslVHU?e=EVLy69" TargetMode="External"/><Relationship Id="rId473" Type="http://schemas.openxmlformats.org/officeDocument/2006/relationships/hyperlink" Target="https://gobiernobogota-my.sharepoint.com/:b:/g/personal/planeacion_suba_gobiernobogota_gov_co/IQBJPW5Nj37YRoGqmmbxODi6AZRZ8VHrmEMMLpjJRa1_rT0?e=XFbbfG" TargetMode="External"/><Relationship Id="rId529" Type="http://schemas.openxmlformats.org/officeDocument/2006/relationships/hyperlink" Target="https://gobiernobogota-my.sharepoint.com/:b:/g/personal/planeacion_suba_gobiernobogota_gov_co/IQAISn7S5YNbR4ZwQSSV3RaKAV7h9uMgRI1AdpUuSfHV-Ek?e=hzitoN" TargetMode="External"/><Relationship Id="rId30" Type="http://schemas.openxmlformats.org/officeDocument/2006/relationships/hyperlink" Target="https://gobiernobogota-my.sharepoint.com/:b:/g/personal/planeacion_suba_gobiernobogota_gov_co/IQCgm5YiE5_kQ5TMDogZTJv7AV1RW44CV7mB7C1aXXqSRvs?e=GwZ2D1" TargetMode="External"/><Relationship Id="rId126" Type="http://schemas.openxmlformats.org/officeDocument/2006/relationships/hyperlink" Target="https://gobiernobogota-my.sharepoint.com/:b:/g/personal/planeacion_suba_gobiernobogota_gov_co/IQCZ-iQUB5pCSaRqyOqsTPd3AXnvUeyotU--WkRwbAOjjf8?e=hxpMj8" TargetMode="External"/><Relationship Id="rId168" Type="http://schemas.openxmlformats.org/officeDocument/2006/relationships/hyperlink" Target="https://gobiernobogota-my.sharepoint.com/:b:/g/personal/planeacion_suba_gobiernobogota_gov_co/IQDMZ0T9mSVxRKfzq21QstZzAUDlBRHMMr71r81ynqwr9wc?e=GwTjSx" TargetMode="External"/><Relationship Id="rId333" Type="http://schemas.openxmlformats.org/officeDocument/2006/relationships/hyperlink" Target="https://gobiernobogota-my.sharepoint.com/:b:/g/personal/planeacion_suba_gobiernobogota_gov_co/IQBBu4dnf9PkSYwhrQsa2XYcASFuORQjOSLHBBlK7dsYuzY?e=odT6R7" TargetMode="External"/><Relationship Id="rId540" Type="http://schemas.openxmlformats.org/officeDocument/2006/relationships/hyperlink" Target="https://gobiernobogota-my.sharepoint.com/:b:/g/personal/planeacion_suba_gobiernobogota_gov_co/IQAJIunkLq5XQ6mQuu7JlYvKAankCE_kumDcYqYiJ9-55KE?e=LOqcVI" TargetMode="External"/><Relationship Id="rId72" Type="http://schemas.openxmlformats.org/officeDocument/2006/relationships/hyperlink" Target="https://gobiernobogota-my.sharepoint.com/:b:/g/personal/planeacion_suba_gobiernobogota_gov_co/IQB24XpPPvNeS6lpefEPbt8MAeqBHop4wmdSSioUcu_uZg0?e=5oPwjb" TargetMode="External"/><Relationship Id="rId375" Type="http://schemas.openxmlformats.org/officeDocument/2006/relationships/hyperlink" Target="https://gobiernobogota-my.sharepoint.com/:b:/g/personal/planeacion_suba_gobiernobogota_gov_co/IQBI0yEyQXgwQ6mCSOWe2EEQAbsvr7zDXzRyghixX0dftHE?e=fojtoe" TargetMode="External"/><Relationship Id="rId582" Type="http://schemas.openxmlformats.org/officeDocument/2006/relationships/hyperlink" Target="https://gobiernobogota-my.sharepoint.com/:b:/g/personal/planeacion_suba_gobiernobogota_gov_co/IQDVyXfyzi7JSoxbEuGh_kdiAbg0_GsC680ZfWk9XC42otU?e=X5I5z4" TargetMode="External"/><Relationship Id="rId638" Type="http://schemas.openxmlformats.org/officeDocument/2006/relationships/hyperlink" Target="https://gobiernobogota-my.sharepoint.com/:b:/g/personal/planeacion_suba_gobiernobogota_gov_co/IQCrIHKw2MlWT5CB8V0fqVsrAXGha3N08h5AZp1cWbRckfI?e=Juj8qX" TargetMode="External"/><Relationship Id="rId3" Type="http://schemas.openxmlformats.org/officeDocument/2006/relationships/hyperlink" Target="https://gobiernobogota-my.sharepoint.com/:b:/g/personal/planeacion_suba_gobiernobogota_gov_co/IQAyoe4Pgw7rSay_Auat7IutATH2oIDRSxEC_MhEaCXYYEI?e=fAS1ew" TargetMode="External"/><Relationship Id="rId235" Type="http://schemas.openxmlformats.org/officeDocument/2006/relationships/hyperlink" Target="https://gobiernobogota-my.sharepoint.com/:b:/g/personal/planeacion_suba_gobiernobogota_gov_co/IQCybqQ1H-HySK56wgXCEW51Af_tPuXKtWaIv22d3cZL6Y8?e=zKaZmc" TargetMode="External"/><Relationship Id="rId277" Type="http://schemas.openxmlformats.org/officeDocument/2006/relationships/hyperlink" Target="https://gobiernobogota-my.sharepoint.com/:b:/g/personal/planeacion_suba_gobiernobogota_gov_co/IQCyA10LkQHjRbpaxdAnmhPDAXpC1OcuVN3A6MnbV1GIUkM?e=NbQ0Al" TargetMode="External"/><Relationship Id="rId400" Type="http://schemas.openxmlformats.org/officeDocument/2006/relationships/hyperlink" Target="https://gobiernobogota-my.sharepoint.com/:b:/g/personal/planeacion_suba_gobiernobogota_gov_co/IQDCo5nBdqHcSYwPwwp8sizdAWH0Tt2nODZUFrKlcfV2Rsc?e=MIgUNA" TargetMode="External"/><Relationship Id="rId442" Type="http://schemas.openxmlformats.org/officeDocument/2006/relationships/hyperlink" Target="https://gobiernobogota-my.sharepoint.com/:b:/g/personal/planeacion_suba_gobiernobogota_gov_co/IQCOgtbqCSx4Rr-blaLs427EAd_hHwOcNPXV2dYA1FgLp_w?e=hY77WV" TargetMode="External"/><Relationship Id="rId484" Type="http://schemas.openxmlformats.org/officeDocument/2006/relationships/hyperlink" Target="https://gobiernobogota-my.sharepoint.com/:b:/g/personal/planeacion_suba_gobiernobogota_gov_co/IQBOj4gepViEQIaggQMtw5R9AVhaFKBqymvYvovMp3pKGvY?e=dsiY1H" TargetMode="External"/><Relationship Id="rId137" Type="http://schemas.openxmlformats.org/officeDocument/2006/relationships/hyperlink" Target="https://gobiernobogota-my.sharepoint.com/:b:/g/personal/planeacion_suba_gobiernobogota_gov_co/IQDMZ0T9mSVxRKfzq21QstZzAUDlBRHMMr71r81ynqwr9wc?e=GwTjSx" TargetMode="External"/><Relationship Id="rId302" Type="http://schemas.openxmlformats.org/officeDocument/2006/relationships/hyperlink" Target="https://gobiernobogota-my.sharepoint.com/:b:/g/personal/planeacion_suba_gobiernobogota_gov_co/IQC0Zr6QeDVcT6uXSsvLXYzTASI49d9b4wN6s18ujelqB2U?e=OHYGKx" TargetMode="External"/><Relationship Id="rId344" Type="http://schemas.openxmlformats.org/officeDocument/2006/relationships/hyperlink" Target="https://gobiernobogota-my.sharepoint.com/:b:/g/personal/planeacion_suba_gobiernobogota_gov_co/IQBz2CKObcGQQ7tlyKeMS_LyAYgcIzBGx3HfmbaEMW7eKes?e=Y32qrI" TargetMode="External"/><Relationship Id="rId41" Type="http://schemas.openxmlformats.org/officeDocument/2006/relationships/hyperlink" Target="https://gobiernobogota-my.sharepoint.com/:b:/g/personal/planeacion_suba_gobiernobogota_gov_co/IQDYfz7BCezNT5jcCSdluleDAY3bI6UPbxERGDBiY4eb9dI?e=nMk8kc" TargetMode="External"/><Relationship Id="rId83" Type="http://schemas.openxmlformats.org/officeDocument/2006/relationships/hyperlink" Target="https://gobiernobogota-my.sharepoint.com/:b:/g/personal/planeacion_suba_gobiernobogota_gov_co/IQC3n1-3qJZ2SKpVvajWPoLpAeMYPbBWFvEmTo3r_WNO_U0?e=Urzw69" TargetMode="External"/><Relationship Id="rId179" Type="http://schemas.openxmlformats.org/officeDocument/2006/relationships/hyperlink" Target="https://gobiernobogota-my.sharepoint.com/:b:/g/personal/planeacion_suba_gobiernobogota_gov_co/IQDHNA2Vi9cvSqxdRihYGw2kAbqj1U2Wv9CED4Hax9ePqI8?e=OaXPmP" TargetMode="External"/><Relationship Id="rId386" Type="http://schemas.openxmlformats.org/officeDocument/2006/relationships/hyperlink" Target="https://gobiernobogota-my.sharepoint.com/:b:/g/personal/planeacion_suba_gobiernobogota_gov_co/IQBQhQEJ73TWTZbL6J9z5LSKAS3GX70b7VJh0PyiiiLHOF4?e=Gw6MUq" TargetMode="External"/><Relationship Id="rId551" Type="http://schemas.openxmlformats.org/officeDocument/2006/relationships/hyperlink" Target="https://gobiernobogota-my.sharepoint.com/:b:/g/personal/planeacion_suba_gobiernobogota_gov_co/IQDzuY0G0DvgRIF3uZP05m61AU7lWYi0fC8wvwze77s8iyM?e=WMGo5h" TargetMode="External"/><Relationship Id="rId593" Type="http://schemas.openxmlformats.org/officeDocument/2006/relationships/hyperlink" Target="https://gobiernobogota-my.sharepoint.com/:b:/g/personal/planeacion_suba_gobiernobogota_gov_co/IQB2TvJfdi2rQqZUrqN0EM0tAcHdb8yodHJWLLxdDL_lsxU?e=IGXkid" TargetMode="External"/><Relationship Id="rId607" Type="http://schemas.openxmlformats.org/officeDocument/2006/relationships/hyperlink" Target="https://gobiernobogota-my.sharepoint.com/:b:/g/personal/planeacion_suba_gobiernobogota_gov_co/IQAJvzclVqVqSYtFNIMI9E76AWwwYC66A5o3CghL76yPG6o?e=tMCwCd" TargetMode="External"/><Relationship Id="rId649" Type="http://schemas.openxmlformats.org/officeDocument/2006/relationships/hyperlink" Target="https://gobiernobogota-my.sharepoint.com/:b:/g/personal/planeacion_suba_gobiernobogota_gov_co/IQC3sWDERB2ZR5Ua3s_wIR4XAfvJ2Xy5M7aQI9QnpJKbSt4?e=CN33Qg" TargetMode="External"/><Relationship Id="rId190" Type="http://schemas.openxmlformats.org/officeDocument/2006/relationships/hyperlink" Target="https://gobiernobogota-my.sharepoint.com/:b:/g/personal/planeacion_suba_gobiernobogota_gov_co/IQDMZ0T9mSVxRKfzq21QstZzAUDlBRHMMr71r81ynqwr9wc?e=GwTjSx" TargetMode="External"/><Relationship Id="rId204" Type="http://schemas.openxmlformats.org/officeDocument/2006/relationships/hyperlink" Target="https://gobiernobogota-my.sharepoint.com/:b:/g/personal/planeacion_suba_gobiernobogota_gov_co/IQClr3MnnLhZT5TdR_-_YTVVAWt3PtNOy2D9RaYWDwZrqBA?e=HU0wNc" TargetMode="External"/><Relationship Id="rId246" Type="http://schemas.openxmlformats.org/officeDocument/2006/relationships/hyperlink" Target="https://gobiernobogota-my.sharepoint.com/:b:/g/personal/sandra_tamayo_gobiernobogota_gov_co/IQAjeafpPcQsSqiUSz8-bKSxAScepYFngBvK7GMyKKTm4SM?e=nsbc9S" TargetMode="External"/><Relationship Id="rId288" Type="http://schemas.openxmlformats.org/officeDocument/2006/relationships/hyperlink" Target="https://gobiernobogota-my.sharepoint.com/:b:/g/personal/planeacion_suba_gobiernobogota_gov_co/IQAPRkPrZAKvTLtcG25cEzViAeS6mFIuwdNuXQQ4Dk8pWGY?e=5nrRxu" TargetMode="External"/><Relationship Id="rId411" Type="http://schemas.openxmlformats.org/officeDocument/2006/relationships/hyperlink" Target="https://gobiernobogota-my.sharepoint.com/:b:/g/personal/planeacion_suba_gobiernobogota_gov_co/IQAdy-rJ0tjISa5i30jFu1k8AZRtQl9JohRXyI4j9ajYCNY?e=anX94a" TargetMode="External"/><Relationship Id="rId453" Type="http://schemas.openxmlformats.org/officeDocument/2006/relationships/hyperlink" Target="https://gobiernobogota-my.sharepoint.com/:b:/g/personal/planeacion_suba_gobiernobogota_gov_co/IQAdy-rJ0tjISa5i30jFu1k8AZRtQl9JohRXyI4j9ajYCNY?e=bpWlxZ" TargetMode="External"/><Relationship Id="rId509" Type="http://schemas.openxmlformats.org/officeDocument/2006/relationships/hyperlink" Target="https://gobiernobogota-my.sharepoint.com/:b:/g/personal/planeacion_suba_gobiernobogota_gov_co/IQCSAF-vEBS9QprBpnC49V8UATTs8CLO_3UewueWfGbK8GM?e=OkagtV" TargetMode="External"/><Relationship Id="rId660" Type="http://schemas.openxmlformats.org/officeDocument/2006/relationships/hyperlink" Target="https://gobiernobogota-my.sharepoint.com/:b:/g/personal/planeacion_suba_gobiernobogota_gov_co/IQC-kD76GfaLQIt3S2NdbzCTAUrGHbNA4ZF6N13JX7eLd28?e=TDe8mO" TargetMode="External"/><Relationship Id="rId106" Type="http://schemas.openxmlformats.org/officeDocument/2006/relationships/hyperlink" Target="https://gobiernobogota-my.sharepoint.com/:b:/g/personal/planeacion_suba_gobiernobogota_gov_co/IQC0Aw6i8SjGT4T1jc88hMLNAQi8jqW1tDdDHbMVnfsu87Y?e=YhSSyY" TargetMode="External"/><Relationship Id="rId313" Type="http://schemas.openxmlformats.org/officeDocument/2006/relationships/hyperlink" Target="https://gobiernobogota-my.sharepoint.com/:b:/g/personal/planeacion_suba_gobiernobogota_gov_co/IQC8aZx2NnlWQJELsizfgLSjAd7eqfeZXr7cjHi5SHEC9sI?e=UN3jEI" TargetMode="External"/><Relationship Id="rId495" Type="http://schemas.openxmlformats.org/officeDocument/2006/relationships/hyperlink" Target="https://gobiernobogota-my.sharepoint.com/:b:/g/personal/planeacion_suba_gobiernobogota_gov_co/IQB2Z-VLBCaaTYCoiSTATQM7Adfv3nyUriEMK8CggzXMVXQ?e=hJ4mMx" TargetMode="External"/><Relationship Id="rId10" Type="http://schemas.openxmlformats.org/officeDocument/2006/relationships/hyperlink" Target="https://gobiernobogota-my.sharepoint.com/:b:/g/personal/planeacion_suba_gobiernobogota_gov_co/IQCgm5YiE5_kQ5TMDogZTJv7AV1RW44CV7mB7C1aXXqSRvs?e=fEirrk" TargetMode="External"/><Relationship Id="rId52" Type="http://schemas.openxmlformats.org/officeDocument/2006/relationships/hyperlink" Target="https://gobiernobogota-my.sharepoint.com/:b:/g/personal/planeacion_suba_gobiernobogota_gov_co/IQBcwJuRCc4cTL--ocd3-APOAZKkil9qoTQfoGSndWaIEFM?e=IfTvme" TargetMode="External"/><Relationship Id="rId94" Type="http://schemas.openxmlformats.org/officeDocument/2006/relationships/hyperlink" Target="https://gobiernobogota-my.sharepoint.com/:b:/g/personal/planeacion_suba_gobiernobogota_gov_co/IQDYfz7BCezNT5jcCSdluleDAY3bI6UPbxERGDBiY4eb9dI?e=nMk8kc" TargetMode="External"/><Relationship Id="rId148" Type="http://schemas.openxmlformats.org/officeDocument/2006/relationships/hyperlink" Target="https://gobiernobogota-my.sharepoint.com/:b:/g/personal/planeacion_suba_gobiernobogota_gov_co/IQDMZ0T9mSVxRKfzq21QstZzAUDlBRHMMr71r81ynqwr9wc?e=GwTjSx" TargetMode="External"/><Relationship Id="rId355" Type="http://schemas.openxmlformats.org/officeDocument/2006/relationships/hyperlink" Target="https://gobiernobogota-my.sharepoint.com/:b:/g/personal/planeacion_suba_gobiernobogota_gov_co/IQDCo5nBdqHcSYwPwwp8sizdAWH0Tt2nODZUFrKlcfV2Rsc?e=MIgUNA" TargetMode="External"/><Relationship Id="rId397" Type="http://schemas.openxmlformats.org/officeDocument/2006/relationships/hyperlink" Target="https://gobiernobogota-my.sharepoint.com/:b:/g/personal/planeacion_suba_gobiernobogota_gov_co/IQC0Zr6QeDVcT6uXSsvLXYzTASI49d9b4wN6s18ujelqB2U?e=OHYGKx" TargetMode="External"/><Relationship Id="rId520" Type="http://schemas.openxmlformats.org/officeDocument/2006/relationships/hyperlink" Target="https://gobiernobogota-my.sharepoint.com/:b:/g/personal/planeacion_suba_gobiernobogota_gov_co/IQCZ0-TLvOXuRoxHKpfjq4U5AXSxVB4dM7wqILDo_9tS1ck?e=D9bRGg" TargetMode="External"/><Relationship Id="rId562" Type="http://schemas.openxmlformats.org/officeDocument/2006/relationships/hyperlink" Target="https://gobiernobogota-my.sharepoint.com/:b:/g/personal/planeacion_suba_gobiernobogota_gov_co/IQCYZk8RHDY0TYUTPDTNKVLSAa_N2m3KyQMyZJJtlI0uapo?e=YR8CMo" TargetMode="External"/><Relationship Id="rId618" Type="http://schemas.openxmlformats.org/officeDocument/2006/relationships/hyperlink" Target="https://gobiernobogota-my.sharepoint.com/:b:/g/personal/planeacion_suba_gobiernobogota_gov_co/IQCP63YICXOHQqVA-geJZE0oAWX5vpl6CjxvAiEFVfYKzpU?e=jgo8Bn" TargetMode="External"/><Relationship Id="rId215" Type="http://schemas.openxmlformats.org/officeDocument/2006/relationships/hyperlink" Target="https://gobiernobogota-my.sharepoint.com/:b:/g/personal/planeacion_suba_gobiernobogota_gov_co/IQATzR_QCVovQa-OxIQubTzgAes3Sv-qMGxKPvSE4_tfjqo?e=pkMHL1" TargetMode="External"/><Relationship Id="rId257" Type="http://schemas.openxmlformats.org/officeDocument/2006/relationships/hyperlink" Target="https://gobiernobogota-my.sharepoint.com/:b:/g/personal/sandra_tamayo_gobiernobogota_gov_co/IQAjeafpPcQsSqiUSz8-bKSxAScepYFngBvK7GMyKKTm4SM?e=nsbc9S" TargetMode="External"/><Relationship Id="rId422" Type="http://schemas.openxmlformats.org/officeDocument/2006/relationships/hyperlink" Target="https://gobiernobogota-my.sharepoint.com/:b:/g/personal/planeacion_suba_gobiernobogota_gov_co/IQADbHMAMcCGRao4tVezbPEsAYJSbRNVoGLbVasgjE7QFQ0?e=Avz2I1" TargetMode="External"/><Relationship Id="rId464" Type="http://schemas.openxmlformats.org/officeDocument/2006/relationships/hyperlink" Target="https://gobiernobogota-my.sharepoint.com/:b:/g/personal/planeacion_suba_gobiernobogota_gov_co/IQAdy-rJ0tjISa5i30jFu1k8AeEdsiKBTVP5Silw_u8tCu8?e=Z53ign" TargetMode="External"/><Relationship Id="rId299" Type="http://schemas.openxmlformats.org/officeDocument/2006/relationships/hyperlink" Target="https://gobiernobogota-my.sharepoint.com/:b:/g/personal/planeacion_suba_gobiernobogota_gov_co/IQCdkMR8tqp8Q69vbzhAH616AQ_61I5Y1Hm_kEo8HVOdGQ0?e=PORaoV" TargetMode="External"/><Relationship Id="rId63" Type="http://schemas.openxmlformats.org/officeDocument/2006/relationships/hyperlink" Target="https://gobiernobogota-my.sharepoint.com/:b:/g/personal/planeacion_suba_gobiernobogota_gov_co/IQBuOzStr3VOSrJVUh9Xj5TjAQ0tYcBuK8ryjmQQPMTnx0g?e=mgMccd" TargetMode="External"/><Relationship Id="rId159" Type="http://schemas.openxmlformats.org/officeDocument/2006/relationships/hyperlink" Target="https://gobiernobogota-my.sharepoint.com/:b:/g/personal/planeacion_suba_gobiernobogota_gov_co/IQDMZ0T9mSVxRKfzq21QstZzAUDlBRHMMr71r81ynqwr9wc?e=GwTjSx" TargetMode="External"/><Relationship Id="rId366" Type="http://schemas.openxmlformats.org/officeDocument/2006/relationships/hyperlink" Target="https://gobiernobogota-my.sharepoint.com/:b:/g/personal/planeacion_suba_gobiernobogota_gov_co/IQDXXjy-5aqlQrLhtW2xd7zVAQR76NnvRF-BgbXuQf_hugs?e=A7W88w" TargetMode="External"/><Relationship Id="rId573" Type="http://schemas.openxmlformats.org/officeDocument/2006/relationships/hyperlink" Target="https://gobiernobogota-my.sharepoint.com/:b:/g/personal/planeacion_suba_gobiernobogota_gov_co/IQBOCSBCRdb-RYNDqJdf7oAIAXJ2Vb7_lJlfuTPBP4Epc3k?e=Eesp0T" TargetMode="External"/><Relationship Id="rId226" Type="http://schemas.openxmlformats.org/officeDocument/2006/relationships/hyperlink" Target="https://gobiernobogota-my.sharepoint.com/:b:/g/personal/planeacion_suba_gobiernobogota_gov_co/IQDSv_I8eRg6Ra-A3ZyEXFREAUn_AOj6LdbWQuCzwiojAXU?e=TFFXoC" TargetMode="External"/><Relationship Id="rId433" Type="http://schemas.openxmlformats.org/officeDocument/2006/relationships/hyperlink" Target="https://gobiernobogota-my.sharepoint.com/:b:/g/personal/planeacion_suba_gobiernobogota_gov_co/IQBN1y_X_06gQY0vKgXY6PMAATITBv1H4vVRMDBKkVIOM_M?e=2rbPP8" TargetMode="External"/><Relationship Id="rId640" Type="http://schemas.openxmlformats.org/officeDocument/2006/relationships/hyperlink" Target="https://gobiernobogota-my.sharepoint.com/:b:/g/personal/planeacion_suba_gobiernobogota_gov_co/IQAJGczY6hvrQqN1iOWqqoHiAbqvuNbQBsyKRa47sEa2FOA?e=2AOQUW" TargetMode="External"/><Relationship Id="rId74" Type="http://schemas.openxmlformats.org/officeDocument/2006/relationships/hyperlink" Target="https://gobiernobogota-my.sharepoint.com/:b:/g/personal/planeacion_suba_gobiernobogota_gov_co/IQDG6CuEuRGvQ5YJvpy6WQFyAbM_CG5G3zgmwpBT60hsIOM?e=3o1lxi" TargetMode="External"/><Relationship Id="rId377" Type="http://schemas.openxmlformats.org/officeDocument/2006/relationships/hyperlink" Target="https://gobiernobogota-my.sharepoint.com/:b:/g/personal/planeacion_suba_gobiernobogota_gov_co/IQCOPM8ldyOlTZ80CqEXwIn8AX-cx7kMMoFydOa39O_PZRY?e=PBOXJw" TargetMode="External"/><Relationship Id="rId500" Type="http://schemas.openxmlformats.org/officeDocument/2006/relationships/hyperlink" Target="https://gobiernobogota-my.sharepoint.com/:b:/g/personal/planeacion_suba_gobiernobogota_gov_co/IQDm6FfCAAl8SKoS35nj-axfAbcFLv2W88Pt9pEWYFD0kyA?e=Lt5hif" TargetMode="External"/><Relationship Id="rId584" Type="http://schemas.openxmlformats.org/officeDocument/2006/relationships/hyperlink" Target="https://gobiernobogota-my.sharepoint.com/:b:/g/personal/planeacion_suba_gobiernobogota_gov_co/IQDlO158YB1lRbM5qd_Q1pvOAaCCLUNAfC5LEuHt0_IzHhQ?e=uE8Ppp" TargetMode="External"/><Relationship Id="rId5" Type="http://schemas.openxmlformats.org/officeDocument/2006/relationships/hyperlink" Target="https://gobiernobogota-my.sharepoint.com/:b:/g/personal/planeacion_suba_gobiernobogota_gov_co/IQCQnclIBPxtQKfaKbhVm-CNAaf0BYsTgGc7uXNUEK0ULjo?e=EVQ36T" TargetMode="External"/><Relationship Id="rId237" Type="http://schemas.openxmlformats.org/officeDocument/2006/relationships/hyperlink" Target="https://gobiernobogota-my.sharepoint.com/:b:/g/personal/sandra_tamayo_gobiernobogota_gov_co/IQBjTkxVaG7tSZ2JdDfsvt53AUgI_XCQNVZqd3ocKvLkekA?e=JwWv1Q" TargetMode="External"/><Relationship Id="rId444" Type="http://schemas.openxmlformats.org/officeDocument/2006/relationships/hyperlink" Target="https://gobiernobogota-my.sharepoint.com/:b:/g/personal/planeacion_suba_gobiernobogota_gov_co/IQDMb7zDnZvgSIT6O8TvxCnaAXhviGQRNqirZ9TaiX8MtJA?e=JKBlsN" TargetMode="External"/><Relationship Id="rId651" Type="http://schemas.openxmlformats.org/officeDocument/2006/relationships/hyperlink" Target="https://gobiernobogota-my.sharepoint.com/:b:/g/personal/planeacion_suba_gobiernobogota_gov_co/IQCz0oj9lAyRQ4ihCQzSAvx3AYpRbQ74_gRyk8f_VIIFI4Q?e=yZx0WB" TargetMode="External"/><Relationship Id="rId290" Type="http://schemas.openxmlformats.org/officeDocument/2006/relationships/hyperlink" Target="https://gobiernobogota-my.sharepoint.com/:b:/g/personal/planeacion_suba_gobiernobogota_gov_co/IQAPRkPrZAKvTLtcG25cEzViAeS6mFIuwdNuXQQ4Dk8pWGY?e=5nrRxu" TargetMode="External"/><Relationship Id="rId304" Type="http://schemas.openxmlformats.org/officeDocument/2006/relationships/hyperlink" Target="https://gobiernobogota-my.sharepoint.com/:b:/g/personal/planeacion_suba_gobiernobogota_gov_co/IQATel0JLv3TSJb3_vnr0pNqAdKu3fSwhyq9e0PqL-wYsZY?e=YSVuht" TargetMode="External"/><Relationship Id="rId388" Type="http://schemas.openxmlformats.org/officeDocument/2006/relationships/hyperlink" Target="https://gobiernobogota-my.sharepoint.com/:b:/g/personal/planeacion_suba_gobiernobogota_gov_co/IQBQhQEJ73TWTZbL6J9z5LSKAS3GX70b7VJh0PyiiiLHOF4?e=Gw6MUq" TargetMode="External"/><Relationship Id="rId511" Type="http://schemas.openxmlformats.org/officeDocument/2006/relationships/hyperlink" Target="https://gobiernobogota-my.sharepoint.com/:b:/g/personal/planeacion_suba_gobiernobogota_gov_co/IQCK8wmD755hTK75Ev01a-7pAWm4e6nkZK6c_EwvhnK7bU8?e=uPeOdE" TargetMode="External"/><Relationship Id="rId609" Type="http://schemas.openxmlformats.org/officeDocument/2006/relationships/hyperlink" Target="https://gobiernobogota-my.sharepoint.com/:b:/g/personal/planeacion_suba_gobiernobogota_gov_co/IQAEei8iNt3yTbadQVC_WrOlAbtqH5Y6x7zIWgsZTYdwy8U?e=UE5igw" TargetMode="External"/><Relationship Id="rId85" Type="http://schemas.openxmlformats.org/officeDocument/2006/relationships/hyperlink" Target="https://gobiernobogota-my.sharepoint.com/:b:/g/personal/planeacion_suba_gobiernobogota_gov_co/IQDNiKxBvxYNQJaonigY1IM5AazdaLE0wfm_W942x2Gpcwk?e=35N1vE" TargetMode="External"/><Relationship Id="rId150" Type="http://schemas.openxmlformats.org/officeDocument/2006/relationships/hyperlink" Target="https://gobiernobogota-my.sharepoint.com/:b:/g/personal/planeacion_suba_gobiernobogota_gov_co/IQC3n1-3qJZ2SKpVvajWPoLpAeMYPbBWFvEmTo3r_WNO_U0?e=HNOkrp" TargetMode="External"/><Relationship Id="rId595" Type="http://schemas.openxmlformats.org/officeDocument/2006/relationships/hyperlink" Target="https://gobiernobogota-my.sharepoint.com/:b:/g/personal/planeacion_suba_gobiernobogota_gov_co/IQCphNg5Mrf2Q7OQOHmSniwAAXLz7hFR_sbL-KxRlQ9xFmo?e=pWaSFk" TargetMode="External"/><Relationship Id="rId248" Type="http://schemas.openxmlformats.org/officeDocument/2006/relationships/hyperlink" Target="https://gobiernobogota-my.sharepoint.com/:b:/g/personal/sandra_tamayo_gobiernobogota_gov_co/IQDDlTdQWxUqQpr89G1iHV7OATWXUfhcWF9LQLUdMMifc6s?e=N3M36B" TargetMode="External"/><Relationship Id="rId455" Type="http://schemas.openxmlformats.org/officeDocument/2006/relationships/hyperlink" Target="https://gobiernobogota-my.sharepoint.com/:b:/g/personal/planeacion_suba_gobiernobogota_gov_co/IQBI0yEyQXgwQ6mCSOWe2EEQAbsvr7zDXzRyghixX0dftHE?e=mKUbhs" TargetMode="External"/><Relationship Id="rId662" Type="http://schemas.openxmlformats.org/officeDocument/2006/relationships/hyperlink" Target="https://gobiernobogota-my.sharepoint.com/:b:/g/personal/planeacion_suba_gobiernobogota_gov_co/IQCYORzTSzYSTYoNzct19yfoAW0OuxLf8zon4XzUNUZcD78?e=hLtun3" TargetMode="External"/><Relationship Id="rId12" Type="http://schemas.openxmlformats.org/officeDocument/2006/relationships/hyperlink" Target="https://gobiernobogota-my.sharepoint.com/:b:/g/personal/planeacion_suba_gobiernobogota_gov_co/IQC3n1-3qJZ2SKpVvajWPoLpAeMYPbBWFvEmTo3r_WNO_U0?e=w0AYhT" TargetMode="External"/><Relationship Id="rId108" Type="http://schemas.openxmlformats.org/officeDocument/2006/relationships/hyperlink" Target="https://gobiernobogota-my.sharepoint.com/:b:/g/personal/planeacion_suba_gobiernobogota_gov_co/IQDnTTIqL0gdQ7M8lQvxgVsVAYTNutLLXrKc3Xz5mT4xVhM?e=VeVmF5" TargetMode="External"/><Relationship Id="rId315" Type="http://schemas.openxmlformats.org/officeDocument/2006/relationships/hyperlink" Target="https://gobiernobogota-my.sharepoint.com/:b:/g/personal/planeacion_suba_gobiernobogota_gov_co/IQCyA10LkQHjRbpaxdAnmhPDAXpC1OcuVN3A6MnbV1GIUkM?e=vordTy" TargetMode="External"/><Relationship Id="rId522" Type="http://schemas.openxmlformats.org/officeDocument/2006/relationships/hyperlink" Target="https://gobiernobogota-my.sharepoint.com/:b:/g/personal/planeacion_suba_gobiernobogota_gov_co/IQBg4Nh1liweQIIVQg6no0_GAfBe3xXUbHPYIwB1YJLjNiY?e=aSIA0G" TargetMode="External"/><Relationship Id="rId96" Type="http://schemas.openxmlformats.org/officeDocument/2006/relationships/hyperlink" Target="https://gobiernobogota-my.sharepoint.com/:b:/g/personal/planeacion_suba_gobiernobogota_gov_co/IQA0TAxhTdESQaWyokxkYiYrAUbT3V5pPD-WeH61XsXHSR4?e=trenfi" TargetMode="External"/><Relationship Id="rId161" Type="http://schemas.openxmlformats.org/officeDocument/2006/relationships/hyperlink" Target="https://gobiernobogota-my.sharepoint.com/:b:/g/personal/planeacion_suba_gobiernobogota_gov_co/IQCtLKZKPG_qQYjly-gia5KiAdVjbzFVp-ct0Mig7-uY_PY?e=auAfLP" TargetMode="External"/><Relationship Id="rId399" Type="http://schemas.openxmlformats.org/officeDocument/2006/relationships/hyperlink" Target="https://gobiernobogota-my.sharepoint.com/:b:/g/personal/planeacion_suba_gobiernobogota_gov_co/IQCdkMR8tqp8Q69vbzhAH616AQ_61I5Y1Hm_kEo8HVOdGQ0?e=PORaoV" TargetMode="External"/><Relationship Id="rId259" Type="http://schemas.openxmlformats.org/officeDocument/2006/relationships/hyperlink" Target="https://gobiernobogota-my.sharepoint.com/:b:/g/personal/sandra_tamayo_gobiernobogota_gov_co/IQAjeafpPcQsSqiUSz8-bKSxAScepYFngBvK7GMyKKTm4SM?e=nsbc9S" TargetMode="External"/><Relationship Id="rId466" Type="http://schemas.openxmlformats.org/officeDocument/2006/relationships/hyperlink" Target="https://gobiernobogota-my.sharepoint.com/:b:/g/personal/planeacion_suba_gobiernobogota_gov_co/IQDYfz7BCezNT5jcCSdluleDAY3bI6UPbxERGDBiY4eb9dI?e=c2AtBR" TargetMode="External"/><Relationship Id="rId673" Type="http://schemas.openxmlformats.org/officeDocument/2006/relationships/printerSettings" Target="../printerSettings/printerSettings4.bin"/><Relationship Id="rId23" Type="http://schemas.openxmlformats.org/officeDocument/2006/relationships/hyperlink" Target="https://gobiernobogota-my.sharepoint.com/:b:/g/personal/planeacion_suba_gobiernobogota_gov_co/IQC3n1-3qJZ2SKpVvajWPoLpAeMYPbBWFvEmTo3r_WNO_U0?e=pazDjs" TargetMode="External"/><Relationship Id="rId119" Type="http://schemas.openxmlformats.org/officeDocument/2006/relationships/hyperlink" Target="https://gobiernobogota-my.sharepoint.com/:b:/g/personal/planeacion_suba_gobiernobogota_gov_co/IQAAJNBs6uMeS6mV_BLxT9hXAXeAFzGz3FMXDCmtoZ_JG0E?e=Zmg5Jn" TargetMode="External"/><Relationship Id="rId326" Type="http://schemas.openxmlformats.org/officeDocument/2006/relationships/hyperlink" Target="https://gobiernobogota-my.sharepoint.com/:b:/g/personal/planeacion_suba_gobiernobogota_gov_co/IQBBu4dnf9PkSYwhrQsa2XYcASFuORQjOSLHBBlK7dsYuzY?e=odT6R7" TargetMode="External"/><Relationship Id="rId533" Type="http://schemas.openxmlformats.org/officeDocument/2006/relationships/hyperlink" Target="https://gobiernobogota-my.sharepoint.com/:b:/g/personal/planeacion_suba_gobiernobogota_gov_co/IQASrcQCitfYTaD0DM674sExAYZ0mp5Lm6y8w2wu6oC6X3k?e=Tgseos" TargetMode="External"/><Relationship Id="rId172" Type="http://schemas.openxmlformats.org/officeDocument/2006/relationships/hyperlink" Target="https://gobiernobogota-my.sharepoint.com/:b:/g/personal/planeacion_suba_gobiernobogota_gov_co/IQC3n1-3qJZ2SKpVvajWPoLpAeMYPbBWFvEmTo3r_WNO_U0?e=wT4zs3" TargetMode="External"/><Relationship Id="rId477" Type="http://schemas.openxmlformats.org/officeDocument/2006/relationships/hyperlink" Target="https://gobiernobogota-my.sharepoint.com/:b:/g/personal/planeacion_suba_gobiernobogota_gov_co/IQDJsXKkvhhLR6UftJkxWDi7AUPn8yyc2qiNhvVizmwwIE0?e=0l8yMN" TargetMode="External"/><Relationship Id="rId600" Type="http://schemas.openxmlformats.org/officeDocument/2006/relationships/hyperlink" Target="https://gobiernobogota-my.sharepoint.com/:b:/g/personal/planeacion_suba_gobiernobogota_gov_co/IQCe7xxePhGaRpmRQAyZLvm1AdNdoI8bPdpqKbmS89N-xdU?e=EUGV9S" TargetMode="External"/><Relationship Id="rId337" Type="http://schemas.openxmlformats.org/officeDocument/2006/relationships/hyperlink" Target="https://gobiernobogota-my.sharepoint.com/:b:/g/personal/planeacion_suba_gobiernobogota_gov_co/IQDvWsBowmslT68Q3xUoByv5AbWb86AEl_9FGjMuL7NmQgs?e=D5Mwpb" TargetMode="External"/><Relationship Id="rId34" Type="http://schemas.openxmlformats.org/officeDocument/2006/relationships/hyperlink" Target="https://gobiernobogota-my.sharepoint.com/:b:/g/personal/planeacion_suba_gobiernobogota_gov_co/IQBuOzStr3VOSrJVUh9Xj5TjAQ0tYcBuK8ryjmQQPMTnx0g?e=5EQEuE" TargetMode="External"/><Relationship Id="rId544" Type="http://schemas.openxmlformats.org/officeDocument/2006/relationships/hyperlink" Target="https://gobiernobogota-my.sharepoint.com/:b:/g/personal/planeacion_suba_gobiernobogota_gov_co/IQA2YS_pb9TeRJTLlBrpVChfAThE23Q7NLtjqgrm48HMHRY?e=w4yMVc" TargetMode="External"/><Relationship Id="rId183" Type="http://schemas.openxmlformats.org/officeDocument/2006/relationships/hyperlink" Target="https://gobiernobogota-my.sharepoint.com/:b:/g/personal/planeacion_suba_gobiernobogota_gov_co/IQDMZ0T9mSVxRKfzq21QstZzAUDlBRHMMr71r81ynqwr9wc?e=GwTjSx" TargetMode="External"/><Relationship Id="rId390" Type="http://schemas.openxmlformats.org/officeDocument/2006/relationships/hyperlink" Target="https://gobiernobogota-my.sharepoint.com/:b:/g/personal/planeacion_suba_gobiernobogota_gov_co/IQBgfU5FXEbdSK4NUAeTcHbDAYmCY2Ks8ecH3znMxDjhGXM?e=W52PrW" TargetMode="External"/><Relationship Id="rId404" Type="http://schemas.openxmlformats.org/officeDocument/2006/relationships/hyperlink" Target="https://gobiernobogota-my.sharepoint.com/:b:/g/personal/planeacion_suba_gobiernobogota_gov_co/IQCdkMR8tqp8Q69vbzhAH616AQ_61I5Y1Hm_kEo8HVOdGQ0?e=PORaoV" TargetMode="External"/><Relationship Id="rId611" Type="http://schemas.openxmlformats.org/officeDocument/2006/relationships/hyperlink" Target="https://gobiernobogota-my.sharepoint.com/:b:/g/personal/planeacion_suba_gobiernobogota_gov_co/IQAJvMJvLd2BR7taCeYcYpH4AYOdD_xGtwsjQMtTFi1C8Y8?e=MEfAeQ" TargetMode="External"/><Relationship Id="rId250" Type="http://schemas.openxmlformats.org/officeDocument/2006/relationships/hyperlink" Target="https://gobiernobogota-my.sharepoint.com/:b:/g/personal/planeacion_suba_gobiernobogota_gov_co/IQCBQKq8b2bPRpPLx1asbELQAXqD9L5l2_XiRn-TM01JFys?e=SE5ITT" TargetMode="External"/><Relationship Id="rId488" Type="http://schemas.openxmlformats.org/officeDocument/2006/relationships/hyperlink" Target="https://gobiernobogota-my.sharepoint.com/:b:/g/personal/planeacion_suba_gobiernobogota_gov_co/IQCOPM8ldyOlTZ80CqEXwIn8AX-cx7kMMoFydOa39O_PZRY?e=Iglx0Q" TargetMode="External"/><Relationship Id="rId45" Type="http://schemas.openxmlformats.org/officeDocument/2006/relationships/hyperlink" Target="https://gobiernobogota-my.sharepoint.com/:b:/g/personal/planeacion_suba_gobiernobogota_gov_co/IQCgm5YiE5_kQ5TMDogZTJv7AV1RW44CV7mB7C1aXXqSRvs?e=5kQJl8" TargetMode="External"/><Relationship Id="rId110" Type="http://schemas.openxmlformats.org/officeDocument/2006/relationships/hyperlink" Target="https://gobiernobogota-my.sharepoint.com/:b:/g/personal/planeacion_suba_gobiernobogota_gov_co/IQDn0jOHnyFxRbQtCLnKsAM8AR3q7j3V5tRnqd0_pPlii9A?e=yS9noV" TargetMode="External"/><Relationship Id="rId348" Type="http://schemas.openxmlformats.org/officeDocument/2006/relationships/hyperlink" Target="https://gobiernobogota-my.sharepoint.com/:b:/g/personal/planeacion_suba_gobiernobogota_gov_co/IQDMZ0T9mSVxRKfzq21QstZzAUDlBRHMMr71r81ynqwr9wc?e=GwTjSx" TargetMode="External"/><Relationship Id="rId555" Type="http://schemas.openxmlformats.org/officeDocument/2006/relationships/hyperlink" Target="https://gobiernobogota-my.sharepoint.com/:b:/g/personal/planeacion_suba_gobiernobogota_gov_co/IQAe8YRIjxEeSIgM_yUZdLuUAaPelfOVipOTQqd5yKtm1OM?e=oeiNR9" TargetMode="External"/><Relationship Id="rId194" Type="http://schemas.openxmlformats.org/officeDocument/2006/relationships/hyperlink" Target="https://gobiernobogota-my.sharepoint.com/:b:/g/personal/planeacion_suba_gobiernobogota_gov_co/IQDTeSSi0UFMRKd4RIRqxGF-Aa6FJihICiXVXNAypoR_Hzw?e=1zaJF9" TargetMode="External"/><Relationship Id="rId208" Type="http://schemas.openxmlformats.org/officeDocument/2006/relationships/hyperlink" Target="https://gobiernobogota-my.sharepoint.com/:b:/g/personal/planeacion_suba_gobiernobogota_gov_co/IQCT78HmPs1tS46HtrvzcoINATHrZVKIQtUfSpyziHXk51I?e=3gpoGn" TargetMode="External"/><Relationship Id="rId415" Type="http://schemas.openxmlformats.org/officeDocument/2006/relationships/hyperlink" Target="https://gobiernobogota-my.sharepoint.com/:b:/g/personal/planeacion_suba_gobiernobogota_gov_co/IQBXh6io_0RcTbJer9rD27dvAftEALhK5PU3b2V9PYJePN4?e=ISxCKc" TargetMode="External"/><Relationship Id="rId622" Type="http://schemas.openxmlformats.org/officeDocument/2006/relationships/hyperlink" Target="https://gobiernobogota-my.sharepoint.com/:b:/g/personal/planeacion_suba_gobiernobogota_gov_co/IQA4ZTVsqky-R5i6X1nNEh6FASyZe46l18IA_QAscQZqGrE?e=wEvnO3" TargetMode="External"/><Relationship Id="rId261" Type="http://schemas.openxmlformats.org/officeDocument/2006/relationships/hyperlink" Target="https://gobiernobogota-my.sharepoint.com/:b:/g/personal/planeacion_suba_gobiernobogota_gov_co/IQDlB4prtJ-3R6hWCmUH6WtWAcd9g9dVT7DAQT7y5J3JaAI?e=PSPzc6" TargetMode="External"/><Relationship Id="rId499" Type="http://schemas.openxmlformats.org/officeDocument/2006/relationships/hyperlink" Target="https://gobiernobogota-my.sharepoint.com/:b:/g/personal/planeacion_suba_gobiernobogota_gov_co/IQBuVAuH6sK1Q6xsMzmPwPbCAfwI6dpNJom4nbigj6Q0IOI?e=aqiA0t" TargetMode="External"/><Relationship Id="rId56" Type="http://schemas.openxmlformats.org/officeDocument/2006/relationships/hyperlink" Target="https://gobiernobogota-my.sharepoint.com/:b:/g/personal/planeacion_suba_gobiernobogota_gov_co/IQC3n1-3qJZ2SKpVvajWPoLpAeMYPbBWFvEmTo3r_WNO_U0?e=F3bvOM" TargetMode="External"/><Relationship Id="rId359" Type="http://schemas.openxmlformats.org/officeDocument/2006/relationships/hyperlink" Target="https://gobiernobogota-my.sharepoint.com/:b:/g/personal/planeacion_suba_gobiernobogota_gov_co/IQBz2CKObcGQQ7tlyKeMS_LyAYgcIzBGx3HfmbaEMW7eKes?e=Y32qrI" TargetMode="External"/><Relationship Id="rId566" Type="http://schemas.openxmlformats.org/officeDocument/2006/relationships/hyperlink" Target="https://gobiernobogota-my.sharepoint.com/:b:/g/personal/planeacion_suba_gobiernobogota_gov_co/IQBqtG_5SC2mT6iIZOD0HX6dAW05CToX7PtmDuqFHU5GAIg?e=QB8S47" TargetMode="External"/><Relationship Id="rId121" Type="http://schemas.openxmlformats.org/officeDocument/2006/relationships/hyperlink" Target="https://gobiernobogota-my.sharepoint.com/:b:/g/personal/planeacion_suba_gobiernobogota_gov_co/IQCzIfdU-35TT6hjtk2-WEEyAbZ-6SvCcX004e1GRHemm50?e=NpQncd" TargetMode="External"/><Relationship Id="rId219" Type="http://schemas.openxmlformats.org/officeDocument/2006/relationships/hyperlink" Target="https://gobiernobogota-my.sharepoint.com/:b:/g/personal/sandra_tamayo_gobiernobogota_gov_co/IQAM8r63uIZnT5tRcP2mHZsFAWaGEdK-hI3o_OoHipb11qI?e=TFePgq" TargetMode="External"/><Relationship Id="rId426" Type="http://schemas.openxmlformats.org/officeDocument/2006/relationships/hyperlink" Target="https://gobiernobogota-my.sharepoint.com/:b:/g/personal/planeacion_suba_gobiernobogota_gov_co/IQBWDY3dVrpcSqj40rTqHYUqAQ_wi3xchctE_LU1NyI0Rxo?e=vWQNgY" TargetMode="External"/><Relationship Id="rId633" Type="http://schemas.openxmlformats.org/officeDocument/2006/relationships/hyperlink" Target="https://gobiernobogota-my.sharepoint.com/:b:/g/personal/planeacion_suba_gobiernobogota_gov_co/IQBU4sLXfQRCQ6UgtaWpHtuSAVindpyOMWRoVUWG1t8_Pk4?e=hdZHV4" TargetMode="External"/><Relationship Id="rId67" Type="http://schemas.openxmlformats.org/officeDocument/2006/relationships/hyperlink" Target="https://gobiernobogota-my.sharepoint.com/:b:/g/personal/planeacion_suba_gobiernobogota_gov_co/IQBcwJuRCc4cTL--ocd3-APOAZKkil9qoTQfoGSndWaIEFM?e=IfTvme" TargetMode="External"/><Relationship Id="rId272" Type="http://schemas.openxmlformats.org/officeDocument/2006/relationships/hyperlink" Target="https://gobiernobogota-my.sharepoint.com/:b:/g/personal/planeacion_suba_gobiernobogota_gov_co/IQDCo5nBdqHcSYwPwwp8sizdAWH0Tt2nODZUFrKlcfV2Rsc?e=MIgUNA" TargetMode="External"/><Relationship Id="rId577" Type="http://schemas.openxmlformats.org/officeDocument/2006/relationships/hyperlink" Target="https://gobiernobogota-my.sharepoint.com/:b:/g/personal/planeacion_suba_gobiernobogota_gov_co/IQDBRw-9X6u5SJWFpmYzxsgrAVXj5pmxKR2Mo3HcYBtsJJg?e=pFmzYV" TargetMode="External"/><Relationship Id="rId132" Type="http://schemas.openxmlformats.org/officeDocument/2006/relationships/hyperlink" Target="https://gobiernobogota-my.sharepoint.com/:b:/g/personal/planeacion_suba_gobiernobogota_gov_co/IQC3n1-3qJZ2SKpVvajWPoLpAeMYPbBWFvEmTo3r_WNO_U0?e=cJDieg" TargetMode="External"/><Relationship Id="rId437" Type="http://schemas.openxmlformats.org/officeDocument/2006/relationships/hyperlink" Target="https://gobiernobogota-my.sharepoint.com/:b:/g/personal/planeacion_suba_gobiernobogota_gov_co/IQBI0yEyQXgwQ6mCSOWe2EEQAbsvr7zDXzRyghixX0dftHE?e=gYQKRY" TargetMode="External"/><Relationship Id="rId644" Type="http://schemas.openxmlformats.org/officeDocument/2006/relationships/hyperlink" Target="https://gobiernobogota-my.sharepoint.com/:b:/g/personal/planeacion_suba_gobiernobogota_gov_co/IQCzZHtFV63OR7TdHuzztBPUAYCMAVFm6TfO1PHAH85SrAM?e=Ky2OtA" TargetMode="External"/><Relationship Id="rId283" Type="http://schemas.openxmlformats.org/officeDocument/2006/relationships/hyperlink" Target="https://gobiernobogota-my.sharepoint.com/:b:/g/personal/planeacion_suba_gobiernobogota_gov_co/IQCOgtbqCSx4Rr-blaLs427EAd_hHwOcNPXV2dYA1FgLp_w?e=hY77WV" TargetMode="External"/><Relationship Id="rId490" Type="http://schemas.openxmlformats.org/officeDocument/2006/relationships/hyperlink" Target="https://gobiernobogota-my.sharepoint.com/:b:/g/personal/planeacion_suba_gobiernobogota_gov_co/IQBOj4gepViEQIaggQMtw5R9AVhaFKBqymvYvovMp3pKGvY?e=dsiY1H" TargetMode="External"/><Relationship Id="rId504" Type="http://schemas.openxmlformats.org/officeDocument/2006/relationships/hyperlink" Target="https://gobiernobogota-my.sharepoint.com/:b:/g/personal/planeacion_suba_gobiernobogota_gov_co/IQBNkkwI3IyfSoXnksSZl4n5AV83gg_AOgsWMLZTVe3DnXI?e=MbBsmq" TargetMode="External"/><Relationship Id="rId78" Type="http://schemas.openxmlformats.org/officeDocument/2006/relationships/hyperlink" Target="https://gobiernobogota-my.sharepoint.com/:b:/g/personal/planeacion_suba_gobiernobogota_gov_co/IQCgm5YiE5_kQ5TMDogZTJv7AV1RW44CV7mB7C1aXXqSRvs?e=KKgvuY" TargetMode="External"/><Relationship Id="rId143" Type="http://schemas.openxmlformats.org/officeDocument/2006/relationships/hyperlink" Target="https://gobiernobogota-my.sharepoint.com/:b:/g/personal/planeacion_suba_gobiernobogota_gov_co/IQDMZ0T9mSVxRKfzq21QstZzAUDlBRHMMr71r81ynqwr9wc?e=GwTjSx" TargetMode="External"/><Relationship Id="rId350" Type="http://schemas.openxmlformats.org/officeDocument/2006/relationships/hyperlink" Target="https://gobiernobogota-my.sharepoint.com/:b:/g/personal/planeacion_suba_gobiernobogota_gov_co/IQCdkMR8tqp8Q69vbzhAH616AQ_61I5Y1Hm_kEo8HVOdGQ0?e=PORaoV" TargetMode="External"/><Relationship Id="rId588" Type="http://schemas.openxmlformats.org/officeDocument/2006/relationships/hyperlink" Target="https://gobiernobogota-my.sharepoint.com/:b:/g/personal/planeacion_suba_gobiernobogota_gov_co/IQCiS_KcgV7DRJ2y2Q1BF9OEAWjB9IreJ_4AjRQsN-qlOls?e=2lr9WM" TargetMode="External"/><Relationship Id="rId9" Type="http://schemas.openxmlformats.org/officeDocument/2006/relationships/hyperlink" Target="https://gobiernobogota-my.sharepoint.com/:b:/g/personal/planeacion_suba_gobiernobogota_gov_co/IQBuOzStr3VOSrJVUh9Xj5TjAQ0tYcBuK8ryjmQQPMTnx0g?e=LOFs15" TargetMode="External"/><Relationship Id="rId210" Type="http://schemas.openxmlformats.org/officeDocument/2006/relationships/hyperlink" Target="https://gobiernobogota-my.sharepoint.com/:b:/g/personal/planeacion_suba_gobiernobogota_gov_co/IQDmyGracKteS6Vm1_fdOwZ5Ab_PkCvygcBkbr5uLdVhIBQ?e=mesxdc" TargetMode="External"/><Relationship Id="rId448" Type="http://schemas.openxmlformats.org/officeDocument/2006/relationships/hyperlink" Target="https://gobiernobogota-my.sharepoint.com/:b:/g/personal/planeacion_suba_gobiernobogota_gov_co/IQAdy-rJ0tjISa5i30jFu1k8AZRtQl9JohRXyI4j9ajYCNY?e=RLilQd" TargetMode="External"/><Relationship Id="rId655" Type="http://schemas.openxmlformats.org/officeDocument/2006/relationships/hyperlink" Target="https://gobiernobogota-my.sharepoint.com/:b:/g/personal/planeacion_suba_gobiernobogota_gov_co/IQBfzRWxBFVJT69JE0slziW0Aa0JAtufQGO9YMb8ZYxw5Yg?e=0hlrPM" TargetMode="External"/><Relationship Id="rId294" Type="http://schemas.openxmlformats.org/officeDocument/2006/relationships/hyperlink" Target="https://gobiernobogota-my.sharepoint.com/:b:/g/personal/planeacion_suba_gobiernobogota_gov_co/IQAPRkPrZAKvTLtcG25cEzViAeS6mFIuwdNuXQQ4Dk8pWGY?e=5nrRxu" TargetMode="External"/><Relationship Id="rId308" Type="http://schemas.openxmlformats.org/officeDocument/2006/relationships/hyperlink" Target="https://gobiernobogota-my.sharepoint.com/:b:/g/personal/planeacion_suba_gobiernobogota_gov_co/IQBqOuaLBCc3T4MKG__QKWsuAXYDOg04CxhquyOEnMb-IfE?e=EAmoGZ" TargetMode="External"/><Relationship Id="rId515" Type="http://schemas.openxmlformats.org/officeDocument/2006/relationships/hyperlink" Target="https://gobiernobogota-my.sharepoint.com/:b:/g/personal/planeacion_suba_gobiernobogota_gov_co/IQBtOAcrTzq2SLPF3JXZfPUIAaA-m4SNRFZY7soF8sXMPLE?e=nV7Dju" TargetMode="External"/><Relationship Id="rId89" Type="http://schemas.openxmlformats.org/officeDocument/2006/relationships/hyperlink" Target="https://gobiernobogota-my.sharepoint.com/:b:/g/personal/planeacion_suba_gobiernobogota_gov_co/IQC3n1-3qJZ2SKpVvajWPoLpAeMYPbBWFvEmTo3r_WNO_U0?e=TgI0ZS" TargetMode="External"/><Relationship Id="rId154" Type="http://schemas.openxmlformats.org/officeDocument/2006/relationships/hyperlink" Target="https://gobiernobogota-my.sharepoint.com/:b:/g/personal/planeacion_suba_gobiernobogota_gov_co/IQC3n1-3qJZ2SKpVvajWPoLpAeMYPbBWFvEmTo3r_WNO_U0?e=cbiuGk" TargetMode="External"/><Relationship Id="rId361" Type="http://schemas.openxmlformats.org/officeDocument/2006/relationships/hyperlink" Target="https://gobiernobogota-my.sharepoint.com/:b:/g/personal/planeacion_suba_gobiernobogota_gov_co/IQC3n1-3qJZ2SKpVvajWPoLpAeMYPbBWFvEmTo3r_WNO_U0?e=w0AYhT" TargetMode="External"/><Relationship Id="rId599" Type="http://schemas.openxmlformats.org/officeDocument/2006/relationships/hyperlink" Target="https://gobiernobogota-my.sharepoint.com/:b:/g/personal/planeacion_suba_gobiernobogota_gov_co/IQDcJtRkzFIkTKktJBGyQM7NAfrFgoN--OOANI96eCi9_bo?e=PHuP4b" TargetMode="External"/><Relationship Id="rId459" Type="http://schemas.openxmlformats.org/officeDocument/2006/relationships/hyperlink" Target="https://gobiernobogota-my.sharepoint.com/:b:/g/personal/planeacion_suba_gobiernobogota_gov_co/IQA0TAxhTdESQaWyokxkYiYrAUbT3V5pPD-WeH61XsXHSR4?e=trenfi" TargetMode="External"/><Relationship Id="rId666" Type="http://schemas.openxmlformats.org/officeDocument/2006/relationships/hyperlink" Target="https://gobiernobogota-my.sharepoint.com/:b:/g/personal/planeacion_suba_gobiernobogota_gov_co/IQCf0pA48HEZSJFMBetAYeDMAX7MUQBRDgtjynJaDlFFO1c?e=tfVjt6" TargetMode="External"/><Relationship Id="rId16" Type="http://schemas.openxmlformats.org/officeDocument/2006/relationships/hyperlink" Target="https://gobiernobogota-my.sharepoint.com/:b:/g/personal/planeacion_suba_gobiernobogota_gov_co/IQCgm5YiE5_kQ5TMDogZTJv7AV1RW44CV7mB7C1aXXqSRvs?e=ldGU0r" TargetMode="External"/><Relationship Id="rId221" Type="http://schemas.openxmlformats.org/officeDocument/2006/relationships/hyperlink" Target="https://gobiernobogota-my.sharepoint.com/:b:/g/personal/sandra_tamayo_gobiernobogota_gov_co/IQA3E8DYd_5eQpOCLt-dIdaDAciGCWoPLul-uF8X9QJvaWY?e=b1ac6Z" TargetMode="External"/><Relationship Id="rId319" Type="http://schemas.openxmlformats.org/officeDocument/2006/relationships/hyperlink" Target="https://gobiernobogota-my.sharepoint.com/:b:/g/personal/planeacion_suba_gobiernobogota_gov_co/IQCyA10LkQHjRbpaxdAnmhPDAXpC1OcuVN3A6MnbV1GIUkM?e=2ZIhyU" TargetMode="External"/><Relationship Id="rId526" Type="http://schemas.openxmlformats.org/officeDocument/2006/relationships/hyperlink" Target="https://gobiernobogota-my.sharepoint.com/:b:/g/personal/planeacion_suba_gobiernobogota_gov_co/IQCKDPDFGZdvTK0OsZqE5IydAXpnf-k9_NtolNe_hE8hSSg?e=4eehFb" TargetMode="External"/><Relationship Id="rId165" Type="http://schemas.openxmlformats.org/officeDocument/2006/relationships/hyperlink" Target="https://gobiernobogota-my.sharepoint.com/:b:/g/personal/planeacion_suba_gobiernobogota_gov_co/IQCRuVpQSkI_SoMFWmUMudaHAVHZyE2qBED-OgxSBxbCPaE?e=QgUlxV" TargetMode="External"/><Relationship Id="rId372" Type="http://schemas.openxmlformats.org/officeDocument/2006/relationships/hyperlink" Target="https://gobiernobogota-my.sharepoint.com/:b:/g/personal/planeacion_suba_gobiernobogota_gov_co/IQBI0yEyQXgwQ6mCSOWe2EEQAbsvr7zDXzRyghixX0dftHE?e=fojtoe" TargetMode="External"/><Relationship Id="rId232" Type="http://schemas.openxmlformats.org/officeDocument/2006/relationships/hyperlink" Target="https://gobiernobogota-my.sharepoint.com/:b:/g/personal/planeacion_suba_gobiernobogota_gov_co/IQBJIYVnehCWQpL1M14Zy6vBAZXN8HXrV-9IPYx-1Xd4IZY?e=2LlJiH" TargetMode="External"/><Relationship Id="rId27" Type="http://schemas.openxmlformats.org/officeDocument/2006/relationships/hyperlink" Target="https://gobiernobogota-my.sharepoint.com/:b:/g/personal/planeacion_suba_gobiernobogota_gov_co/IQBuOzStr3VOSrJVUh9Xj5TjAQ0tYcBuK8ryjmQQPMTnx0g?e=Irlkpd" TargetMode="External"/><Relationship Id="rId537" Type="http://schemas.openxmlformats.org/officeDocument/2006/relationships/hyperlink" Target="https://gobiernobogota-my.sharepoint.com/:b:/g/personal/planeacion_suba_gobiernobogota_gov_co/IQCnmqMUyq7rQosm2nqqlPaOAY01MGv-f34nn99Q3lwNYhc?e=aucv2R" TargetMode="External"/><Relationship Id="rId80" Type="http://schemas.openxmlformats.org/officeDocument/2006/relationships/hyperlink" Target="https://gobiernobogota-my.sharepoint.com/:b:/g/personal/planeacion_suba_gobiernobogota_gov_co/IQBuOzStr3VOSrJVUh9Xj5TjAQ0tYcBuK8ryjmQQPMTnx0g?e=Lm4UKW" TargetMode="External"/><Relationship Id="rId176" Type="http://schemas.openxmlformats.org/officeDocument/2006/relationships/hyperlink" Target="https://gobiernobogota-my.sharepoint.com/:b:/g/personal/planeacion_suba_gobiernobogota_gov_co/IQAyH4f7aM85TLEwL6xT4WaoAb0dCocDGGgzT7IkqXmv6XQ?e=IFh9Tc" TargetMode="External"/><Relationship Id="rId383" Type="http://schemas.openxmlformats.org/officeDocument/2006/relationships/hyperlink" Target="https://gobiernobogota-my.sharepoint.com/:b:/g/personal/planeacion_suba_gobiernobogota_gov_co/IQAdy-rJ0tjISa5i30jFu1k8AZRtQl9JohRXyI4j9ajYCNY?e=6a5kqB" TargetMode="External"/><Relationship Id="rId590" Type="http://schemas.openxmlformats.org/officeDocument/2006/relationships/hyperlink" Target="https://gobiernobogota-my.sharepoint.com/:b:/g/personal/planeacion_suba_gobiernobogota_gov_co/IQC29KQ4u1CJSq8kdgN9U1bpAbm6CaiYQd5n2Tdra50BOZo?e=wjjvjY" TargetMode="External"/><Relationship Id="rId604" Type="http://schemas.openxmlformats.org/officeDocument/2006/relationships/hyperlink" Target="https://gobiernobogota-my.sharepoint.com/:b:/g/personal/planeacion_suba_gobiernobogota_gov_co/IQC85kDjCcoqTYHxvSvqn8LLAVo_0lUd3TG1VY3dkHRtS2E?e=dK0mvf" TargetMode="External"/></Relationships>
</file>

<file path=xl/worksheets/_rels/sheet8.xml.rels><?xml version="1.0" encoding="UTF-8" standalone="yes"?>
<Relationships xmlns="http://schemas.openxmlformats.org/package/2006/relationships"><Relationship Id="rId1" Type="http://schemas.openxmlformats.org/officeDocument/2006/relationships/drawing" Target="../drawings/drawing6.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D4E1CA7-A360-49FE-9893-C36C580FA894}">
  <sheetPr codeName="Hoja4">
    <pageSetUpPr fitToPage="1"/>
  </sheetPr>
  <dimension ref="A3:DR79"/>
  <sheetViews>
    <sheetView view="pageBreakPreview" topLeftCell="B75" zoomScale="43" zoomScaleNormal="40" zoomScaleSheetLayoutView="43" workbookViewId="0">
      <pane xSplit="12390" ySplit="1020" topLeftCell="S10" activePane="bottomRight"/>
      <selection pane="bottomRight" activeCell="T10" sqref="T10"/>
      <selection pane="bottomLeft" activeCell="D18" sqref="D18"/>
      <selection pane="topRight" activeCell="AA79" sqref="AA79"/>
    </sheetView>
  </sheetViews>
  <sheetFormatPr defaultColWidth="11.28515625" defaultRowHeight="15"/>
  <cols>
    <col min="1" max="1" width="17.140625" style="3" customWidth="1"/>
    <col min="2" max="2" width="24.28515625" style="3" customWidth="1"/>
    <col min="3" max="3" width="52.28515625" style="3" customWidth="1"/>
    <col min="4" max="4" width="166.140625" style="3" customWidth="1"/>
    <col min="5" max="7" width="28.28515625" style="3" customWidth="1"/>
    <col min="8" max="8" width="31.28515625" style="3" customWidth="1"/>
    <col min="9" max="13" width="25.28515625" style="3" customWidth="1"/>
    <col min="14" max="14" width="39" style="3" customWidth="1"/>
    <col min="15" max="15" width="29.7109375" style="3" customWidth="1"/>
    <col min="16" max="16" width="24.28515625" style="3" customWidth="1"/>
    <col min="17" max="17" width="29.7109375" style="3" customWidth="1"/>
    <col min="18" max="18" width="30.42578125" style="3" customWidth="1"/>
    <col min="19" max="19" width="31.140625" style="3" customWidth="1"/>
    <col min="20" max="20" width="52.28515625" style="3" customWidth="1"/>
    <col min="21" max="21" width="29.7109375" style="3" customWidth="1"/>
    <col min="22" max="22" width="23.7109375" style="3" customWidth="1"/>
    <col min="23" max="23" width="29.7109375" style="3" customWidth="1"/>
    <col min="24" max="24" width="30.42578125" style="3" customWidth="1"/>
    <col min="25" max="25" width="31.140625" style="3" customWidth="1"/>
    <col min="26" max="26" width="33" style="3" bestFit="1" customWidth="1"/>
    <col min="27" max="27" width="35.7109375" style="3" customWidth="1"/>
    <col min="28" max="28" width="34.42578125" style="3" bestFit="1" customWidth="1"/>
    <col min="29" max="29" width="24.28515625" style="3" customWidth="1"/>
    <col min="30" max="30" width="56.28515625" style="3" customWidth="1"/>
    <col min="31" max="31" width="18.7109375" style="3" bestFit="1" customWidth="1"/>
    <col min="32" max="32" width="39.28515625" style="3" customWidth="1"/>
    <col min="33" max="33" width="11.28515625" style="3" customWidth="1"/>
    <col min="34" max="34" width="29.42578125" style="3" customWidth="1"/>
    <col min="35" max="55" width="11.28515625" style="3" hidden="1" customWidth="1"/>
    <col min="56" max="56" width="5.28515625" style="3" hidden="1" customWidth="1"/>
    <col min="57" max="104" width="11.28515625" style="3" hidden="1" customWidth="1"/>
    <col min="105" max="105" width="26.42578125" style="3" customWidth="1"/>
    <col min="106" max="106" width="40.28515625" style="3" customWidth="1"/>
    <col min="107" max="109" width="11.28515625" style="3" customWidth="1"/>
    <col min="110" max="110" width="22.42578125" style="3" bestFit="1" customWidth="1"/>
    <col min="111" max="111" width="11.28515625" style="3" customWidth="1"/>
    <col min="112" max="112" width="21.7109375" style="3" bestFit="1" customWidth="1"/>
    <col min="113" max="113" width="11.28515625" style="3" customWidth="1"/>
    <col min="114" max="114" width="24.140625" style="3" customWidth="1"/>
    <col min="115" max="118" width="15.140625" style="3" customWidth="1"/>
    <col min="119" max="119" width="13.7109375" style="3" bestFit="1" customWidth="1"/>
    <col min="120" max="122" width="15.140625" style="3" customWidth="1"/>
    <col min="123" max="16384" width="11.28515625" style="3"/>
  </cols>
  <sheetData>
    <row r="3" spans="1:122" s="1" customFormat="1" ht="93.75">
      <c r="A3" s="390" t="s">
        <v>0</v>
      </c>
      <c r="B3" s="390"/>
      <c r="C3" s="390"/>
      <c r="D3" s="390"/>
      <c r="E3" s="390"/>
      <c r="F3" s="390"/>
      <c r="G3" s="390"/>
      <c r="H3" s="390"/>
      <c r="I3" s="390"/>
      <c r="J3" s="390"/>
      <c r="K3" s="390"/>
      <c r="L3" s="390"/>
      <c r="M3" s="390"/>
      <c r="N3" s="384" t="s">
        <v>1</v>
      </c>
      <c r="O3" s="385"/>
      <c r="P3" s="385"/>
      <c r="Q3" s="385"/>
      <c r="R3" s="385"/>
      <c r="S3" s="385"/>
      <c r="T3" s="385"/>
      <c r="U3" s="385"/>
      <c r="V3" s="385"/>
      <c r="W3" s="385"/>
      <c r="X3" s="33"/>
      <c r="Y3" s="33"/>
      <c r="Z3" s="33"/>
      <c r="AA3" s="33"/>
      <c r="AB3" s="33"/>
      <c r="AC3" s="33"/>
    </row>
    <row r="4" spans="1:122" s="2" customFormat="1" ht="93.75">
      <c r="A4" s="391"/>
      <c r="B4" s="391"/>
      <c r="C4" s="45" t="s">
        <v>2</v>
      </c>
      <c r="D4" s="198">
        <v>46203</v>
      </c>
      <c r="E4" s="396" t="s">
        <v>3</v>
      </c>
      <c r="F4" s="397"/>
      <c r="G4" s="398"/>
      <c r="H4" s="392" t="s">
        <v>4</v>
      </c>
      <c r="I4" s="392"/>
      <c r="J4" s="392"/>
      <c r="K4" s="392"/>
      <c r="L4" s="392"/>
      <c r="M4" s="392"/>
      <c r="N4" s="386"/>
      <c r="O4" s="387"/>
      <c r="P4" s="387"/>
      <c r="Q4" s="387"/>
      <c r="R4" s="387"/>
      <c r="S4" s="387"/>
      <c r="T4" s="387"/>
      <c r="U4" s="387"/>
      <c r="V4" s="387"/>
      <c r="W4" s="387"/>
      <c r="Z4" s="377" t="s">
        <v>5</v>
      </c>
      <c r="AA4" s="377"/>
      <c r="AB4" s="73" t="e">
        <f>IF(B11="","",AA72)</f>
        <v>#VALUE!</v>
      </c>
      <c r="AC4" s="38"/>
    </row>
    <row r="5" spans="1:122" s="2" customFormat="1" ht="93.75">
      <c r="A5" s="391"/>
      <c r="B5" s="391"/>
      <c r="C5" s="96" t="s">
        <v>6</v>
      </c>
      <c r="D5" s="393"/>
      <c r="E5" s="394"/>
      <c r="F5" s="395"/>
      <c r="G5" s="85"/>
      <c r="H5" s="96" t="s">
        <v>7</v>
      </c>
      <c r="I5" s="393"/>
      <c r="J5" s="395"/>
      <c r="K5" s="96" t="s">
        <v>8</v>
      </c>
      <c r="L5" s="393"/>
      <c r="M5" s="395"/>
      <c r="N5" s="386"/>
      <c r="O5" s="387"/>
      <c r="P5" s="387"/>
      <c r="Q5" s="387"/>
      <c r="R5" s="387"/>
      <c r="S5" s="387"/>
      <c r="T5" s="387"/>
      <c r="U5" s="387"/>
      <c r="V5" s="387"/>
      <c r="W5" s="387"/>
      <c r="Z5" s="377" t="s">
        <v>9</v>
      </c>
      <c r="AA5" s="377"/>
      <c r="AB5" s="73">
        <v>0</v>
      </c>
      <c r="AC5" s="38"/>
      <c r="AD5" s="88" t="s">
        <v>10</v>
      </c>
    </row>
    <row r="6" spans="1:122" s="2" customFormat="1" ht="47.65" customHeight="1">
      <c r="A6" s="391"/>
      <c r="B6" s="391"/>
      <c r="C6" s="97" t="s">
        <v>11</v>
      </c>
      <c r="D6" s="372" t="s">
        <v>12</v>
      </c>
      <c r="E6" s="372"/>
      <c r="F6" s="372"/>
      <c r="G6" s="372"/>
      <c r="H6" s="372"/>
      <c r="I6" s="372"/>
      <c r="J6" s="372"/>
      <c r="K6" s="372"/>
      <c r="L6" s="372"/>
      <c r="M6" s="372"/>
      <c r="N6" s="388"/>
      <c r="O6" s="389"/>
      <c r="P6" s="389"/>
      <c r="Q6" s="389"/>
      <c r="R6" s="389"/>
      <c r="S6" s="389"/>
      <c r="T6" s="389"/>
      <c r="U6" s="389"/>
      <c r="V6" s="389"/>
      <c r="W6" s="389"/>
      <c r="Z6" s="377" t="s">
        <v>13</v>
      </c>
      <c r="AA6" s="377"/>
      <c r="AB6" s="74" t="e">
        <f>IF(B11="","",(AB4+AB5))</f>
        <v>#VALUE!</v>
      </c>
      <c r="AD6" s="86"/>
      <c r="AE6" s="87"/>
      <c r="DA6">
        <v>1</v>
      </c>
      <c r="DB6">
        <v>2</v>
      </c>
      <c r="DC6">
        <v>10</v>
      </c>
      <c r="DD6">
        <v>14</v>
      </c>
      <c r="DE6">
        <v>23</v>
      </c>
      <c r="DF6">
        <v>29</v>
      </c>
      <c r="DG6">
        <v>36</v>
      </c>
      <c r="DH6">
        <v>40</v>
      </c>
      <c r="DI6"/>
      <c r="DJ6">
        <v>48</v>
      </c>
    </row>
    <row r="7" spans="1:122" ht="59.65" customHeight="1">
      <c r="H7" s="409" t="s">
        <v>14</v>
      </c>
      <c r="I7" s="409"/>
      <c r="J7" s="409"/>
      <c r="K7" s="409"/>
      <c r="L7" s="409"/>
      <c r="M7" s="409"/>
      <c r="N7" s="409"/>
      <c r="O7" s="409"/>
      <c r="P7" s="409"/>
      <c r="Q7" s="409"/>
      <c r="R7" s="409"/>
      <c r="S7" s="409"/>
      <c r="T7" s="409"/>
      <c r="U7" s="409"/>
      <c r="V7" s="409"/>
      <c r="DA7" t="s">
        <v>15</v>
      </c>
      <c r="DB7" t="s">
        <v>16</v>
      </c>
      <c r="DC7" t="s">
        <v>17</v>
      </c>
      <c r="DD7" t="s">
        <v>18</v>
      </c>
      <c r="DE7" t="s">
        <v>19</v>
      </c>
      <c r="DF7" t="s">
        <v>20</v>
      </c>
      <c r="DG7" t="s">
        <v>21</v>
      </c>
      <c r="DH7" t="s">
        <v>22</v>
      </c>
      <c r="DI7"/>
      <c r="DJ7" t="s">
        <v>23</v>
      </c>
    </row>
    <row r="8" spans="1:122">
      <c r="A8" s="4"/>
      <c r="J8" s="16"/>
      <c r="K8" s="16"/>
      <c r="L8" s="16"/>
      <c r="M8" s="16"/>
      <c r="P8" s="16"/>
      <c r="Q8" s="16"/>
      <c r="R8" s="16"/>
      <c r="S8" s="16"/>
      <c r="V8" s="16"/>
      <c r="W8" s="16"/>
      <c r="X8" s="16"/>
      <c r="Y8" s="16"/>
      <c r="Z8" s="16"/>
    </row>
    <row r="9" spans="1:122" s="18" customFormat="1" ht="24">
      <c r="H9" s="404" t="s">
        <v>24</v>
      </c>
      <c r="I9" s="405"/>
      <c r="J9" s="405"/>
      <c r="K9" s="405"/>
      <c r="L9" s="405"/>
      <c r="M9" s="406"/>
      <c r="N9" s="378" t="s">
        <v>25</v>
      </c>
      <c r="O9" s="379"/>
      <c r="P9" s="379"/>
      <c r="Q9" s="379"/>
      <c r="R9" s="379"/>
      <c r="S9" s="380"/>
      <c r="T9" s="381" t="s">
        <v>26</v>
      </c>
      <c r="U9" s="382"/>
      <c r="V9" s="382"/>
      <c r="W9" s="382"/>
      <c r="X9" s="382"/>
      <c r="Y9" s="383"/>
      <c r="Z9" s="407" t="s">
        <v>27</v>
      </c>
      <c r="AA9" s="408"/>
      <c r="AB9" s="408"/>
      <c r="AC9" s="408"/>
      <c r="DA9" s="18" t="s">
        <v>28</v>
      </c>
      <c r="DJ9" s="18" t="s">
        <v>29</v>
      </c>
    </row>
    <row r="10" spans="1:122" s="143" customFormat="1" ht="103.15" customHeight="1">
      <c r="A10" s="144" t="s">
        <v>30</v>
      </c>
      <c r="B10" s="144" t="s">
        <v>31</v>
      </c>
      <c r="C10" s="144" t="s">
        <v>15</v>
      </c>
      <c r="D10" s="144" t="s">
        <v>16</v>
      </c>
      <c r="E10" s="144" t="s">
        <v>32</v>
      </c>
      <c r="F10" s="144" t="s">
        <v>33</v>
      </c>
      <c r="G10" s="144" t="s">
        <v>34</v>
      </c>
      <c r="H10" s="145" t="s">
        <v>17</v>
      </c>
      <c r="I10" s="145" t="s">
        <v>22</v>
      </c>
      <c r="J10" s="145" t="s">
        <v>35</v>
      </c>
      <c r="K10" s="145" t="s">
        <v>20</v>
      </c>
      <c r="L10" s="145" t="s">
        <v>36</v>
      </c>
      <c r="M10" s="145" t="s">
        <v>37</v>
      </c>
      <c r="N10" s="144" t="s">
        <v>19</v>
      </c>
      <c r="O10" s="144" t="s">
        <v>22</v>
      </c>
      <c r="P10" s="144" t="s">
        <v>38</v>
      </c>
      <c r="Q10" s="144" t="s">
        <v>20</v>
      </c>
      <c r="R10" s="144" t="s">
        <v>36</v>
      </c>
      <c r="S10" s="144" t="s">
        <v>37</v>
      </c>
      <c r="T10" s="146" t="s">
        <v>21</v>
      </c>
      <c r="U10" s="146" t="s">
        <v>22</v>
      </c>
      <c r="V10" s="146" t="s">
        <v>39</v>
      </c>
      <c r="W10" s="146" t="s">
        <v>20</v>
      </c>
      <c r="X10" s="146" t="s">
        <v>36</v>
      </c>
      <c r="Y10" s="146" t="s">
        <v>37</v>
      </c>
      <c r="Z10" s="145" t="s">
        <v>40</v>
      </c>
      <c r="AA10" s="145" t="s">
        <v>41</v>
      </c>
      <c r="AB10" s="145" t="s">
        <v>42</v>
      </c>
      <c r="AC10" s="145" t="s">
        <v>23</v>
      </c>
      <c r="AD10" s="147" t="s">
        <v>43</v>
      </c>
      <c r="DA10" s="143" t="s">
        <v>44</v>
      </c>
      <c r="DB10" s="143" t="s">
        <v>45</v>
      </c>
      <c r="DC10" s="143" t="s">
        <v>46</v>
      </c>
      <c r="DD10" s="143" t="s">
        <v>47</v>
      </c>
      <c r="DE10" s="143" t="s">
        <v>48</v>
      </c>
      <c r="DF10" s="143" t="s">
        <v>49</v>
      </c>
      <c r="DG10" s="143" t="s">
        <v>50</v>
      </c>
      <c r="DH10" s="143" t="s">
        <v>51</v>
      </c>
      <c r="DI10" s="143" t="s">
        <v>52</v>
      </c>
      <c r="DJ10" s="143" t="s">
        <v>44</v>
      </c>
      <c r="DK10" s="143" t="s">
        <v>45</v>
      </c>
      <c r="DL10" s="143" t="s">
        <v>46</v>
      </c>
      <c r="DM10" s="143" t="s">
        <v>47</v>
      </c>
      <c r="DN10" s="143" t="s">
        <v>48</v>
      </c>
      <c r="DO10" s="143" t="s">
        <v>49</v>
      </c>
      <c r="DP10" s="143" t="s">
        <v>50</v>
      </c>
      <c r="DQ10" s="143" t="s">
        <v>51</v>
      </c>
      <c r="DR10" s="143" t="s">
        <v>52</v>
      </c>
    </row>
    <row r="11" spans="1:122" s="7" customFormat="1" ht="119.65" customHeight="1">
      <c r="A11" s="75">
        <f>IF(B11&lt;&gt;"",BG11,"")</f>
        <v>1</v>
      </c>
      <c r="B11" s="94" t="s">
        <v>53</v>
      </c>
      <c r="C11" s="228" t="s">
        <v>54</v>
      </c>
      <c r="D11" s="288" t="s">
        <v>55</v>
      </c>
      <c r="E11" s="166" t="s">
        <v>56</v>
      </c>
      <c r="F11" s="167">
        <v>20</v>
      </c>
      <c r="G11" s="168" t="s">
        <v>57</v>
      </c>
      <c r="H11" s="89" t="str">
        <f>IF(C11="","",VLOOKUP(C11,listaBolsa!$D$2:$W$1276,10,0))</f>
        <v>NIME SAS</v>
      </c>
      <c r="I11" s="90">
        <f>IF(C11="","",VLOOKUP(C11,listaBolsa!$D$2:$W$1276,14,0))</f>
        <v>863000</v>
      </c>
      <c r="J11" s="80">
        <f t="shared" ref="J11" si="0">I11*19%</f>
        <v>163970</v>
      </c>
      <c r="K11" s="80">
        <f t="shared" ref="K11" si="1">I11+J11</f>
        <v>1026970</v>
      </c>
      <c r="L11" s="80">
        <f t="shared" ref="L11" si="2">IF(B11="","",(I11*F11))</f>
        <v>17260000</v>
      </c>
      <c r="M11" s="80">
        <f t="shared" ref="M11" si="3">IF(B11="","",(K11*F11))</f>
        <v>20539400</v>
      </c>
      <c r="N11" s="91" t="str">
        <f>IF(C11="","",VLOOKUP(C11,listaBolsa!$D$2:$AZ$1276,23,0))</f>
        <v>MUBLEX COLOMBIA</v>
      </c>
      <c r="O11" s="92">
        <f>IF(C11="","",VLOOKUP(C11,listaBolsa!$D$2:$AZ$1276,27,0))</f>
        <v>733800</v>
      </c>
      <c r="P11" s="93">
        <f t="shared" ref="P11" si="4">O11*19%</f>
        <v>139422</v>
      </c>
      <c r="Q11" s="93">
        <f t="shared" ref="Q11" si="5">O11+P11</f>
        <v>873222</v>
      </c>
      <c r="R11" s="93">
        <f t="shared" ref="R11" si="6">IF(B11="","",(O11*F11))</f>
        <v>14676000</v>
      </c>
      <c r="S11" s="93">
        <f t="shared" ref="S11" si="7">IF(B11="","",(Q11*F11))</f>
        <v>17464440</v>
      </c>
      <c r="T11" s="81" t="str">
        <f>IF(C11="","",VLOOKUP(C11,listaBolsa!$D$2:$BB$1276,36,0))</f>
        <v>INDUSTRIA S CRUZ</v>
      </c>
      <c r="U11" s="82">
        <f>IF(C11="","",VLOOKUP(C11,listaBolsa!$D$2:$BB$1276,40,0))</f>
        <v>756302.52</v>
      </c>
      <c r="V11" s="83">
        <f t="shared" ref="V11" si="8">U11*19%</f>
        <v>143697.47880000001</v>
      </c>
      <c r="W11" s="83">
        <f t="shared" ref="W11" si="9">U11+V11</f>
        <v>899999.99880000006</v>
      </c>
      <c r="X11" s="83">
        <f t="shared" ref="X11" si="10">IF(B11="","",(U11*F11))</f>
        <v>15126050.4</v>
      </c>
      <c r="Y11" s="83">
        <f t="shared" ref="Y11" si="11">IF(B11="","",(W11*F11))</f>
        <v>17999999.976</v>
      </c>
      <c r="Z11" s="303">
        <f t="shared" ref="Z11" si="12">IF(A11="","",AVERAGE(K11,Q11,W11))</f>
        <v>933397.33293333335</v>
      </c>
      <c r="AA11" s="84">
        <f t="shared" ref="AA11" si="13">IF(B11="","",Z11*F11)</f>
        <v>18667946.658666667</v>
      </c>
      <c r="AB11" s="76">
        <f t="shared" ref="AB11" si="14">IF(B11="","",STDEV(M11,S11,Y11))</f>
        <v>1642698.7942298048</v>
      </c>
      <c r="AC11" s="300">
        <f t="shared" ref="AC11" si="15">IF(B11="","",(AB11/AA11))</f>
        <v>8.7995687167189085E-2</v>
      </c>
      <c r="AD11" s="5" t="s">
        <v>58</v>
      </c>
      <c r="AF11" s="7" t="e">
        <f>IF(C11="","",VLOOKUP(C11,listaBolsa!$D$2:$BB$276,51,0))</f>
        <v>#N/A</v>
      </c>
      <c r="AG11" s="7" t="e">
        <f>IF(C11="","",VLOOKUP(C11,listaBolsa!$D$2:$H$276,5,0))</f>
        <v>#N/A</v>
      </c>
      <c r="AH11" s="7" t="e">
        <f t="shared" ref="AH11" si="16">AG11=G11</f>
        <v>#N/A</v>
      </c>
      <c r="BG11" s="7">
        <v>1</v>
      </c>
      <c r="DA11" s="7" t="str">
        <f>VLOOKUP(C11,listaBolsa!$D$2:$BA$330,1,0)</f>
        <v>Mesa plegable  modular</v>
      </c>
      <c r="DB11" s="7" t="str">
        <f>VLOOKUP(C11,listaBolsa!$D$2:$BA$330,2,0)</f>
        <v>Mesa modular, con dimensiones  aproximadas de 1,20 m de</v>
      </c>
      <c r="DC11" s="7" t="str">
        <f>VLOOKUP(C11,listaBolsa!$D$2:$BA$330,10,0)</f>
        <v>NIME SAS</v>
      </c>
      <c r="DD11" s="7">
        <f>VLOOKUP(C11,listaBolsa!$D$2:$BA$330,14,0)</f>
        <v>863000</v>
      </c>
      <c r="DE11" s="7" t="str">
        <f>VLOOKUP(C11,listaBolsa!$D$2:$BA$330,23,0)</f>
        <v>MUBLEX COLOMBIA</v>
      </c>
      <c r="DF11" s="172">
        <f>VLOOKUP(C11,listaBolsa!$D$2:$BA$330,27,0)</f>
        <v>733800</v>
      </c>
      <c r="DG11" s="7" t="str">
        <f>VLOOKUP(C11,listaBolsa!$D$2:$BA$330,36,0)</f>
        <v>INDUSTRIA S CRUZ</v>
      </c>
      <c r="DH11" s="172">
        <f>VLOOKUP(C11,listaBolsa!$D$2:$BA$330,40,0)</f>
        <v>756302.52</v>
      </c>
      <c r="DI11" s="173">
        <f>VLOOKUP(C11,listaBolsa!$D$2:$BA$330,48,0)</f>
        <v>8.7999999999999995E-2</v>
      </c>
      <c r="DJ11" s="7" t="b">
        <f t="shared" ref="DJ11" si="17">DA11=C11</f>
        <v>1</v>
      </c>
      <c r="DK11" s="7" t="b">
        <f t="shared" ref="DK11" si="18">DB11=D11</f>
        <v>0</v>
      </c>
      <c r="DL11" s="7" t="b">
        <f t="shared" ref="DL11" si="19">DC11=H11</f>
        <v>1</v>
      </c>
      <c r="DM11" s="7" t="b">
        <f t="shared" ref="DM11" si="20">DD11=I11</f>
        <v>1</v>
      </c>
      <c r="DN11" s="7" t="b">
        <f t="shared" ref="DN11" si="21">DE11=N11</f>
        <v>1</v>
      </c>
      <c r="DO11" s="7" t="b">
        <f t="shared" ref="DO11" si="22">DF11=O11</f>
        <v>1</v>
      </c>
      <c r="DP11" s="7" t="b">
        <f t="shared" ref="DP11" si="23">DG11=T11</f>
        <v>1</v>
      </c>
      <c r="DQ11" s="7" t="b">
        <f t="shared" ref="DQ11" si="24">DH11=U11</f>
        <v>1</v>
      </c>
      <c r="DR11" s="7" t="b">
        <f t="shared" ref="DR11" si="25">DI11=AC11</f>
        <v>0</v>
      </c>
    </row>
    <row r="12" spans="1:122" s="7" customFormat="1" ht="105" customHeight="1">
      <c r="A12" s="75">
        <f t="shared" ref="A12:A71" si="26">IF(B12&lt;&gt;"",BG12,"")</f>
        <v>2</v>
      </c>
      <c r="B12" s="94" t="s">
        <v>53</v>
      </c>
      <c r="C12" s="165" t="s">
        <v>59</v>
      </c>
      <c r="D12" s="297" t="s">
        <v>60</v>
      </c>
      <c r="E12" s="169" t="s">
        <v>56</v>
      </c>
      <c r="F12" s="170">
        <v>4</v>
      </c>
      <c r="G12" s="171" t="s">
        <v>57</v>
      </c>
      <c r="H12" s="89" t="str">
        <f>IF(C12="","",VLOOKUP(C12,listaBolsa!$D$2:$W$1276,10,0))</f>
        <v>METALICAS GUERFOR</v>
      </c>
      <c r="I12" s="90">
        <f>IF(C12="","",VLOOKUP(C12,listaBolsa!$D$2:$W$1276,14,0))</f>
        <v>850000</v>
      </c>
      <c r="J12" s="80">
        <f t="shared" ref="J12:J71" si="27">I12*19%</f>
        <v>161500</v>
      </c>
      <c r="K12" s="80">
        <f t="shared" ref="K12:K71" si="28">I12+J12</f>
        <v>1011500</v>
      </c>
      <c r="L12" s="80">
        <f t="shared" ref="L12:L71" si="29">IF(B12="","",(I12*F12))</f>
        <v>3400000</v>
      </c>
      <c r="M12" s="80">
        <f t="shared" ref="M12:M71" si="30">IF(B12="","",(K12*F12))</f>
        <v>4046000</v>
      </c>
      <c r="N12" s="91" t="str">
        <f>IF(C12="","",VLOOKUP(C12,listaBolsa!$D$2:$AZ$1276,23,0))</f>
        <v>METALICOS COLOMBIA</v>
      </c>
      <c r="O12" s="92">
        <f>IF(C12="","",VLOOKUP(C12,listaBolsa!$D$2:$AZ$1276,27,0))</f>
        <v>1220000</v>
      </c>
      <c r="P12" s="93">
        <f t="shared" ref="P12:P71" si="31">O12*19%</f>
        <v>231800</v>
      </c>
      <c r="Q12" s="93">
        <f t="shared" ref="Q12:Q71" si="32">O12+P12</f>
        <v>1451800</v>
      </c>
      <c r="R12" s="93">
        <f t="shared" ref="R12:R71" si="33">IF(B12="","",(O12*F12))</f>
        <v>4880000</v>
      </c>
      <c r="S12" s="93">
        <f t="shared" ref="S12:S71" si="34">IF(B12="","",(Q12*F12))</f>
        <v>5807200</v>
      </c>
      <c r="T12" s="81" t="str">
        <f>IF(C12="","",VLOOKUP(C12,listaBolsa!$D$2:$BB$1276,36,0))</f>
        <v>METALICOS CRUZ</v>
      </c>
      <c r="U12" s="82">
        <f>IF(C12="","",VLOOKUP(C12,listaBolsa!$D$2:$BB$1276,40,0))</f>
        <v>1460503.36</v>
      </c>
      <c r="V12" s="83">
        <f t="shared" ref="V12:V71" si="35">U12*19%</f>
        <v>277495.6384</v>
      </c>
      <c r="W12" s="83">
        <f t="shared" ref="W12:W71" si="36">U12+V12</f>
        <v>1737998.9984000002</v>
      </c>
      <c r="X12" s="83">
        <f t="shared" ref="X12:X71" si="37">IF(B12="","",(U12*F12))</f>
        <v>5842013.4400000004</v>
      </c>
      <c r="Y12" s="83">
        <f t="shared" ref="Y12:Y71" si="38">IF(B12="","",(W12*F12))</f>
        <v>6951995.9936000006</v>
      </c>
      <c r="Z12" s="302">
        <f t="shared" ref="Z12:Z71" si="39">IF(A12="","",AVERAGE(K12,Q12,W12))</f>
        <v>1400432.9994666667</v>
      </c>
      <c r="AA12" s="84">
        <f t="shared" ref="AA12:AA71" si="40">IF(B12="","",Z12*F12)</f>
        <v>5601731.9978666669</v>
      </c>
      <c r="AB12" s="76">
        <f t="shared" ref="AB12:AB71" si="41">IF(B12="","",STDEV(M12,S12,Y12))</f>
        <v>1463853.1359498876</v>
      </c>
      <c r="AC12" s="300">
        <f t="shared" ref="AC12:AC71" si="42">IF(B12="","",(AB12/AA12))</f>
        <v>0.26132152279105347</v>
      </c>
      <c r="AD12" s="5" t="s">
        <v>58</v>
      </c>
      <c r="AF12" s="7" t="e">
        <f>IF(C12="","",VLOOKUP(C12,listaBolsa!$D$2:$BB$276,51,0))</f>
        <v>#N/A</v>
      </c>
      <c r="AG12" s="7" t="e">
        <f>IF(C12="","",VLOOKUP(C12,listaBolsa!$D$2:$H$276,5,0))</f>
        <v>#N/A</v>
      </c>
      <c r="AH12" s="7" t="e">
        <f t="shared" ref="AH12:AH71" si="43">AG12=G12</f>
        <v>#N/A</v>
      </c>
      <c r="BG12" s="7">
        <v>2</v>
      </c>
      <c r="DA12" s="7" t="str">
        <f>VLOOKUP(C12,listaBolsa!$D$2:$BA$330,1,0)</f>
        <v>Mueble de almacenamiento de papelería y  material didáctico.  Alto: 123 centímetros. Ancho:  120 centímetros. Fondo: 40 centímetros con chapa de seguridad</v>
      </c>
      <c r="DB12" s="7" t="str">
        <f>VLOOKUP(C12,listaBolsa!$D$2:$BA$330,2,0)</f>
        <v xml:space="preserve">Mueble de almacenamiento de papelería y  material didáctico. Alto: 123 centímetros. Ancho:  120 centímetros. Fondo: 40 centímetros con chapa de seguridad, Material metálico. Cantidad entre paños: </v>
      </c>
      <c r="DC12" s="7" t="str">
        <f>VLOOKUP(C12,listaBolsa!$D$2:$BA$330,10,0)</f>
        <v>METALICAS GUERFOR</v>
      </c>
      <c r="DD12" s="7">
        <f>VLOOKUP(C12,listaBolsa!$D$2:$BA$330,14,0)</f>
        <v>850000</v>
      </c>
      <c r="DE12" s="7" t="str">
        <f>VLOOKUP(C12,listaBolsa!$D$2:$BA$330,23,0)</f>
        <v>METALICOS COLOMBIA</v>
      </c>
      <c r="DF12" s="172">
        <f>VLOOKUP(C12,listaBolsa!$D$2:$BA$330,27,0)</f>
        <v>1220000</v>
      </c>
      <c r="DG12" s="7" t="str">
        <f>VLOOKUP(C12,listaBolsa!$D$2:$BA$330,36,0)</f>
        <v>METALICOS CRUZ</v>
      </c>
      <c r="DH12" s="172">
        <f>VLOOKUP(C12,listaBolsa!$D$2:$BA$330,40,0)</f>
        <v>1460503.36</v>
      </c>
      <c r="DI12" s="173">
        <f>VLOOKUP(C12,listaBolsa!$D$2:$BA$330,48,0)</f>
        <v>0.26129999999999998</v>
      </c>
      <c r="DJ12" s="7" t="b">
        <f t="shared" ref="DJ12:DJ71" si="44">DA12=C12</f>
        <v>1</v>
      </c>
      <c r="DK12" s="7" t="b">
        <f t="shared" ref="DK12:DK71" si="45">DB12=D12</f>
        <v>1</v>
      </c>
      <c r="DL12" s="7" t="b">
        <f t="shared" ref="DL12:DL71" si="46">DC12=H12</f>
        <v>1</v>
      </c>
      <c r="DM12" s="7" t="b">
        <f t="shared" ref="DM12:DM71" si="47">DD12=I12</f>
        <v>1</v>
      </c>
      <c r="DN12" s="7" t="b">
        <f t="shared" ref="DN12:DN71" si="48">DE12=N12</f>
        <v>1</v>
      </c>
      <c r="DO12" s="7" t="b">
        <f t="shared" ref="DO12:DO71" si="49">DF12=O12</f>
        <v>1</v>
      </c>
      <c r="DP12" s="7" t="b">
        <f t="shared" ref="DP12:DP71" si="50">DG12=T12</f>
        <v>1</v>
      </c>
      <c r="DQ12" s="7" t="b">
        <f t="shared" ref="DQ12:DQ71" si="51">DH12=U12</f>
        <v>1</v>
      </c>
      <c r="DR12" s="7" t="b">
        <f t="shared" ref="DR12:DR71" si="52">DI12=AC12</f>
        <v>0</v>
      </c>
    </row>
    <row r="13" spans="1:122" s="7" customFormat="1" ht="43.15" customHeight="1">
      <c r="A13" s="75">
        <f t="shared" si="26"/>
        <v>3</v>
      </c>
      <c r="B13" s="94" t="s">
        <v>53</v>
      </c>
      <c r="C13" s="305" t="s">
        <v>61</v>
      </c>
      <c r="D13" s="165" t="s">
        <v>62</v>
      </c>
      <c r="E13" s="169" t="s">
        <v>56</v>
      </c>
      <c r="F13" s="170">
        <v>2</v>
      </c>
      <c r="G13" s="171" t="s">
        <v>57</v>
      </c>
      <c r="H13" s="306" t="s">
        <v>63</v>
      </c>
      <c r="I13" s="307">
        <v>2688235.29</v>
      </c>
      <c r="J13" s="80">
        <f t="shared" si="27"/>
        <v>510764.70510000002</v>
      </c>
      <c r="K13" s="80">
        <f t="shared" si="28"/>
        <v>3198999.9950999999</v>
      </c>
      <c r="L13" s="80">
        <f t="shared" si="29"/>
        <v>5376470.5800000001</v>
      </c>
      <c r="M13" s="80">
        <f t="shared" si="30"/>
        <v>6397999.9901999999</v>
      </c>
      <c r="N13" s="188" t="s">
        <v>64</v>
      </c>
      <c r="O13" s="184">
        <v>2760984.03</v>
      </c>
      <c r="P13" s="93">
        <f t="shared" si="31"/>
        <v>524586.96569999994</v>
      </c>
      <c r="Q13" s="93">
        <f t="shared" si="32"/>
        <v>3285570.9956999999</v>
      </c>
      <c r="R13" s="93">
        <f t="shared" si="33"/>
        <v>5521968.0599999996</v>
      </c>
      <c r="S13" s="93">
        <f t="shared" si="34"/>
        <v>6571141.9913999997</v>
      </c>
      <c r="T13" s="189" t="s">
        <v>65</v>
      </c>
      <c r="U13" s="186">
        <v>2688235.29</v>
      </c>
      <c r="V13" s="83">
        <f t="shared" si="35"/>
        <v>510764.70510000002</v>
      </c>
      <c r="W13" s="83">
        <f t="shared" si="36"/>
        <v>3198999.9950999999</v>
      </c>
      <c r="X13" s="83">
        <f t="shared" si="37"/>
        <v>5376470.5800000001</v>
      </c>
      <c r="Y13" s="83">
        <f t="shared" si="38"/>
        <v>6397999.9901999999</v>
      </c>
      <c r="Z13" s="302">
        <f>IF(A13="","",AVERAGE(K13,Q13,W13))</f>
        <v>3227856.9953000001</v>
      </c>
      <c r="AA13" s="84">
        <f t="shared" si="40"/>
        <v>6455713.9906000001</v>
      </c>
      <c r="AB13" s="76">
        <f t="shared" si="41"/>
        <v>99963.581000850405</v>
      </c>
      <c r="AC13" s="300">
        <f t="shared" si="42"/>
        <v>1.5484512037925599E-2</v>
      </c>
      <c r="AD13" s="5" t="s">
        <v>58</v>
      </c>
      <c r="AF13" s="7" t="e">
        <f>IF(C13="","",VLOOKUP(C13,listaBolsa!$D$2:$BB$276,51,0))</f>
        <v>#N/A</v>
      </c>
      <c r="AG13" s="7" t="e">
        <f>IF(C13="","",VLOOKUP(C13,listaBolsa!$D$2:$H$276,5,0))</f>
        <v>#N/A</v>
      </c>
      <c r="AH13" s="7" t="e">
        <f t="shared" si="43"/>
        <v>#N/A</v>
      </c>
      <c r="BG13" s="7">
        <v>3</v>
      </c>
      <c r="DA13" s="7" t="str">
        <f>VLOOKUP(C13,listaBolsa!$D$2:$BA$330,1,0)</f>
        <v>Video Beam Proyector</v>
      </c>
      <c r="DB13" s="7" t="str">
        <f>VLOOKUP(C13,listaBolsa!$D$2:$BA$330,2,0)</f>
        <v>Voltaje: 110V Conexiones de  entrada: HDMI. Consumo  energético de 345W.  Proyector Powerlite E24 3600 lúmenes XGA Tecnología</v>
      </c>
      <c r="DC13" s="7" t="str">
        <f>VLOOKUP(C13,listaBolsa!$D$2:$BA$330,10,0)</f>
        <v>DATAROKA</v>
      </c>
      <c r="DD13" s="7">
        <f>VLOOKUP(C13,listaBolsa!$D$2:$BA$330,14,0)</f>
        <v>3972689.9199999999</v>
      </c>
      <c r="DE13" s="7" t="str">
        <f>VLOOKUP(C13,listaBolsa!$D$2:$BA$330,23,0)</f>
        <v>TECNOPLAZA</v>
      </c>
      <c r="DF13" s="172">
        <f>VLOOKUP(C13,listaBolsa!$D$2:$BA$330,27,0)</f>
        <v>3924626.89</v>
      </c>
      <c r="DG13" s="7" t="str">
        <f>VLOOKUP(C13,listaBolsa!$D$2:$BA$330,36,0)</f>
        <v>PANAMERICANA</v>
      </c>
      <c r="DH13" s="172">
        <f>VLOOKUP(C13,listaBolsa!$D$2:$BA$330,40,0)</f>
        <v>3663025.21</v>
      </c>
      <c r="DI13" s="173">
        <f>VLOOKUP(C13,listaBolsa!$D$2:$BA$330,48,0)</f>
        <v>4.3200000000000002E-2</v>
      </c>
      <c r="DJ13" s="7" t="b">
        <f t="shared" si="44"/>
        <v>1</v>
      </c>
      <c r="DK13" s="7" t="b">
        <f t="shared" si="45"/>
        <v>1</v>
      </c>
      <c r="DL13" s="7" t="b">
        <f t="shared" si="46"/>
        <v>0</v>
      </c>
      <c r="DM13" s="7" t="b">
        <f t="shared" si="47"/>
        <v>0</v>
      </c>
      <c r="DN13" s="7" t="b">
        <f t="shared" si="48"/>
        <v>0</v>
      </c>
      <c r="DO13" s="7" t="b">
        <f t="shared" si="49"/>
        <v>0</v>
      </c>
      <c r="DP13" s="7" t="b">
        <f t="shared" si="50"/>
        <v>0</v>
      </c>
      <c r="DQ13" s="7" t="b">
        <f t="shared" si="51"/>
        <v>0</v>
      </c>
      <c r="DR13" s="7" t="b">
        <f t="shared" si="52"/>
        <v>0</v>
      </c>
    </row>
    <row r="14" spans="1:122" s="7" customFormat="1" ht="45">
      <c r="A14" s="75">
        <f t="shared" si="26"/>
        <v>4</v>
      </c>
      <c r="B14" s="94" t="s">
        <v>53</v>
      </c>
      <c r="C14" s="165" t="s">
        <v>66</v>
      </c>
      <c r="D14" s="165" t="s">
        <v>66</v>
      </c>
      <c r="E14" s="169" t="s">
        <v>56</v>
      </c>
      <c r="F14" s="170">
        <v>2</v>
      </c>
      <c r="G14" s="171" t="s">
        <v>57</v>
      </c>
      <c r="H14" s="181" t="s">
        <v>67</v>
      </c>
      <c r="I14" s="182">
        <v>87394.96</v>
      </c>
      <c r="J14" s="80">
        <f t="shared" si="27"/>
        <v>16605.042400000002</v>
      </c>
      <c r="K14" s="80">
        <f t="shared" si="28"/>
        <v>104000.00240000001</v>
      </c>
      <c r="L14" s="80">
        <f t="shared" si="29"/>
        <v>174789.92</v>
      </c>
      <c r="M14" s="80">
        <f t="shared" si="30"/>
        <v>208000.00480000002</v>
      </c>
      <c r="N14" s="183" t="s">
        <v>68</v>
      </c>
      <c r="O14" s="184">
        <v>80000</v>
      </c>
      <c r="P14" s="93">
        <f t="shared" si="31"/>
        <v>15200</v>
      </c>
      <c r="Q14" s="93">
        <f t="shared" si="32"/>
        <v>95200</v>
      </c>
      <c r="R14" s="93">
        <f t="shared" si="33"/>
        <v>160000</v>
      </c>
      <c r="S14" s="93">
        <f t="shared" si="34"/>
        <v>190400</v>
      </c>
      <c r="T14" s="189" t="s">
        <v>69</v>
      </c>
      <c r="U14" s="186">
        <v>70793.279999999999</v>
      </c>
      <c r="V14" s="83">
        <f t="shared" si="35"/>
        <v>13450.7232</v>
      </c>
      <c r="W14" s="83">
        <f t="shared" si="36"/>
        <v>84244.003200000006</v>
      </c>
      <c r="X14" s="83">
        <f t="shared" si="37"/>
        <v>141586.56</v>
      </c>
      <c r="Y14" s="83">
        <f t="shared" si="38"/>
        <v>168488.00640000001</v>
      </c>
      <c r="Z14" s="84">
        <f t="shared" si="39"/>
        <v>94481.335200000016</v>
      </c>
      <c r="AA14" s="84">
        <f t="shared" si="40"/>
        <v>188962.67040000003</v>
      </c>
      <c r="AB14" s="76">
        <f t="shared" si="41"/>
        <v>19795.174706849091</v>
      </c>
      <c r="AC14" s="300">
        <f t="shared" si="42"/>
        <v>0.10475706479457696</v>
      </c>
      <c r="AD14" s="5" t="s">
        <v>58</v>
      </c>
      <c r="AE14" s="7" t="s">
        <v>70</v>
      </c>
      <c r="AF14" s="7" t="e">
        <f>IF(C14="","",VLOOKUP(C14,listaBolsa!$D$2:$BB$276,51,0))</f>
        <v>#N/A</v>
      </c>
      <c r="AG14" s="7" t="e">
        <f>IF(C14="","",VLOOKUP(C14,listaBolsa!$D$2:$H$276,5,0))</f>
        <v>#N/A</v>
      </c>
      <c r="AH14" s="7" t="e">
        <f t="shared" si="43"/>
        <v>#N/A</v>
      </c>
      <c r="BG14" s="7">
        <v>4</v>
      </c>
      <c r="DA14" s="7" t="str">
        <f>VLOOKUP(C14,listaBolsa!$D$2:$BA$330,1,0)</f>
        <v xml:space="preserve">Maletin - Forro para Guardar  Video Beam </v>
      </c>
      <c r="DB14" s="7" t="str">
        <f>VLOOKUP(C14,listaBolsa!$D$2:$BA$330,2,0)</f>
        <v xml:space="preserve">Maletin - Forro para Guardar  Video Beam </v>
      </c>
      <c r="DC14" s="7" t="str">
        <f>VLOOKUP(C14,listaBolsa!$D$2:$BA$330,10,0)</f>
        <v>PROYECTORES Y PANTALLAS</v>
      </c>
      <c r="DD14" s="7">
        <f>VLOOKUP(C14,listaBolsa!$D$2:$BA$330,14,0)</f>
        <v>87394.96</v>
      </c>
      <c r="DE14" s="7" t="str">
        <f>VLOOKUP(C14,listaBolsa!$D$2:$BA$330,23,0)</f>
        <v>PCEVERES</v>
      </c>
      <c r="DF14" s="172">
        <f>VLOOKUP(C14,listaBolsa!$D$2:$BA$330,27,0)</f>
        <v>80000</v>
      </c>
      <c r="DG14" s="7" t="str">
        <f>VLOOKUP(C14,listaBolsa!$D$2:$BA$330,36,0)</f>
        <v>JFM TECHNOLOGY</v>
      </c>
      <c r="DH14" s="172">
        <f>VLOOKUP(C14,listaBolsa!$D$2:$BA$330,40,0)</f>
        <v>70793.279999999999</v>
      </c>
      <c r="DI14" s="173">
        <f>VLOOKUP(C14,listaBolsa!$D$2:$BA$330,48,0)</f>
        <v>0.1048</v>
      </c>
      <c r="DJ14" s="7" t="b">
        <f t="shared" si="44"/>
        <v>1</v>
      </c>
      <c r="DK14" s="7" t="b">
        <f t="shared" si="45"/>
        <v>1</v>
      </c>
      <c r="DL14" s="7" t="b">
        <f t="shared" si="46"/>
        <v>1</v>
      </c>
      <c r="DM14" s="7" t="b">
        <f t="shared" si="47"/>
        <v>1</v>
      </c>
      <c r="DN14" s="7" t="b">
        <f t="shared" si="48"/>
        <v>1</v>
      </c>
      <c r="DO14" s="7" t="b">
        <f t="shared" si="49"/>
        <v>1</v>
      </c>
      <c r="DP14" s="7" t="b">
        <f t="shared" si="50"/>
        <v>1</v>
      </c>
      <c r="DQ14" s="7" t="b">
        <f t="shared" si="51"/>
        <v>1</v>
      </c>
      <c r="DR14" s="7" t="b">
        <f t="shared" si="52"/>
        <v>0</v>
      </c>
    </row>
    <row r="15" spans="1:122" s="7" customFormat="1" ht="180">
      <c r="A15" s="75">
        <f t="shared" si="26"/>
        <v>5</v>
      </c>
      <c r="B15" s="94" t="s">
        <v>53</v>
      </c>
      <c r="C15" s="165" t="s">
        <v>71</v>
      </c>
      <c r="D15" s="297" t="s">
        <v>72</v>
      </c>
      <c r="E15" s="169" t="s">
        <v>56</v>
      </c>
      <c r="F15" s="170">
        <v>2</v>
      </c>
      <c r="G15" s="171" t="s">
        <v>57</v>
      </c>
      <c r="H15" s="89" t="str">
        <f>IF(C15="","",VLOOKUP(C15,listaBolsa!$D$2:$W$1276,10,0))</f>
        <v>EXITO</v>
      </c>
      <c r="I15" s="90">
        <f>IF(C15="","",VLOOKUP(C15,listaBolsa!$D$2:$W$1276,14,0))</f>
        <v>503361.34</v>
      </c>
      <c r="J15" s="80">
        <f t="shared" si="27"/>
        <v>95638.654600000009</v>
      </c>
      <c r="K15" s="80">
        <f t="shared" si="28"/>
        <v>598999.99460000009</v>
      </c>
      <c r="L15" s="80">
        <f t="shared" si="29"/>
        <v>1006722.68</v>
      </c>
      <c r="M15" s="80">
        <f t="shared" si="30"/>
        <v>1197999.9892000002</v>
      </c>
      <c r="N15" s="91" t="str">
        <f>IF(C15="","",VLOOKUP(C15,listaBolsa!$D$2:$AZ$1276,23,0))</f>
        <v>HOMECENTER</v>
      </c>
      <c r="O15" s="92">
        <f>IF(C15="","",VLOOKUP(C15,listaBolsa!$D$2:$AZ$1276,27,0))</f>
        <v>475546.22</v>
      </c>
      <c r="P15" s="93">
        <f t="shared" si="31"/>
        <v>90353.781799999997</v>
      </c>
      <c r="Q15" s="93">
        <f t="shared" si="32"/>
        <v>565900.00179999997</v>
      </c>
      <c r="R15" s="93">
        <f t="shared" si="33"/>
        <v>951092.44</v>
      </c>
      <c r="S15" s="93">
        <f t="shared" si="34"/>
        <v>1131800.0035999999</v>
      </c>
      <c r="T15" s="81" t="str">
        <f>IF(C15="","",VLOOKUP(C15,listaBolsa!$D$2:$BB$1276,36,0))</f>
        <v>FALABELLA</v>
      </c>
      <c r="U15" s="82">
        <f>IF(C15="","",VLOOKUP(C15,listaBolsa!$D$2:$BB$1276,40,0))</f>
        <v>463991.6</v>
      </c>
      <c r="V15" s="83">
        <f t="shared" si="35"/>
        <v>88158.403999999995</v>
      </c>
      <c r="W15" s="83">
        <f t="shared" si="36"/>
        <v>552150.00399999996</v>
      </c>
      <c r="X15" s="83">
        <f t="shared" si="37"/>
        <v>927983.2</v>
      </c>
      <c r="Y15" s="83">
        <f t="shared" si="38"/>
        <v>1104300.0079999999</v>
      </c>
      <c r="Z15" s="93">
        <f t="shared" si="39"/>
        <v>572350.00013333338</v>
      </c>
      <c r="AA15" s="84">
        <f t="shared" si="40"/>
        <v>1144700.0002666668</v>
      </c>
      <c r="AB15" s="76">
        <f t="shared" si="41"/>
        <v>48163.565635448038</v>
      </c>
      <c r="AC15" s="300">
        <f t="shared" si="42"/>
        <v>4.2075273542612007E-2</v>
      </c>
      <c r="AD15" s="5" t="s">
        <v>58</v>
      </c>
      <c r="AF15" s="7" t="e">
        <f>IF(C15="","",VLOOKUP(C15,listaBolsa!$D$2:$BB$276,51,0))</f>
        <v>#N/A</v>
      </c>
      <c r="AG15" s="7" t="e">
        <f>IF(C15="","",VLOOKUP(C15,listaBolsa!$D$2:$H$276,5,0))</f>
        <v>#N/A</v>
      </c>
      <c r="AH15" s="7" t="e">
        <f t="shared" si="43"/>
        <v>#N/A</v>
      </c>
      <c r="BG15" s="7">
        <v>5</v>
      </c>
      <c r="DA15" s="7" t="str">
        <f>VLOOKUP(C15,listaBolsa!$D$2:$BA$330,1,0)</f>
        <v>Pantalla de proyección portátil</v>
      </c>
      <c r="DB15" s="7" t="str">
        <f>VLOOKUP(C15,listaBolsa!$D$2:$BA$330,2,0)</f>
        <v>Tipo trípode de medida entre 200 x 200 cm, con tela blanca mate de alta reflexión y respaldo negro opaco para mejorar el contraste y la recepción de luz en espacios con diferentes condiciones de iluminación. Estructura retráctil y ajustable en altura, fácil de montar y desmontar sin herramientas. Incluye base metálica plegable para mayor estabilidad y funda protectora para transporte. Compatible con proyectores multimedia de corto y largo alcance.</v>
      </c>
      <c r="DC15" s="7" t="str">
        <f>VLOOKUP(C15,listaBolsa!$D$2:$BA$330,10,0)</f>
        <v>EXITO</v>
      </c>
      <c r="DD15" s="7">
        <f>VLOOKUP(C15,listaBolsa!$D$2:$BA$330,14,0)</f>
        <v>503361.34</v>
      </c>
      <c r="DE15" s="7" t="str">
        <f>VLOOKUP(C15,listaBolsa!$D$2:$BA$330,23,0)</f>
        <v>HOMECENTER</v>
      </c>
      <c r="DF15" s="172">
        <f>VLOOKUP(C15,listaBolsa!$D$2:$BA$330,27,0)</f>
        <v>475546.22</v>
      </c>
      <c r="DG15" s="7" t="str">
        <f>VLOOKUP(C15,listaBolsa!$D$2:$BA$330,36,0)</f>
        <v>FALABELLA</v>
      </c>
      <c r="DH15" s="172">
        <f>VLOOKUP(C15,listaBolsa!$D$2:$BA$330,40,0)</f>
        <v>463991.6</v>
      </c>
      <c r="DI15" s="173">
        <f>VLOOKUP(C15,listaBolsa!$D$2:$BA$330,48,0)</f>
        <v>4.2099999999999999E-2</v>
      </c>
      <c r="DJ15" s="7" t="b">
        <f t="shared" si="44"/>
        <v>1</v>
      </c>
      <c r="DK15" s="7" t="b">
        <f t="shared" si="45"/>
        <v>1</v>
      </c>
      <c r="DL15" s="7" t="b">
        <f t="shared" si="46"/>
        <v>1</v>
      </c>
      <c r="DM15" s="7" t="b">
        <f t="shared" si="47"/>
        <v>1</v>
      </c>
      <c r="DN15" s="7" t="b">
        <f t="shared" si="48"/>
        <v>1</v>
      </c>
      <c r="DO15" s="7" t="b">
        <f t="shared" si="49"/>
        <v>1</v>
      </c>
      <c r="DP15" s="7" t="b">
        <f t="shared" si="50"/>
        <v>1</v>
      </c>
      <c r="DQ15" s="7" t="b">
        <f t="shared" si="51"/>
        <v>1</v>
      </c>
      <c r="DR15" s="7" t="b">
        <f t="shared" si="52"/>
        <v>0</v>
      </c>
    </row>
    <row r="16" spans="1:122" s="7" customFormat="1" ht="63">
      <c r="A16" s="75">
        <f t="shared" si="26"/>
        <v>6</v>
      </c>
      <c r="B16" s="94" t="s">
        <v>53</v>
      </c>
      <c r="C16" s="165" t="s">
        <v>73</v>
      </c>
      <c r="D16" s="174" t="str">
        <f>IF(C16="","",VLOOKUP(C16,listaBolsa!$D$2:$H$276,2,0))</f>
        <v>Tablero acrílico con base trípode caballete metálico medida trípode 150cm de alto , medidas tablero 120x80cm</v>
      </c>
      <c r="E16" s="169" t="s">
        <v>56</v>
      </c>
      <c r="F16" s="170">
        <v>2</v>
      </c>
      <c r="G16" s="171" t="s">
        <v>57</v>
      </c>
      <c r="H16" s="89" t="str">
        <f>IF(C16="","",VLOOKUP(C16,listaBolsa!$D$2:$W$1276,10,0))</f>
        <v>INVER Y DISTRIBUIDORES DIAMOND</v>
      </c>
      <c r="I16" s="90">
        <f>IF(C16="","",VLOOKUP(C16,listaBolsa!$D$2:$W$1276,14,0))</f>
        <v>106000</v>
      </c>
      <c r="J16" s="80">
        <f t="shared" si="27"/>
        <v>20140</v>
      </c>
      <c r="K16" s="80">
        <f t="shared" si="28"/>
        <v>126140</v>
      </c>
      <c r="L16" s="80">
        <f t="shared" si="29"/>
        <v>212000</v>
      </c>
      <c r="M16" s="80">
        <f t="shared" si="30"/>
        <v>252280</v>
      </c>
      <c r="N16" s="91" t="str">
        <f>IF(C16="","",VLOOKUP(C16,listaBolsa!$D$2:$AZ$1276,23,0))</f>
        <v>Falabella</v>
      </c>
      <c r="O16" s="92">
        <f>IF(C16="","",VLOOKUP(C16,listaBolsa!$D$2:$AZ$1276,27,0))</f>
        <v>110924.36974789917</v>
      </c>
      <c r="P16" s="93">
        <f t="shared" si="31"/>
        <v>21075.630252100844</v>
      </c>
      <c r="Q16" s="93">
        <f t="shared" si="32"/>
        <v>132000</v>
      </c>
      <c r="R16" s="93">
        <f t="shared" si="33"/>
        <v>221848.73949579833</v>
      </c>
      <c r="S16" s="93">
        <f t="shared" si="34"/>
        <v>264000</v>
      </c>
      <c r="T16" s="81" t="str">
        <f>IF(C16="","",VLOOKUP(C16,listaBolsa!$D$2:$BB$1276,36,0))</f>
        <v>Hommecenter</v>
      </c>
      <c r="U16" s="82">
        <f>IF(C16="","",VLOOKUP(C16,listaBolsa!$D$2:$BB$1276,40,0))</f>
        <v>134369.74789915967</v>
      </c>
      <c r="V16" s="83">
        <f t="shared" si="35"/>
        <v>25530.252100840338</v>
      </c>
      <c r="W16" s="83">
        <f t="shared" si="36"/>
        <v>159900</v>
      </c>
      <c r="X16" s="83">
        <f t="shared" si="37"/>
        <v>268739.49579831935</v>
      </c>
      <c r="Y16" s="83">
        <f t="shared" si="38"/>
        <v>319800</v>
      </c>
      <c r="Z16" s="84">
        <f t="shared" si="39"/>
        <v>139346.66666666666</v>
      </c>
      <c r="AA16" s="84">
        <f t="shared" si="40"/>
        <v>278693.33333333331</v>
      </c>
      <c r="AB16" s="76">
        <f t="shared" si="41"/>
        <v>36078.49959925341</v>
      </c>
      <c r="AC16" s="300">
        <f t="shared" si="42"/>
        <v>0.12945591187178287</v>
      </c>
      <c r="AD16" s="5" t="s">
        <v>58</v>
      </c>
      <c r="AE16" s="7" t="s">
        <v>74</v>
      </c>
      <c r="AF16" s="7">
        <f>IF(C16="","",VLOOKUP(C16,listaBolsa!$D$2:$BB$276,51,0))</f>
        <v>0</v>
      </c>
      <c r="AG16" s="7" t="str">
        <f>IF(C16="","",VLOOKUP(C16,listaBolsa!$D$2:$H$276,5,0))</f>
        <v>Compra</v>
      </c>
      <c r="AH16" s="7" t="b">
        <f t="shared" si="43"/>
        <v>1</v>
      </c>
      <c r="BG16" s="7">
        <v>6</v>
      </c>
      <c r="DA16" s="7" t="str">
        <f>VLOOKUP(C16,listaBolsa!$D$2:$BA$248,1,0)</f>
        <v>Tablero acrílico</v>
      </c>
      <c r="DB16" s="7" t="str">
        <f>VLOOKUP(C16,listaBolsa!$D$2:$BA$248,2,0)</f>
        <v>Tablero acrílico con base trípode caballete metálico medida trípode 150cm de alto , medidas tablero 120x80cm</v>
      </c>
      <c r="DC16" s="7" t="str">
        <f>VLOOKUP(C16,listaBolsa!$D$2:$BA$248,10,0)</f>
        <v>INVER Y DISTRIBUIDORES DIAMOND</v>
      </c>
      <c r="DD16" s="172">
        <f>VLOOKUP(C16,listaBolsa!$D$2:$BA$248,14,0)</f>
        <v>106000</v>
      </c>
      <c r="DE16" s="7" t="str">
        <f>VLOOKUP(C16,listaBolsa!$D$2:$BA$248,23,0)</f>
        <v>Falabella</v>
      </c>
      <c r="DF16" s="172">
        <f>VLOOKUP(C16,listaBolsa!$D$2:$BA$248,27,0)</f>
        <v>110924.36974789917</v>
      </c>
      <c r="DG16" s="7" t="str">
        <f>VLOOKUP(C16,listaBolsa!$D$2:$BA$248,36,0)</f>
        <v>Hommecenter</v>
      </c>
      <c r="DH16" s="172">
        <f>VLOOKUP(C16,listaBolsa!$D$2:$BA$248,40,0)</f>
        <v>134369.74789915967</v>
      </c>
      <c r="DI16" s="173">
        <f>VLOOKUP(C16,listaBolsa!$D$2:$BA$248,48,0)</f>
        <v>0.12945591187178287</v>
      </c>
      <c r="DJ16" s="7" t="b">
        <f t="shared" si="44"/>
        <v>1</v>
      </c>
      <c r="DK16" s="7" t="b">
        <f t="shared" si="45"/>
        <v>1</v>
      </c>
      <c r="DL16" s="7" t="b">
        <f t="shared" si="46"/>
        <v>1</v>
      </c>
      <c r="DM16" s="7" t="b">
        <f t="shared" si="47"/>
        <v>1</v>
      </c>
      <c r="DN16" s="7" t="b">
        <f t="shared" si="48"/>
        <v>1</v>
      </c>
      <c r="DO16" s="7" t="b">
        <f t="shared" si="49"/>
        <v>1</v>
      </c>
      <c r="DP16" s="7" t="b">
        <f t="shared" si="50"/>
        <v>1</v>
      </c>
      <c r="DQ16" s="7" t="b">
        <f t="shared" si="51"/>
        <v>1</v>
      </c>
      <c r="DR16" s="7" t="b">
        <f t="shared" si="52"/>
        <v>1</v>
      </c>
    </row>
    <row r="17" spans="1:122" s="7" customFormat="1" ht="105">
      <c r="A17" s="75">
        <f t="shared" si="26"/>
        <v>7</v>
      </c>
      <c r="B17" s="94" t="s">
        <v>53</v>
      </c>
      <c r="C17" s="540" t="s">
        <v>75</v>
      </c>
      <c r="D17" s="298" t="s">
        <v>76</v>
      </c>
      <c r="E17" s="169" t="s">
        <v>56</v>
      </c>
      <c r="F17" s="170">
        <v>2</v>
      </c>
      <c r="G17" s="171" t="s">
        <v>57</v>
      </c>
      <c r="H17" s="89" t="str">
        <f>IF(C17="","",VLOOKUP(C17,listaBolsa!$D$2:$W$1276,10,0))</f>
        <v>GRAND MUSIC SAS</v>
      </c>
      <c r="I17" s="90">
        <f>IF(C17="","",VLOOKUP(C17,listaBolsa!$D$2:$W$1276,14,0))</f>
        <v>620168.06999999995</v>
      </c>
      <c r="J17" s="80">
        <f t="shared" si="27"/>
        <v>117831.93329999999</v>
      </c>
      <c r="K17" s="80">
        <f t="shared" si="28"/>
        <v>738000.00329999998</v>
      </c>
      <c r="L17" s="80">
        <f t="shared" si="29"/>
        <v>1240336.1399999999</v>
      </c>
      <c r="M17" s="80">
        <f t="shared" si="30"/>
        <v>1476000.0066</v>
      </c>
      <c r="N17" s="91" t="str">
        <f>IF(C17="","",VLOOKUP(C17,listaBolsa!$D$2:$AZ$1276,23,0))</f>
        <v>TECNOIMPORTACIONES</v>
      </c>
      <c r="O17" s="92">
        <f>IF(C17="","",VLOOKUP(C17,listaBolsa!$D$2:$AZ$1276,27,0))</f>
        <v>738655.46</v>
      </c>
      <c r="P17" s="93">
        <f t="shared" si="31"/>
        <v>140344.5374</v>
      </c>
      <c r="Q17" s="93">
        <f t="shared" si="32"/>
        <v>878999.99739999999</v>
      </c>
      <c r="R17" s="93">
        <f t="shared" si="33"/>
        <v>1477310.92</v>
      </c>
      <c r="S17" s="93">
        <f t="shared" si="34"/>
        <v>1757999.9948</v>
      </c>
      <c r="T17" s="81" t="str">
        <f>IF(C17="","",VLOOKUP(C17,listaBolsa!$D$2:$BB$1276,36,0))</f>
        <v>QUIMBAYA TECH</v>
      </c>
      <c r="U17" s="82">
        <f>IF(C17="","",VLOOKUP(C17,listaBolsa!$D$2:$BB$1276,40,0))</f>
        <v>487394.96</v>
      </c>
      <c r="V17" s="83">
        <f t="shared" si="35"/>
        <v>92605.042400000006</v>
      </c>
      <c r="W17" s="83">
        <f t="shared" si="36"/>
        <v>580000.0024</v>
      </c>
      <c r="X17" s="83">
        <f t="shared" si="37"/>
        <v>974789.92</v>
      </c>
      <c r="Y17" s="83">
        <f t="shared" si="38"/>
        <v>1160000.0048</v>
      </c>
      <c r="Z17" s="304">
        <f t="shared" si="39"/>
        <v>732333.33436666662</v>
      </c>
      <c r="AA17" s="84">
        <f t="shared" si="40"/>
        <v>1464666.6687333332</v>
      </c>
      <c r="AB17" s="76">
        <f t="shared" si="41"/>
        <v>299161.04428952711</v>
      </c>
      <c r="AC17" s="300">
        <f t="shared" si="42"/>
        <v>0.20425196440651325</v>
      </c>
      <c r="AD17" s="5" t="s">
        <v>58</v>
      </c>
      <c r="AE17" s="7" t="s">
        <v>77</v>
      </c>
      <c r="AF17" s="7" t="e">
        <f>IF(C17="","",VLOOKUP(C17,listaBolsa!$D$2:$BB$276,51,0))</f>
        <v>#N/A</v>
      </c>
      <c r="AG17" s="7" t="e">
        <f>IF(C17="","",VLOOKUP(C17,listaBolsa!$D$2:$H$276,5,0))</f>
        <v>#N/A</v>
      </c>
      <c r="AH17" s="7" t="e">
        <f t="shared" si="43"/>
        <v>#N/A</v>
      </c>
      <c r="BG17" s="7">
        <v>7</v>
      </c>
      <c r="DA17" s="7" t="str">
        <f>VLOOKUP(C17,listaBolsa!$D$2:$BA$330,1,0)</f>
        <v>Cabina de sonido</v>
      </c>
      <c r="DB17" s="7" t="str">
        <f>VLOOKUP(C17,listaBolsa!$D$2:$BA$330,2,0)</f>
        <v>Cabina activa 15" soundPower Top Pack-125, Base (Tripode), Micrófono alambrico, Control inalambrico, Cable de poder corriente 110V.  Potencia 7000w pmpo / 700w, Amplificador: AB, Entrada para micrófono, Usb por carpetas, SD, Bluetooth, radio FM, Equalizador 2 banda</v>
      </c>
      <c r="DC17" s="7" t="str">
        <f>VLOOKUP(C17,listaBolsa!$D$2:$BA$330,10,0)</f>
        <v>GRAND MUSIC SAS</v>
      </c>
      <c r="DD17" s="7">
        <f>VLOOKUP(C17,listaBolsa!$D$2:$BA$330,14,0)</f>
        <v>620168.06999999995</v>
      </c>
      <c r="DE17" s="7" t="str">
        <f>VLOOKUP(C17,listaBolsa!$D$2:$BA$330,23,0)</f>
        <v>TECNOIMPORTACIONES</v>
      </c>
      <c r="DF17" s="172">
        <f>VLOOKUP(C17,listaBolsa!$D$2:$BA$330,27,0)</f>
        <v>738655.46</v>
      </c>
      <c r="DG17" s="7" t="str">
        <f>VLOOKUP(C17,listaBolsa!$D$2:$BA$330,36,0)</f>
        <v>QUIMBAYA TECH</v>
      </c>
      <c r="DH17" s="172">
        <f>VLOOKUP(C17,listaBolsa!$D$2:$BA$330,40,0)</f>
        <v>487394.96</v>
      </c>
      <c r="DI17" s="173">
        <f>VLOOKUP(C17,listaBolsa!$D$2:$BA$330,48,0)</f>
        <v>0.20430000000000001</v>
      </c>
      <c r="DJ17" s="7" t="b">
        <f t="shared" si="44"/>
        <v>1</v>
      </c>
      <c r="DK17" s="7" t="b">
        <f t="shared" si="45"/>
        <v>1</v>
      </c>
      <c r="DL17" s="7" t="b">
        <f t="shared" si="46"/>
        <v>1</v>
      </c>
      <c r="DM17" s="7" t="b">
        <f t="shared" si="47"/>
        <v>1</v>
      </c>
      <c r="DN17" s="7" t="b">
        <f t="shared" si="48"/>
        <v>1</v>
      </c>
      <c r="DO17" s="7" t="b">
        <f t="shared" si="49"/>
        <v>1</v>
      </c>
      <c r="DP17" s="7" t="b">
        <f t="shared" si="50"/>
        <v>1</v>
      </c>
      <c r="DQ17" s="7" t="b">
        <f t="shared" si="51"/>
        <v>1</v>
      </c>
      <c r="DR17" s="7" t="b">
        <f t="shared" si="52"/>
        <v>0</v>
      </c>
    </row>
    <row r="18" spans="1:122" s="7" customFormat="1" ht="90">
      <c r="A18" s="75">
        <f t="shared" si="26"/>
        <v>9</v>
      </c>
      <c r="B18" s="94" t="s">
        <v>53</v>
      </c>
      <c r="C18" s="165" t="s">
        <v>78</v>
      </c>
      <c r="D18" s="296" t="s">
        <v>79</v>
      </c>
      <c r="E18" s="169" t="s">
        <v>56</v>
      </c>
      <c r="F18" s="170">
        <v>1</v>
      </c>
      <c r="G18" s="171" t="s">
        <v>57</v>
      </c>
      <c r="H18" s="89" t="str">
        <f>IF(C18="","",VLOOKUP(C18,listaBolsa!$D$2:$W$1276,10,0))</f>
        <v>HOMECENTER</v>
      </c>
      <c r="I18" s="90">
        <f>IF(C18="","",VLOOKUP(C18,listaBolsa!$D$2:$W$1276,14,0))</f>
        <v>4412521.01</v>
      </c>
      <c r="J18" s="80">
        <f t="shared" si="27"/>
        <v>838378.99190000002</v>
      </c>
      <c r="K18" s="80">
        <f t="shared" si="28"/>
        <v>5250900.0018999996</v>
      </c>
      <c r="L18" s="80">
        <f t="shared" si="29"/>
        <v>4412521.01</v>
      </c>
      <c r="M18" s="80">
        <f t="shared" si="30"/>
        <v>5250900.0018999996</v>
      </c>
      <c r="N18" s="91" t="str">
        <f>IF(C18="","",VLOOKUP(C18,listaBolsa!$D$2:$AZ$1276,23,0))</f>
        <v xml:space="preserve">RIDE </v>
      </c>
      <c r="O18" s="92">
        <f>IF(C18="","",VLOOKUP(C18,listaBolsa!$D$2:$AZ$1276,27,0))</f>
        <v>4623752</v>
      </c>
      <c r="P18" s="93">
        <f t="shared" si="31"/>
        <v>878512.88</v>
      </c>
      <c r="Q18" s="93">
        <f t="shared" si="32"/>
        <v>5502264.8799999999</v>
      </c>
      <c r="R18" s="93">
        <f t="shared" si="33"/>
        <v>4623752</v>
      </c>
      <c r="S18" s="93">
        <f t="shared" si="34"/>
        <v>5502264.8799999999</v>
      </c>
      <c r="T18" s="81" t="str">
        <f>IF(C18="","",VLOOKUP(C18,listaBolsa!$D$2:$BB$1276,36,0))</f>
        <v xml:space="preserve">JPROYECTOS </v>
      </c>
      <c r="U18" s="82">
        <f>IF(C18="","",VLOOKUP(C18,listaBolsa!$D$2:$BB$1276,40,0))</f>
        <v>4114900</v>
      </c>
      <c r="V18" s="83">
        <f t="shared" si="35"/>
        <v>781831</v>
      </c>
      <c r="W18" s="83">
        <f t="shared" si="36"/>
        <v>4896731</v>
      </c>
      <c r="X18" s="83">
        <f t="shared" si="37"/>
        <v>4114900</v>
      </c>
      <c r="Y18" s="83">
        <f t="shared" si="38"/>
        <v>4896731</v>
      </c>
      <c r="Z18" s="93">
        <f t="shared" si="39"/>
        <v>5216631.9606333328</v>
      </c>
      <c r="AA18" s="84">
        <f t="shared" si="40"/>
        <v>5216631.9606333328</v>
      </c>
      <c r="AB18" s="76">
        <f t="shared" si="41"/>
        <v>304217.92180302925</v>
      </c>
      <c r="AC18" s="300">
        <f t="shared" si="42"/>
        <v>5.8316922508387048E-2</v>
      </c>
      <c r="AD18" s="5" t="s">
        <v>58</v>
      </c>
      <c r="AF18" s="7" t="e">
        <f>IF(C18="","",VLOOKUP(C18,listaBolsa!$D$2:$BB$276,51,0))</f>
        <v>#N/A</v>
      </c>
      <c r="AG18" s="7" t="e">
        <f>IF(C18="","",VLOOKUP(C18,listaBolsa!$D$2:$H$276,5,0))</f>
        <v>#N/A</v>
      </c>
      <c r="AH18" s="7" t="e">
        <f t="shared" si="43"/>
        <v>#N/A</v>
      </c>
      <c r="BG18" s="7">
        <v>9</v>
      </c>
      <c r="DA18" s="7" t="str">
        <f>VLOOKUP(C18,listaBolsa!$D$2:$BA$330,1,0)</f>
        <v>Torre de iluminación- Lampara led- Portátil</v>
      </c>
      <c r="DB18" s="7" t="str">
        <f>VLOOKUP(C18,listaBolsa!$D$2:$BA$330,2,0)</f>
        <v>ECOLIGHTETP, 10 cm Alto12 cm Largo 10 cm Peso13 kg Estándar, Manos libre, Multifunción, Profesionales, Working light- Uso Iluminación exterior 8000 lm Duración batería 10 - 13 horas Tiempo de carga 6 horas</v>
      </c>
      <c r="DC18" s="7" t="str">
        <f>VLOOKUP(C18,listaBolsa!$D$2:$BA$330,10,0)</f>
        <v>HOMECENTER</v>
      </c>
      <c r="DD18" s="7">
        <f>VLOOKUP(C18,listaBolsa!$D$2:$BA$330,14,0)</f>
        <v>4412521.01</v>
      </c>
      <c r="DE18" s="7" t="str">
        <f>VLOOKUP(C18,listaBolsa!$D$2:$BA$330,23,0)</f>
        <v xml:space="preserve">RIDE </v>
      </c>
      <c r="DF18" s="172">
        <f>VLOOKUP(C18,listaBolsa!$D$2:$BA$330,27,0)</f>
        <v>4623752</v>
      </c>
      <c r="DG18" s="7" t="str">
        <f>VLOOKUP(C18,listaBolsa!$D$2:$BA$330,36,0)</f>
        <v xml:space="preserve">JPROYECTOS </v>
      </c>
      <c r="DH18" s="172">
        <f>VLOOKUP(C18,listaBolsa!$D$2:$BA$330,40,0)</f>
        <v>4114900</v>
      </c>
      <c r="DI18" s="173">
        <f>VLOOKUP(C18,listaBolsa!$D$2:$BA$330,48,0)</f>
        <v>5.8299999999999998E-2</v>
      </c>
      <c r="DJ18" s="7" t="b">
        <f t="shared" si="44"/>
        <v>1</v>
      </c>
      <c r="DK18" s="7" t="b">
        <f t="shared" si="45"/>
        <v>1</v>
      </c>
      <c r="DL18" s="7" t="b">
        <f t="shared" si="46"/>
        <v>1</v>
      </c>
      <c r="DM18" s="7" t="b">
        <f t="shared" si="47"/>
        <v>1</v>
      </c>
      <c r="DN18" s="7" t="b">
        <f t="shared" si="48"/>
        <v>1</v>
      </c>
      <c r="DO18" s="7" t="b">
        <f t="shared" si="49"/>
        <v>1</v>
      </c>
      <c r="DP18" s="7" t="b">
        <f t="shared" si="50"/>
        <v>1</v>
      </c>
      <c r="DQ18" s="7" t="b">
        <f t="shared" si="51"/>
        <v>1</v>
      </c>
      <c r="DR18" s="7" t="b">
        <f t="shared" si="52"/>
        <v>0</v>
      </c>
    </row>
    <row r="19" spans="1:122" s="7" customFormat="1" ht="165">
      <c r="A19" s="75">
        <f t="shared" si="26"/>
        <v>10</v>
      </c>
      <c r="B19" s="94" t="s">
        <v>53</v>
      </c>
      <c r="C19" s="165" t="s">
        <v>80</v>
      </c>
      <c r="D19" s="296" t="s">
        <v>81</v>
      </c>
      <c r="E19" s="169" t="s">
        <v>56</v>
      </c>
      <c r="F19" s="170">
        <v>1</v>
      </c>
      <c r="G19" s="171" t="s">
        <v>57</v>
      </c>
      <c r="H19" s="187" t="s">
        <v>82</v>
      </c>
      <c r="I19" s="182">
        <v>959677.31</v>
      </c>
      <c r="J19" s="80">
        <f t="shared" si="27"/>
        <v>182338.68890000001</v>
      </c>
      <c r="K19" s="80">
        <f t="shared" si="28"/>
        <v>1142015.9989</v>
      </c>
      <c r="L19" s="80">
        <f t="shared" si="29"/>
        <v>959677.31</v>
      </c>
      <c r="M19" s="80">
        <f t="shared" si="30"/>
        <v>1142015.9989</v>
      </c>
      <c r="N19" s="188" t="s">
        <v>83</v>
      </c>
      <c r="O19" s="193">
        <v>689000</v>
      </c>
      <c r="P19" s="93">
        <f t="shared" si="31"/>
        <v>130910</v>
      </c>
      <c r="Q19" s="93">
        <f t="shared" si="32"/>
        <v>819910</v>
      </c>
      <c r="R19" s="93">
        <f t="shared" si="33"/>
        <v>689000</v>
      </c>
      <c r="S19" s="93">
        <f t="shared" si="34"/>
        <v>819910</v>
      </c>
      <c r="T19" s="189" t="s">
        <v>84</v>
      </c>
      <c r="U19" s="194">
        <v>990756.3</v>
      </c>
      <c r="V19" s="83">
        <f t="shared" si="35"/>
        <v>188243.69700000001</v>
      </c>
      <c r="W19" s="83">
        <f t="shared" si="36"/>
        <v>1178999.997</v>
      </c>
      <c r="X19" s="83">
        <f t="shared" si="37"/>
        <v>990756.3</v>
      </c>
      <c r="Y19" s="83">
        <f t="shared" si="38"/>
        <v>1178999.997</v>
      </c>
      <c r="Z19" s="93">
        <f t="shared" si="39"/>
        <v>1046975.3319666666</v>
      </c>
      <c r="AA19" s="84">
        <f t="shared" si="40"/>
        <v>1046975.3319666666</v>
      </c>
      <c r="AB19" s="76">
        <f t="shared" si="41"/>
        <v>197511.90537462445</v>
      </c>
      <c r="AC19" s="300">
        <f t="shared" si="42"/>
        <v>0.18865000859534367</v>
      </c>
      <c r="AD19" s="5" t="s">
        <v>58</v>
      </c>
      <c r="AE19" s="7" t="s">
        <v>85</v>
      </c>
      <c r="AF19" s="7" t="e">
        <f>IF(C19="","",VLOOKUP(C19,listaBolsa!$D$2:$BB$276,51,0))</f>
        <v>#N/A</v>
      </c>
      <c r="AG19" s="7" t="e">
        <f>IF(C19="","",VLOOKUP(C19,listaBolsa!$D$2:$H$276,5,0))</f>
        <v>#N/A</v>
      </c>
      <c r="AH19" s="7" t="e">
        <f t="shared" si="43"/>
        <v>#N/A</v>
      </c>
      <c r="BG19" s="7">
        <v>10</v>
      </c>
      <c r="DA19" s="7" t="str">
        <f>VLOOKUP(C19,listaBolsa!$D$2:$BA$330,1,0)</f>
        <v xml:space="preserve">Estantería </v>
      </c>
      <c r="DB19" s="7" t="str">
        <f>VLOOKUP(C19,listaBolsa!$D$2:$BA$330,2,0)</f>
        <v>Elaborada en lámina cold rolled cubierta en pintura electrostática horneable. Puertas en vidrio transparente, DOS (2) bandejas graduables y chapa de seguridad.  Material: Lámina Cold Rolled de calibre 22.  Acabados: Recubierto con pintura electrostática. Incluye dos (2) entrepaños graduables, tres espacios libres, dos (2) puertas en lámina o vidrio y chapa de seguridad. Alto: 140 centímetros. Ancho: 115 centímetros. Fondo: 38 centímetros.</v>
      </c>
      <c r="DC19" s="7" t="str">
        <f>VLOOKUP(C19,listaBolsa!$D$2:$BA$330,10,0)</f>
        <v>INDUSTRIASCRUZ</v>
      </c>
      <c r="DD19" s="7">
        <f>VLOOKUP(C19,listaBolsa!$D$2:$BA$330,14,0)</f>
        <v>959677.31</v>
      </c>
      <c r="DE19" s="7" t="str">
        <f>VLOOKUP(C19,listaBolsa!$D$2:$BA$330,23,0)</f>
        <v>MUEBLEX COLOMBIA</v>
      </c>
      <c r="DF19" s="172">
        <f>VLOOKUP(C19,listaBolsa!$D$2:$BA$330,27,0)</f>
        <v>689000</v>
      </c>
      <c r="DG19" s="7" t="str">
        <f>VLOOKUP(C19,listaBolsa!$D$2:$BA$330,36,0)</f>
        <v>MUBLESA</v>
      </c>
      <c r="DH19" s="172">
        <f>VLOOKUP(C19,listaBolsa!$D$2:$BA$330,40,0)</f>
        <v>990756.3</v>
      </c>
      <c r="DI19" s="173">
        <f>VLOOKUP(C19,listaBolsa!$D$2:$BA$330,48,0)</f>
        <v>0.18870000000000001</v>
      </c>
      <c r="DJ19" s="7" t="b">
        <f t="shared" si="44"/>
        <v>1</v>
      </c>
      <c r="DK19" s="7" t="b">
        <f t="shared" si="45"/>
        <v>1</v>
      </c>
      <c r="DL19" s="7" t="b">
        <f t="shared" si="46"/>
        <v>1</v>
      </c>
      <c r="DM19" s="7" t="b">
        <f t="shared" si="47"/>
        <v>1</v>
      </c>
      <c r="DN19" s="7" t="b">
        <f t="shared" si="48"/>
        <v>1</v>
      </c>
      <c r="DO19" s="7" t="b">
        <f t="shared" si="49"/>
        <v>1</v>
      </c>
      <c r="DP19" s="7" t="b">
        <f t="shared" si="50"/>
        <v>1</v>
      </c>
      <c r="DQ19" s="7" t="b">
        <f t="shared" si="51"/>
        <v>1</v>
      </c>
      <c r="DR19" s="7" t="b">
        <f t="shared" si="52"/>
        <v>0</v>
      </c>
    </row>
    <row r="20" spans="1:122" s="7" customFormat="1" ht="180">
      <c r="A20" s="75">
        <f t="shared" si="26"/>
        <v>11</v>
      </c>
      <c r="B20" s="94" t="s">
        <v>53</v>
      </c>
      <c r="C20" s="305" t="s">
        <v>86</v>
      </c>
      <c r="D20" s="296" t="s">
        <v>87</v>
      </c>
      <c r="E20" s="169" t="s">
        <v>56</v>
      </c>
      <c r="F20" s="170">
        <v>20</v>
      </c>
      <c r="G20" s="171" t="s">
        <v>57</v>
      </c>
      <c r="H20" s="306" t="s">
        <v>88</v>
      </c>
      <c r="I20" s="307">
        <v>1848619.33</v>
      </c>
      <c r="J20" s="80">
        <f t="shared" si="27"/>
        <v>351237.6727</v>
      </c>
      <c r="K20" s="80">
        <f t="shared" si="28"/>
        <v>2199857.0027000001</v>
      </c>
      <c r="L20" s="80">
        <f t="shared" si="29"/>
        <v>36972386.600000001</v>
      </c>
      <c r="M20" s="80">
        <f t="shared" si="30"/>
        <v>43997140.054000005</v>
      </c>
      <c r="N20" s="188" t="s">
        <v>89</v>
      </c>
      <c r="O20" s="184">
        <v>1806638.66</v>
      </c>
      <c r="P20" s="93">
        <f t="shared" si="31"/>
        <v>343261.34539999999</v>
      </c>
      <c r="Q20" s="93">
        <f t="shared" si="32"/>
        <v>2149900.0054000001</v>
      </c>
      <c r="R20" s="93">
        <f t="shared" si="33"/>
        <v>36132773.199999996</v>
      </c>
      <c r="S20" s="93">
        <f t="shared" si="34"/>
        <v>42998000.108000003</v>
      </c>
      <c r="T20" s="189" t="s">
        <v>90</v>
      </c>
      <c r="U20" s="186">
        <v>1680672.27</v>
      </c>
      <c r="V20" s="83">
        <f t="shared" si="35"/>
        <v>319327.73129999998</v>
      </c>
      <c r="W20" s="83">
        <f t="shared" si="36"/>
        <v>2000000.0013000001</v>
      </c>
      <c r="X20" s="83">
        <f t="shared" si="37"/>
        <v>33613445.399999999</v>
      </c>
      <c r="Y20" s="83">
        <f t="shared" si="38"/>
        <v>40000000.026000001</v>
      </c>
      <c r="Z20" s="302">
        <f t="shared" si="39"/>
        <v>2116585.6698000003</v>
      </c>
      <c r="AA20" s="84">
        <f t="shared" si="40"/>
        <v>42331713.396000005</v>
      </c>
      <c r="AB20" s="76">
        <f t="shared" si="41"/>
        <v>2080200.8527545596</v>
      </c>
      <c r="AC20" s="300">
        <f t="shared" si="42"/>
        <v>4.9140483242313585E-2</v>
      </c>
      <c r="AD20" s="5" t="s">
        <v>58</v>
      </c>
      <c r="AE20" s="7" t="s">
        <v>85</v>
      </c>
      <c r="AF20" s="7" t="e">
        <f>IF(C20="","",VLOOKUP(C20,listaBolsa!$D$2:$BB$276,51,0))</f>
        <v>#N/A</v>
      </c>
      <c r="AG20" s="7" t="e">
        <f>IF(C20="","",VLOOKUP(C20,listaBolsa!$D$2:$H$276,5,0))</f>
        <v>#N/A</v>
      </c>
      <c r="AH20" s="7" t="e">
        <f t="shared" si="43"/>
        <v>#N/A</v>
      </c>
      <c r="BG20" s="7">
        <v>11</v>
      </c>
      <c r="DA20" s="7" t="str">
        <f>VLOOKUP(C20,listaBolsa!$D$2:$BA$330,1,0)</f>
        <v>Computadores portátiles.</v>
      </c>
      <c r="DB20" s="7" t="str">
        <f>VLOOKUP(C20,listaBolsa!$D$2:$BA$330,2,0)</f>
        <v>(8gb Ram, 256 Disco duro, 14 pulgadas con resolución Full HD (1920x1080) y recubrimiento antirreflejo, conectividad WiFi 5 o superior y Bluetooth 5.0, mínimo dos puertos USB (idealmente uno tipo C) y salida HDMI. Deben tener batería con autonomía real de mínimo 6 horas, chasis resistente (de preferencia aluminio o policarbonato reforzado), sistema operativo Windows 11 o equivalente con licencias originales, y garantía mínima de un año.</v>
      </c>
      <c r="DC20" s="7" t="str">
        <f>VLOOKUP(C20,listaBolsa!$D$2:$BA$330,10,0)</f>
        <v>TTG</v>
      </c>
      <c r="DD20" s="7">
        <f>VLOOKUP(C20,listaBolsa!$D$2:$BA$330,14,0)</f>
        <v>2470588.2400000002</v>
      </c>
      <c r="DE20" s="7" t="str">
        <f>VLOOKUP(C20,listaBolsa!$D$2:$BA$330,23,0)</f>
        <v>DISCOMPUCOL</v>
      </c>
      <c r="DF20" s="172">
        <f>VLOOKUP(C20,listaBolsa!$D$2:$BA$330,27,0)</f>
        <v>2729000</v>
      </c>
      <c r="DG20" s="7" t="str">
        <f>VLOOKUP(C20,listaBolsa!$D$2:$BA$330,36,0)</f>
        <v>FALABELLA</v>
      </c>
      <c r="DH20" s="172">
        <f>VLOOKUP(C20,listaBolsa!$D$2:$BA$330,40,0)</f>
        <v>2688235.29</v>
      </c>
      <c r="DI20" s="173">
        <f>VLOOKUP(C20,listaBolsa!$D$2:$BA$330,48,0)</f>
        <v>5.28E-2</v>
      </c>
      <c r="DJ20" s="7" t="b">
        <f t="shared" si="44"/>
        <v>1</v>
      </c>
      <c r="DK20" s="7" t="b">
        <f t="shared" si="45"/>
        <v>1</v>
      </c>
      <c r="DL20" s="7" t="b">
        <f t="shared" si="46"/>
        <v>0</v>
      </c>
      <c r="DM20" s="7" t="b">
        <f t="shared" si="47"/>
        <v>0</v>
      </c>
      <c r="DN20" s="7" t="b">
        <f t="shared" si="48"/>
        <v>0</v>
      </c>
      <c r="DO20" s="7" t="b">
        <f t="shared" si="49"/>
        <v>0</v>
      </c>
      <c r="DP20" s="7" t="b">
        <f t="shared" si="50"/>
        <v>1</v>
      </c>
      <c r="DQ20" s="7" t="b">
        <f t="shared" si="51"/>
        <v>0</v>
      </c>
      <c r="DR20" s="7" t="b">
        <f t="shared" si="52"/>
        <v>0</v>
      </c>
    </row>
    <row r="21" spans="1:122" s="7" customFormat="1" ht="165">
      <c r="A21" s="75">
        <f t="shared" si="26"/>
        <v>12</v>
      </c>
      <c r="B21" s="94" t="s">
        <v>53</v>
      </c>
      <c r="C21" s="259" t="s">
        <v>91</v>
      </c>
      <c r="D21" s="296" t="s">
        <v>92</v>
      </c>
      <c r="E21" s="169" t="s">
        <v>56</v>
      </c>
      <c r="F21" s="170">
        <v>20</v>
      </c>
      <c r="G21" s="171" t="s">
        <v>57</v>
      </c>
      <c r="H21" s="89">
        <f>IF(C21="","",VLOOKUP(C21,listaBolsa!$D$2:$W$1276,10,0))</f>
        <v>0</v>
      </c>
      <c r="I21" s="90" t="str">
        <f>IF(C21="","",VLOOKUP(C21,listaBolsa!$D$2:$W$1276,14,0))</f>
        <v xml:space="preserve">$ -   </v>
      </c>
      <c r="J21" s="80" t="e">
        <f t="shared" si="27"/>
        <v>#VALUE!</v>
      </c>
      <c r="K21" s="80" t="e">
        <f t="shared" si="28"/>
        <v>#VALUE!</v>
      </c>
      <c r="L21" s="80" t="e">
        <f t="shared" si="29"/>
        <v>#VALUE!</v>
      </c>
      <c r="M21" s="80" t="e">
        <f t="shared" si="30"/>
        <v>#VALUE!</v>
      </c>
      <c r="N21" s="91">
        <f>IF(C21="","",VLOOKUP(C21,listaBolsa!$D$2:$AZ$1276,23,0))</f>
        <v>0</v>
      </c>
      <c r="O21" s="92" t="str">
        <f>IF(C21="","",VLOOKUP(C21,listaBolsa!$D$2:$AZ$1276,27,0))</f>
        <v xml:space="preserve"> $ -   </v>
      </c>
      <c r="P21" s="93" t="e">
        <f t="shared" si="31"/>
        <v>#VALUE!</v>
      </c>
      <c r="Q21" s="93" t="e">
        <f t="shared" si="32"/>
        <v>#VALUE!</v>
      </c>
      <c r="R21" s="93" t="e">
        <f t="shared" si="33"/>
        <v>#VALUE!</v>
      </c>
      <c r="S21" s="93" t="e">
        <f t="shared" si="34"/>
        <v>#VALUE!</v>
      </c>
      <c r="T21" s="81">
        <f>IF(C21="","",VLOOKUP(C21,listaBolsa!$D$2:$BB$1276,36,0))</f>
        <v>0</v>
      </c>
      <c r="U21" s="82" t="str">
        <f>IF(C21="","",VLOOKUP(C21,listaBolsa!$D$2:$BB$1276,40,0))</f>
        <v xml:space="preserve"> $ -   </v>
      </c>
      <c r="V21" s="83" t="e">
        <f t="shared" si="35"/>
        <v>#VALUE!</v>
      </c>
      <c r="W21" s="83" t="e">
        <f t="shared" si="36"/>
        <v>#VALUE!</v>
      </c>
      <c r="X21" s="83" t="e">
        <f t="shared" si="37"/>
        <v>#VALUE!</v>
      </c>
      <c r="Y21" s="83" t="e">
        <f t="shared" si="38"/>
        <v>#VALUE!</v>
      </c>
      <c r="Z21" s="84" t="e">
        <f t="shared" si="39"/>
        <v>#VALUE!</v>
      </c>
      <c r="AA21" s="84" t="e">
        <f t="shared" si="40"/>
        <v>#VALUE!</v>
      </c>
      <c r="AB21" s="76" t="e">
        <f t="shared" si="41"/>
        <v>#VALUE!</v>
      </c>
      <c r="AC21" s="300" t="e">
        <f t="shared" si="42"/>
        <v>#VALUE!</v>
      </c>
      <c r="AD21" s="5" t="s">
        <v>93</v>
      </c>
      <c r="AF21" s="7" t="e">
        <f>IF(C21="","",VLOOKUP(C21,listaBolsa!$D$2:$BB$276,51,0))</f>
        <v>#N/A</v>
      </c>
      <c r="AG21" s="7" t="e">
        <f>IF(C21="","",VLOOKUP(C21,listaBolsa!$D$2:$H$276,5,0))</f>
        <v>#N/A</v>
      </c>
      <c r="AH21" s="7" t="e">
        <f t="shared" si="43"/>
        <v>#N/A</v>
      </c>
      <c r="BG21" s="7">
        <v>12</v>
      </c>
      <c r="DA21" s="7" t="str">
        <f>VLOOKUP(C21,listaBolsa!$D$2:$BA$330,1,0)</f>
        <v>Paquetes Office</v>
      </c>
      <c r="DB21" s="7" t="str">
        <f>VLOOKUP(C21,listaBolsa!$D$2:$BA$330,2,0)</f>
        <v>Office 2024 Licencia Vitalicia. Profesional Plus es la versión más reciente de la suite de Microsoft, diseñada para empresas y profesionales que buscan estabilidad, rendimiento y funciones avanzadas sin suscripción anual.  Incluye todas las aplicaciones esenciales: Word, Excel, PowerPoint, Outlook, OneNote, Access y Publisher, con mejoras en rendimiento y compatibilidad con los formatos más recientes.</v>
      </c>
      <c r="DC21" s="7">
        <f>VLOOKUP(C21,listaBolsa!$D$2:$BA$330,10,0)</f>
        <v>0</v>
      </c>
      <c r="DD21" s="7" t="str">
        <f>VLOOKUP(C21,listaBolsa!$D$2:$BA$330,14,0)</f>
        <v xml:space="preserve">$ -   </v>
      </c>
      <c r="DE21" s="7">
        <f>VLOOKUP(C21,listaBolsa!$D$2:$BA$330,23,0)</f>
        <v>0</v>
      </c>
      <c r="DF21" s="172" t="str">
        <f>VLOOKUP(C21,listaBolsa!$D$2:$BA$330,27,0)</f>
        <v xml:space="preserve"> $ -   </v>
      </c>
      <c r="DG21" s="7">
        <f>VLOOKUP(C21,listaBolsa!$D$2:$BA$330,36,0)</f>
        <v>0</v>
      </c>
      <c r="DH21" s="172" t="str">
        <f>VLOOKUP(C21,listaBolsa!$D$2:$BA$330,40,0)</f>
        <v xml:space="preserve"> $ -   </v>
      </c>
      <c r="DI21" s="173" t="e">
        <f>VLOOKUP(C21,listaBolsa!$D$2:$BA$330,48,0)</f>
        <v>#VALUE!</v>
      </c>
      <c r="DJ21" s="7" t="b">
        <f t="shared" si="44"/>
        <v>1</v>
      </c>
      <c r="DK21" s="7" t="b">
        <f t="shared" si="45"/>
        <v>1</v>
      </c>
      <c r="DL21" s="7" t="b">
        <f t="shared" si="46"/>
        <v>1</v>
      </c>
      <c r="DM21" s="7" t="b">
        <f t="shared" si="47"/>
        <v>1</v>
      </c>
      <c r="DN21" s="7" t="b">
        <f t="shared" si="48"/>
        <v>1</v>
      </c>
      <c r="DO21" s="7" t="b">
        <f t="shared" si="49"/>
        <v>1</v>
      </c>
      <c r="DP21" s="7" t="b">
        <f t="shared" si="50"/>
        <v>1</v>
      </c>
      <c r="DQ21" s="7" t="b">
        <f t="shared" si="51"/>
        <v>1</v>
      </c>
      <c r="DR21" s="7" t="e">
        <f t="shared" si="52"/>
        <v>#VALUE!</v>
      </c>
    </row>
    <row r="22" spans="1:122" s="7" customFormat="1" ht="120">
      <c r="A22" s="75">
        <f t="shared" si="26"/>
        <v>13</v>
      </c>
      <c r="B22" s="94" t="s">
        <v>53</v>
      </c>
      <c r="C22" s="165" t="s">
        <v>94</v>
      </c>
      <c r="D22" s="296" t="s">
        <v>95</v>
      </c>
      <c r="E22" s="169" t="s">
        <v>56</v>
      </c>
      <c r="F22" s="170">
        <v>20</v>
      </c>
      <c r="G22" s="171" t="s">
        <v>57</v>
      </c>
      <c r="H22" s="181" t="s">
        <v>96</v>
      </c>
      <c r="I22" s="182">
        <v>14369.75</v>
      </c>
      <c r="J22" s="80">
        <f t="shared" si="27"/>
        <v>2730.2525000000001</v>
      </c>
      <c r="K22" s="80">
        <f t="shared" si="28"/>
        <v>17100.002499999999</v>
      </c>
      <c r="L22" s="80">
        <f t="shared" si="29"/>
        <v>287395</v>
      </c>
      <c r="M22" s="80">
        <f t="shared" si="30"/>
        <v>342000.05</v>
      </c>
      <c r="N22" s="183" t="s">
        <v>88</v>
      </c>
      <c r="O22" s="184">
        <v>16331.93</v>
      </c>
      <c r="P22" s="93">
        <f t="shared" si="31"/>
        <v>3103.0667000000003</v>
      </c>
      <c r="Q22" s="93">
        <f t="shared" si="32"/>
        <v>19434.9967</v>
      </c>
      <c r="R22" s="93">
        <f t="shared" si="33"/>
        <v>326638.59999999998</v>
      </c>
      <c r="S22" s="93">
        <f t="shared" si="34"/>
        <v>388699.93400000001</v>
      </c>
      <c r="T22" s="185" t="s">
        <v>97</v>
      </c>
      <c r="U22" s="186">
        <v>15945.38</v>
      </c>
      <c r="V22" s="83">
        <f t="shared" si="35"/>
        <v>3029.6221999999998</v>
      </c>
      <c r="W22" s="83">
        <f t="shared" si="36"/>
        <v>18975.002199999999</v>
      </c>
      <c r="X22" s="83">
        <f t="shared" si="37"/>
        <v>318907.59999999998</v>
      </c>
      <c r="Y22" s="83">
        <f t="shared" si="38"/>
        <v>379500.04399999999</v>
      </c>
      <c r="Z22" s="84">
        <f t="shared" si="39"/>
        <v>18503.333799999997</v>
      </c>
      <c r="AA22" s="84">
        <f t="shared" si="40"/>
        <v>370066.67599999992</v>
      </c>
      <c r="AB22" s="76">
        <f t="shared" si="41"/>
        <v>24737.8478302162</v>
      </c>
      <c r="AC22" s="300">
        <f t="shared" si="42"/>
        <v>6.6847001998678227E-2</v>
      </c>
      <c r="AD22" s="5" t="s">
        <v>58</v>
      </c>
      <c r="AE22" s="7" t="s">
        <v>70</v>
      </c>
      <c r="AF22" s="7" t="e">
        <f>IF(C22="","",VLOOKUP(C22,listaBolsa!$D$2:$BB$276,51,0))</f>
        <v>#N/A</v>
      </c>
      <c r="AG22" s="7" t="e">
        <f>IF(C22="","",VLOOKUP(C22,listaBolsa!$D$2:$H$276,5,0))</f>
        <v>#N/A</v>
      </c>
      <c r="AH22" s="7" t="e">
        <f t="shared" si="43"/>
        <v>#N/A</v>
      </c>
      <c r="BG22" s="7">
        <v>13</v>
      </c>
      <c r="DA22" s="7" t="str">
        <f>VLOOKUP(C22,listaBolsa!$D$2:$BA$330,1,0)</f>
        <v>Mouse con cable</v>
      </c>
      <c r="DB22" s="7" t="str">
        <f>VLOOKUP(C22,listaBolsa!$D$2:$BA$330,2,0)</f>
        <v>Mouse alámbrico con sensor óptico o láser de alta precisión (mínimo 1000 DPI), diseño ergonómico ambidiestro, conectividad USB tipo A plug &amp; play, cable reforzado de mínimo 1.2 metros y una vida útil de al menos 3 millones de clics, garantizando rendimiento prolongado para uso continuo e intensivo.</v>
      </c>
      <c r="DC22" s="7" t="str">
        <f>VLOOKUP(C22,listaBolsa!$D$2:$BA$330,10,0)</f>
        <v xml:space="preserve">CAPITAL COLOMBIA </v>
      </c>
      <c r="DD22" s="7">
        <f>VLOOKUP(C22,listaBolsa!$D$2:$BA$330,14,0)</f>
        <v>14369.75</v>
      </c>
      <c r="DE22" s="7" t="str">
        <f>VLOOKUP(C22,listaBolsa!$D$2:$BA$330,23,0)</f>
        <v>EXITO</v>
      </c>
      <c r="DF22" s="172">
        <f>VLOOKUP(C22,listaBolsa!$D$2:$BA$330,27,0)</f>
        <v>16331.93</v>
      </c>
      <c r="DG22" s="7" t="str">
        <f>VLOOKUP(C22,listaBolsa!$D$2:$BA$330,36,0)</f>
        <v>CARULLA</v>
      </c>
      <c r="DH22" s="172">
        <f>VLOOKUP(C22,listaBolsa!$D$2:$BA$330,40,0)</f>
        <v>15945.38</v>
      </c>
      <c r="DI22" s="173">
        <f>VLOOKUP(C22,listaBolsa!$D$2:$BA$330,48,0)</f>
        <v>6.6799999999999998E-2</v>
      </c>
      <c r="DJ22" s="7" t="b">
        <f t="shared" si="44"/>
        <v>1</v>
      </c>
      <c r="DK22" s="7" t="b">
        <f t="shared" si="45"/>
        <v>1</v>
      </c>
      <c r="DL22" s="7" t="b">
        <f t="shared" si="46"/>
        <v>1</v>
      </c>
      <c r="DM22" s="7" t="b">
        <f t="shared" si="47"/>
        <v>1</v>
      </c>
      <c r="DN22" s="7" t="b">
        <f t="shared" si="48"/>
        <v>1</v>
      </c>
      <c r="DO22" s="7" t="b">
        <f t="shared" si="49"/>
        <v>1</v>
      </c>
      <c r="DP22" s="7" t="b">
        <f t="shared" si="50"/>
        <v>1</v>
      </c>
      <c r="DQ22" s="7" t="b">
        <f t="shared" si="51"/>
        <v>1</v>
      </c>
      <c r="DR22" s="7" t="b">
        <f t="shared" si="52"/>
        <v>0</v>
      </c>
    </row>
    <row r="23" spans="1:122" s="7" customFormat="1" ht="165">
      <c r="A23" s="75">
        <f t="shared" si="26"/>
        <v>14</v>
      </c>
      <c r="B23" s="94" t="s">
        <v>53</v>
      </c>
      <c r="C23" s="165" t="s">
        <v>98</v>
      </c>
      <c r="D23" s="296" t="s">
        <v>99</v>
      </c>
      <c r="E23" s="169" t="s">
        <v>56</v>
      </c>
      <c r="F23" s="170">
        <v>20</v>
      </c>
      <c r="G23" s="171" t="s">
        <v>57</v>
      </c>
      <c r="H23" s="187" t="s">
        <v>100</v>
      </c>
      <c r="I23" s="182">
        <v>143000</v>
      </c>
      <c r="J23" s="80">
        <f t="shared" si="27"/>
        <v>27170</v>
      </c>
      <c r="K23" s="80">
        <f t="shared" si="28"/>
        <v>170170</v>
      </c>
      <c r="L23" s="80">
        <f t="shared" si="29"/>
        <v>2860000</v>
      </c>
      <c r="M23" s="80">
        <f t="shared" si="30"/>
        <v>3403400</v>
      </c>
      <c r="N23" s="190" t="s">
        <v>101</v>
      </c>
      <c r="O23" s="184">
        <v>152933.60999999999</v>
      </c>
      <c r="P23" s="93">
        <f t="shared" si="31"/>
        <v>29057.385899999997</v>
      </c>
      <c r="Q23" s="93">
        <f t="shared" si="32"/>
        <v>181990.99589999998</v>
      </c>
      <c r="R23" s="93">
        <f t="shared" si="33"/>
        <v>3058672.1999999997</v>
      </c>
      <c r="S23" s="93">
        <f t="shared" si="34"/>
        <v>3639819.9179999996</v>
      </c>
      <c r="T23" s="191" t="s">
        <v>90</v>
      </c>
      <c r="U23" s="192">
        <v>168067.23</v>
      </c>
      <c r="V23" s="83">
        <f t="shared" si="35"/>
        <v>31932.773700000002</v>
      </c>
      <c r="W23" s="83">
        <f t="shared" si="36"/>
        <v>200000.0037</v>
      </c>
      <c r="X23" s="83">
        <f t="shared" si="37"/>
        <v>3361344.6</v>
      </c>
      <c r="Y23" s="83">
        <f t="shared" si="38"/>
        <v>4000000.074</v>
      </c>
      <c r="Z23" s="84">
        <f t="shared" si="39"/>
        <v>184053.66653333334</v>
      </c>
      <c r="AA23" s="84">
        <f t="shared" si="40"/>
        <v>3681073.3306666669</v>
      </c>
      <c r="AB23" s="76">
        <f t="shared" si="41"/>
        <v>300431.84770707332</v>
      </c>
      <c r="AC23" s="300">
        <f t="shared" si="42"/>
        <v>8.1615284651953168E-2</v>
      </c>
      <c r="AD23" s="5" t="s">
        <v>58</v>
      </c>
      <c r="AE23" s="7" t="s">
        <v>85</v>
      </c>
      <c r="AF23" s="7" t="e">
        <f>IF(C23="","",VLOOKUP(C23,listaBolsa!$D$2:$BB$276,51,0))</f>
        <v>#N/A</v>
      </c>
      <c r="AG23" s="7" t="e">
        <f>IF(C23="","",VLOOKUP(C23,listaBolsa!$D$2:$H$276,5,0))</f>
        <v>#N/A</v>
      </c>
      <c r="AH23" s="7" t="e">
        <f t="shared" si="43"/>
        <v>#N/A</v>
      </c>
      <c r="BG23" s="7">
        <v>14</v>
      </c>
      <c r="DA23" s="7" t="str">
        <f>VLOOKUP(C23,listaBolsa!$D$2:$BA$330,1,0)</f>
        <v>Diadema con micrófono</v>
      </c>
      <c r="DB23" s="7" t="str">
        <f>VLOOKUP(C23,listaBolsa!$D$2:$BA$330,2,0)</f>
        <v>Auriculares tipo diadema con micrófono integrado, con impedancia de 32 ohmios, potencia de salida de 30 mW y respuesta de frecuencia de 20 Hz a 20 kHz, que cuenten con cancelación de ruido pasiva o activa, diseño ergonómico y ajustable con almohadillas acolchadas y vincha reforzada, cable de mínimo 1.5 metros de longitud y conectividad dual (3.5 mm y/o USB) para compatibilidad con diversos dispositivos.</v>
      </c>
      <c r="DC23" s="7" t="str">
        <f>VLOOKUP(C23,listaBolsa!$D$2:$BA$330,10,0)</f>
        <v>HARD RENTAL</v>
      </c>
      <c r="DD23" s="7">
        <f>VLOOKUP(C23,listaBolsa!$D$2:$BA$330,14,0)</f>
        <v>143000</v>
      </c>
      <c r="DE23" s="7" t="str">
        <f>VLOOKUP(C23,listaBolsa!$D$2:$BA$330,23,0)</f>
        <v>ROKA</v>
      </c>
      <c r="DF23" s="172">
        <f>VLOOKUP(C23,listaBolsa!$D$2:$BA$330,27,0)</f>
        <v>152933.60999999999</v>
      </c>
      <c r="DG23" s="7" t="str">
        <f>VLOOKUP(C23,listaBolsa!$D$2:$BA$330,36,0)</f>
        <v>FALABELLA</v>
      </c>
      <c r="DH23" s="172">
        <f>VLOOKUP(C23,listaBolsa!$D$2:$BA$330,40,0)</f>
        <v>168067.23</v>
      </c>
      <c r="DI23" s="173">
        <f>VLOOKUP(C23,listaBolsa!$D$2:$BA$330,48,0)</f>
        <v>8.1600000000000006E-2</v>
      </c>
      <c r="DJ23" s="7" t="b">
        <f t="shared" si="44"/>
        <v>1</v>
      </c>
      <c r="DK23" s="7" t="b">
        <f t="shared" si="45"/>
        <v>1</v>
      </c>
      <c r="DL23" s="7" t="b">
        <f t="shared" si="46"/>
        <v>1</v>
      </c>
      <c r="DM23" s="7" t="b">
        <f t="shared" si="47"/>
        <v>1</v>
      </c>
      <c r="DN23" s="7" t="b">
        <f t="shared" si="48"/>
        <v>1</v>
      </c>
      <c r="DO23" s="7" t="b">
        <f t="shared" si="49"/>
        <v>1</v>
      </c>
      <c r="DP23" s="7" t="b">
        <f t="shared" si="50"/>
        <v>1</v>
      </c>
      <c r="DQ23" s="7" t="b">
        <f t="shared" si="51"/>
        <v>1</v>
      </c>
      <c r="DR23" s="7" t="b">
        <f t="shared" si="52"/>
        <v>0</v>
      </c>
    </row>
    <row r="24" spans="1:122" s="7" customFormat="1" ht="45">
      <c r="A24" s="75">
        <f t="shared" si="26"/>
        <v>15</v>
      </c>
      <c r="B24" s="94" t="s">
        <v>53</v>
      </c>
      <c r="C24" s="165" t="s">
        <v>102</v>
      </c>
      <c r="D24" s="296" t="s">
        <v>103</v>
      </c>
      <c r="E24" s="169" t="s">
        <v>56</v>
      </c>
      <c r="F24" s="170">
        <v>20</v>
      </c>
      <c r="G24" s="171" t="s">
        <v>57</v>
      </c>
      <c r="H24" s="181" t="s">
        <v>104</v>
      </c>
      <c r="I24" s="182">
        <v>46134.45</v>
      </c>
      <c r="J24" s="80">
        <f t="shared" si="27"/>
        <v>8765.5455000000002</v>
      </c>
      <c r="K24" s="80">
        <f t="shared" si="28"/>
        <v>54899.995499999997</v>
      </c>
      <c r="L24" s="80">
        <f t="shared" si="29"/>
        <v>922689</v>
      </c>
      <c r="M24" s="80">
        <f t="shared" si="30"/>
        <v>1097999.9099999999</v>
      </c>
      <c r="N24" s="183" t="s">
        <v>65</v>
      </c>
      <c r="O24" s="184">
        <v>46134.45</v>
      </c>
      <c r="P24" s="93">
        <f t="shared" si="31"/>
        <v>8765.5455000000002</v>
      </c>
      <c r="Q24" s="93">
        <f t="shared" si="32"/>
        <v>54899.995499999997</v>
      </c>
      <c r="R24" s="93">
        <f t="shared" si="33"/>
        <v>922689</v>
      </c>
      <c r="S24" s="93">
        <f t="shared" si="34"/>
        <v>1097999.9099999999</v>
      </c>
      <c r="T24" s="185" t="s">
        <v>63</v>
      </c>
      <c r="U24" s="186">
        <v>42773.11</v>
      </c>
      <c r="V24" s="83">
        <f t="shared" si="35"/>
        <v>8126.8909000000003</v>
      </c>
      <c r="W24" s="83">
        <f t="shared" si="36"/>
        <v>50900.000899999999</v>
      </c>
      <c r="X24" s="83">
        <f t="shared" si="37"/>
        <v>855462.2</v>
      </c>
      <c r="Y24" s="83">
        <f t="shared" si="38"/>
        <v>1018000.0179999999</v>
      </c>
      <c r="Z24" s="84">
        <f t="shared" si="39"/>
        <v>53566.663966666667</v>
      </c>
      <c r="AA24" s="84">
        <f t="shared" si="40"/>
        <v>1071333.2793333333</v>
      </c>
      <c r="AB24" s="76">
        <f t="shared" si="41"/>
        <v>46187.959181340986</v>
      </c>
      <c r="AC24" s="300">
        <f t="shared" si="42"/>
        <v>4.3112596306242555E-2</v>
      </c>
      <c r="AD24" s="5" t="s">
        <v>58</v>
      </c>
      <c r="AE24" s="7" t="s">
        <v>70</v>
      </c>
      <c r="AF24" s="7" t="e">
        <f>IF(C24="","",VLOOKUP(C24,listaBolsa!$D$2:$BB$276,51,0))</f>
        <v>#N/A</v>
      </c>
      <c r="AG24" s="7" t="e">
        <f>IF(C24="","",VLOOKUP(C24,listaBolsa!$D$2:$H$276,5,0))</f>
        <v>#N/A</v>
      </c>
      <c r="AH24" s="7" t="e">
        <f t="shared" si="43"/>
        <v>#N/A</v>
      </c>
      <c r="BG24" s="7">
        <v>15</v>
      </c>
      <c r="DA24" s="7" t="str">
        <f>VLOOKUP(C24,listaBolsa!$D$2:$BA$330,1,0)</f>
        <v>Forros para guardar computadores portatiles</v>
      </c>
      <c r="DB24" s="7" t="str">
        <f>VLOOKUP(C24,listaBolsa!$D$2:$BA$330,2,0)</f>
        <v>Forros para computador portátil de 14 pulgadas.  Material: poliéster/nylon (resistente e impermeable)</v>
      </c>
      <c r="DC24" s="7" t="str">
        <f>VLOOKUP(C24,listaBolsa!$D$2:$BA$330,10,0)</f>
        <v>KTRONIX</v>
      </c>
      <c r="DD24" s="7">
        <f>VLOOKUP(C24,listaBolsa!$D$2:$BA$330,14,0)</f>
        <v>46134.45</v>
      </c>
      <c r="DE24" s="7" t="str">
        <f>VLOOKUP(C24,listaBolsa!$D$2:$BA$330,23,0)</f>
        <v>ALKOSTO</v>
      </c>
      <c r="DF24" s="172">
        <f>VLOOKUP(C24,listaBolsa!$D$2:$BA$330,27,0)</f>
        <v>46134.45</v>
      </c>
      <c r="DG24" s="7" t="str">
        <f>VLOOKUP(C24,listaBolsa!$D$2:$BA$330,36,0)</f>
        <v>PANAMERICANA</v>
      </c>
      <c r="DH24" s="172">
        <f>VLOOKUP(C24,listaBolsa!$D$2:$BA$330,40,0)</f>
        <v>42773.11</v>
      </c>
      <c r="DI24" s="173">
        <f>VLOOKUP(C24,listaBolsa!$D$2:$BA$330,48,0)</f>
        <v>4.3099999999999999E-2</v>
      </c>
      <c r="DJ24" s="7" t="b">
        <f t="shared" si="44"/>
        <v>1</v>
      </c>
      <c r="DK24" s="7" t="b">
        <f t="shared" si="45"/>
        <v>1</v>
      </c>
      <c r="DL24" s="7" t="b">
        <f t="shared" si="46"/>
        <v>1</v>
      </c>
      <c r="DM24" s="7" t="b">
        <f t="shared" si="47"/>
        <v>1</v>
      </c>
      <c r="DN24" s="7" t="b">
        <f t="shared" si="48"/>
        <v>1</v>
      </c>
      <c r="DO24" s="7" t="b">
        <f t="shared" si="49"/>
        <v>1</v>
      </c>
      <c r="DP24" s="7" t="b">
        <f t="shared" si="50"/>
        <v>1</v>
      </c>
      <c r="DQ24" s="7" t="b">
        <f t="shared" si="51"/>
        <v>1</v>
      </c>
      <c r="DR24" s="7" t="b">
        <f t="shared" si="52"/>
        <v>0</v>
      </c>
    </row>
    <row r="25" spans="1:122" s="7" customFormat="1" ht="135">
      <c r="A25" s="75">
        <f t="shared" si="26"/>
        <v>16</v>
      </c>
      <c r="B25" s="94" t="s">
        <v>53</v>
      </c>
      <c r="C25" s="165" t="s">
        <v>105</v>
      </c>
      <c r="D25" s="296" t="s">
        <v>106</v>
      </c>
      <c r="E25" s="169" t="s">
        <v>56</v>
      </c>
      <c r="F25" s="170">
        <v>4</v>
      </c>
      <c r="G25" s="171" t="s">
        <v>57</v>
      </c>
      <c r="H25" s="187" t="s">
        <v>90</v>
      </c>
      <c r="I25" s="182">
        <v>58823.53</v>
      </c>
      <c r="J25" s="80">
        <f t="shared" si="27"/>
        <v>11176.4707</v>
      </c>
      <c r="K25" s="80">
        <f t="shared" si="28"/>
        <v>70000.000700000004</v>
      </c>
      <c r="L25" s="80">
        <f t="shared" si="29"/>
        <v>235294.12</v>
      </c>
      <c r="M25" s="80">
        <f t="shared" si="30"/>
        <v>280000.00280000002</v>
      </c>
      <c r="N25" s="188" t="s">
        <v>107</v>
      </c>
      <c r="O25" s="184">
        <v>63025.21</v>
      </c>
      <c r="P25" s="93">
        <f t="shared" si="31"/>
        <v>11974.7899</v>
      </c>
      <c r="Q25" s="93">
        <f t="shared" si="32"/>
        <v>74999.999899999995</v>
      </c>
      <c r="R25" s="93">
        <f t="shared" si="33"/>
        <v>252100.84</v>
      </c>
      <c r="S25" s="93">
        <f t="shared" si="34"/>
        <v>299999.99959999998</v>
      </c>
      <c r="T25" s="189" t="s">
        <v>108</v>
      </c>
      <c r="U25" s="186">
        <v>62941.18</v>
      </c>
      <c r="V25" s="83">
        <f t="shared" si="35"/>
        <v>11958.824200000001</v>
      </c>
      <c r="W25" s="83">
        <f t="shared" si="36"/>
        <v>74900.004199999996</v>
      </c>
      <c r="X25" s="83">
        <f t="shared" si="37"/>
        <v>251764.72</v>
      </c>
      <c r="Y25" s="83">
        <f t="shared" si="38"/>
        <v>299600.01679999998</v>
      </c>
      <c r="Z25" s="84">
        <f t="shared" si="39"/>
        <v>73300.001600000003</v>
      </c>
      <c r="AA25" s="84">
        <f t="shared" si="40"/>
        <v>293200.00640000001</v>
      </c>
      <c r="AB25" s="76">
        <f t="shared" si="41"/>
        <v>11433.287709144874</v>
      </c>
      <c r="AC25" s="300">
        <f t="shared" si="42"/>
        <v>3.8994841267318857E-2</v>
      </c>
      <c r="AD25" s="5" t="s">
        <v>58</v>
      </c>
      <c r="AE25" s="7" t="s">
        <v>70</v>
      </c>
      <c r="AF25" s="7" t="e">
        <f>IF(C25="","",VLOOKUP(C25,listaBolsa!$D$2:$BB$276,51,0))</f>
        <v>#N/A</v>
      </c>
      <c r="AG25" s="7" t="e">
        <f>IF(C25="","",VLOOKUP(C25,listaBolsa!$D$2:$H$276,5,0))</f>
        <v>#N/A</v>
      </c>
      <c r="AH25" s="7" t="e">
        <f t="shared" si="43"/>
        <v>#N/A</v>
      </c>
      <c r="BG25" s="7">
        <v>16</v>
      </c>
      <c r="DA25" s="7" t="str">
        <f>VLOOKUP(C25,listaBolsa!$D$2:$BA$330,1,0)</f>
        <v xml:space="preserve">Multitoma Estabilizador </v>
      </c>
      <c r="DB25" s="7" t="str">
        <f>VLOOKUP(C25,listaBolsa!$D$2:$BA$330,2,0)</f>
        <v>Este estabilizador de 600 Watts con Supresor de Picos, soporta Equipos de Sonido, Computadores de Mesa y Portatiles, Televisores Smart TV, Consolas de Video Juegos, Zonas de Entretenimiento, DVD, Blu Ray y todos aquellos dispositivos que la potencia no supere los 600 Vatios. Referencia: PRO PC 1000 Capacidad: 1000 VA - 1 KVA</v>
      </c>
      <c r="DC25" s="7" t="str">
        <f>VLOOKUP(C25,listaBolsa!$D$2:$BA$330,10,0)</f>
        <v>FALABELLA</v>
      </c>
      <c r="DD25" s="7">
        <f>VLOOKUP(C25,listaBolsa!$D$2:$BA$330,14,0)</f>
        <v>58823.53</v>
      </c>
      <c r="DE25" s="7" t="str">
        <f>VLOOKUP(C25,listaBolsa!$D$2:$BA$330,23,0)</f>
        <v>MIPC</v>
      </c>
      <c r="DF25" s="172">
        <f>VLOOKUP(C25,listaBolsa!$D$2:$BA$330,27,0)</f>
        <v>63025.21</v>
      </c>
      <c r="DG25" s="7" t="str">
        <f>VLOOKUP(C25,listaBolsa!$D$2:$BA$330,36,0)</f>
        <v>OPTIMUSTECH</v>
      </c>
      <c r="DH25" s="172">
        <f>VLOOKUP(C25,listaBolsa!$D$2:$BA$330,40,0)</f>
        <v>62941.18</v>
      </c>
      <c r="DI25" s="173">
        <f>VLOOKUP(C25,listaBolsa!$D$2:$BA$330,48,0)</f>
        <v>3.9E-2</v>
      </c>
      <c r="DJ25" s="7" t="b">
        <f t="shared" si="44"/>
        <v>1</v>
      </c>
      <c r="DK25" s="7" t="b">
        <f t="shared" si="45"/>
        <v>1</v>
      </c>
      <c r="DL25" s="7" t="b">
        <f t="shared" si="46"/>
        <v>1</v>
      </c>
      <c r="DM25" s="7" t="b">
        <f t="shared" si="47"/>
        <v>1</v>
      </c>
      <c r="DN25" s="7" t="b">
        <f t="shared" si="48"/>
        <v>1</v>
      </c>
      <c r="DO25" s="7" t="b">
        <f t="shared" si="49"/>
        <v>1</v>
      </c>
      <c r="DP25" s="7" t="b">
        <f t="shared" si="50"/>
        <v>1</v>
      </c>
      <c r="DQ25" s="7" t="b">
        <f t="shared" si="51"/>
        <v>1</v>
      </c>
      <c r="DR25" s="7" t="b">
        <f t="shared" si="52"/>
        <v>0</v>
      </c>
    </row>
    <row r="26" spans="1:122" s="7" customFormat="1" ht="45">
      <c r="A26" s="75">
        <f t="shared" si="26"/>
        <v>17</v>
      </c>
      <c r="B26" s="94" t="s">
        <v>53</v>
      </c>
      <c r="C26" s="165" t="s">
        <v>109</v>
      </c>
      <c r="D26" s="296" t="s">
        <v>110</v>
      </c>
      <c r="E26" s="169" t="s">
        <v>56</v>
      </c>
      <c r="F26" s="170">
        <v>2</v>
      </c>
      <c r="G26" s="171" t="s">
        <v>57</v>
      </c>
      <c r="H26" s="181" t="s">
        <v>111</v>
      </c>
      <c r="I26" s="182">
        <v>70252.100000000006</v>
      </c>
      <c r="J26" s="80">
        <f t="shared" si="27"/>
        <v>13347.899000000001</v>
      </c>
      <c r="K26" s="80">
        <f t="shared" si="28"/>
        <v>83599.999000000011</v>
      </c>
      <c r="L26" s="80">
        <f t="shared" si="29"/>
        <v>140504.20000000001</v>
      </c>
      <c r="M26" s="80">
        <f t="shared" si="30"/>
        <v>167199.99800000002</v>
      </c>
      <c r="N26" s="195" t="s">
        <v>112</v>
      </c>
      <c r="O26" s="184">
        <v>71008.399999999994</v>
      </c>
      <c r="P26" s="93">
        <f t="shared" si="31"/>
        <v>13491.596</v>
      </c>
      <c r="Q26" s="93">
        <f t="shared" si="32"/>
        <v>84499.995999999999</v>
      </c>
      <c r="R26" s="93">
        <f t="shared" si="33"/>
        <v>142016.79999999999</v>
      </c>
      <c r="S26" s="93">
        <f t="shared" si="34"/>
        <v>168999.992</v>
      </c>
      <c r="T26" s="196" t="s">
        <v>113</v>
      </c>
      <c r="U26" s="197">
        <v>91596.64</v>
      </c>
      <c r="V26" s="83">
        <f t="shared" si="35"/>
        <v>17403.3616</v>
      </c>
      <c r="W26" s="83">
        <f t="shared" si="36"/>
        <v>109000.0016</v>
      </c>
      <c r="X26" s="83">
        <f t="shared" si="37"/>
        <v>183193.28</v>
      </c>
      <c r="Y26" s="83">
        <f t="shared" si="38"/>
        <v>218000.00320000001</v>
      </c>
      <c r="Z26" s="84">
        <f t="shared" si="39"/>
        <v>92366.665533333333</v>
      </c>
      <c r="AA26" s="84">
        <f t="shared" si="40"/>
        <v>184733.33106666667</v>
      </c>
      <c r="AB26" s="76">
        <f t="shared" si="41"/>
        <v>28823.837369788773</v>
      </c>
      <c r="AC26" s="300">
        <f t="shared" si="42"/>
        <v>0.15602943552935128</v>
      </c>
      <c r="AD26" s="5" t="s">
        <v>58</v>
      </c>
      <c r="AE26" s="7" t="s">
        <v>70</v>
      </c>
      <c r="AF26" s="7" t="e">
        <f>IF(C26="","",VLOOKUP(C26,listaBolsa!$D$2:$BB$276,51,0))</f>
        <v>#N/A</v>
      </c>
      <c r="AG26" s="7" t="e">
        <f>IF(C26="","",VLOOKUP(C26,listaBolsa!$D$2:$H$276,5,0))</f>
        <v>#N/A</v>
      </c>
      <c r="AH26" s="7" t="e">
        <f t="shared" si="43"/>
        <v>#N/A</v>
      </c>
      <c r="BG26" s="7">
        <v>17</v>
      </c>
      <c r="DA26" s="7" t="str">
        <f>VLOOKUP(C26,listaBolsa!$D$2:$BA$330,1,0)</f>
        <v xml:space="preserve">Extensión eléctrica </v>
      </c>
      <c r="DB26" s="7" t="str">
        <f>VLOOKUP(C26,listaBolsa!$D$2:$BA$330,2,0)</f>
        <v>Medidas: 30 Metros Encauchetada 110-220v</v>
      </c>
      <c r="DC26" s="7" t="str">
        <f>VLOOKUP(C26,listaBolsa!$D$2:$BA$330,10,0)</f>
        <v>LUEGOPAGO</v>
      </c>
      <c r="DD26" s="7">
        <f>VLOOKUP(C26,listaBolsa!$D$2:$BA$330,14,0)</f>
        <v>70252.100000000006</v>
      </c>
      <c r="DE26" s="7" t="str">
        <f>VLOOKUP(C26,listaBolsa!$D$2:$BA$330,23,0)</f>
        <v>FERRETERIA ONLINE</v>
      </c>
      <c r="DF26" s="172">
        <f>VLOOKUP(C26,listaBolsa!$D$2:$BA$330,27,0)</f>
        <v>71008.399999999994</v>
      </c>
      <c r="DG26" s="7" t="str">
        <f>VLOOKUP(C26,listaBolsa!$D$2:$BA$330,36,0)</f>
        <v>GAMAFERIMPORTACIONES</v>
      </c>
      <c r="DH26" s="172">
        <f>VLOOKUP(C26,listaBolsa!$D$2:$BA$330,40,0)</f>
        <v>91596.64</v>
      </c>
      <c r="DI26" s="173">
        <f>VLOOKUP(C26,listaBolsa!$D$2:$BA$330,48,0)</f>
        <v>0.156</v>
      </c>
      <c r="DJ26" s="7" t="b">
        <f t="shared" si="44"/>
        <v>1</v>
      </c>
      <c r="DK26" s="7" t="b">
        <f t="shared" si="45"/>
        <v>1</v>
      </c>
      <c r="DL26" s="7" t="b">
        <f t="shared" si="46"/>
        <v>1</v>
      </c>
      <c r="DM26" s="7" t="b">
        <f t="shared" si="47"/>
        <v>1</v>
      </c>
      <c r="DN26" s="7" t="b">
        <f t="shared" si="48"/>
        <v>1</v>
      </c>
      <c r="DO26" s="7" t="b">
        <f t="shared" si="49"/>
        <v>1</v>
      </c>
      <c r="DP26" s="7" t="b">
        <f t="shared" si="50"/>
        <v>1</v>
      </c>
      <c r="DQ26" s="7" t="b">
        <f t="shared" si="51"/>
        <v>1</v>
      </c>
      <c r="DR26" s="7" t="b">
        <f t="shared" si="52"/>
        <v>0</v>
      </c>
    </row>
    <row r="27" spans="1:122" s="7" customFormat="1" ht="405">
      <c r="A27" s="75">
        <f t="shared" si="26"/>
        <v>18</v>
      </c>
      <c r="B27" s="94" t="s">
        <v>53</v>
      </c>
      <c r="C27" s="165" t="s">
        <v>114</v>
      </c>
      <c r="D27" s="296" t="s">
        <v>115</v>
      </c>
      <c r="E27" s="169" t="s">
        <v>56</v>
      </c>
      <c r="F27" s="170">
        <v>1</v>
      </c>
      <c r="G27" s="171" t="s">
        <v>57</v>
      </c>
      <c r="H27" s="89" t="str">
        <f>IF(C27="","",VLOOKUP(C27,listaBolsa!$D$2:$W$1276,10,0))</f>
        <v>SYSTORE</v>
      </c>
      <c r="I27" s="90">
        <f>IF(C27="","",VLOOKUP(C27,listaBolsa!$D$2:$W$1276,14,0))</f>
        <v>743697.48</v>
      </c>
      <c r="J27" s="80">
        <f t="shared" si="27"/>
        <v>141302.52119999999</v>
      </c>
      <c r="K27" s="80">
        <f t="shared" si="28"/>
        <v>885000.00119999994</v>
      </c>
      <c r="L27" s="80">
        <f t="shared" si="29"/>
        <v>743697.48</v>
      </c>
      <c r="M27" s="80">
        <f t="shared" si="30"/>
        <v>885000.00119999994</v>
      </c>
      <c r="N27" s="91" t="str">
        <f>IF(C27="","",VLOOKUP(C27,listaBolsa!$D$2:$AZ$1276,23,0))</f>
        <v>TECHNOLOGY STORE</v>
      </c>
      <c r="O27" s="92">
        <f>IF(C27="","",VLOOKUP(C27,listaBolsa!$D$2:$AZ$1276,27,0))</f>
        <v>839495.8</v>
      </c>
      <c r="P27" s="93">
        <f t="shared" si="31"/>
        <v>159504.20200000002</v>
      </c>
      <c r="Q27" s="93">
        <f t="shared" si="32"/>
        <v>999000.00200000009</v>
      </c>
      <c r="R27" s="93">
        <f t="shared" si="33"/>
        <v>839495.8</v>
      </c>
      <c r="S27" s="93">
        <f t="shared" si="34"/>
        <v>999000.00200000009</v>
      </c>
      <c r="T27" s="81" t="str">
        <f>IF(C27="","",VLOOKUP(C27,listaBolsa!$D$2:$BB$1276,36,0))</f>
        <v>FALABELLA</v>
      </c>
      <c r="U27" s="82">
        <f>IF(C27="","",VLOOKUP(C27,listaBolsa!$D$2:$BB$1276,40,0))</f>
        <v>923529.41</v>
      </c>
      <c r="V27" s="83">
        <f t="shared" si="35"/>
        <v>175470.58790000001</v>
      </c>
      <c r="W27" s="83">
        <f t="shared" si="36"/>
        <v>1098999.9979000001</v>
      </c>
      <c r="X27" s="83">
        <f t="shared" si="37"/>
        <v>923529.41</v>
      </c>
      <c r="Y27" s="83">
        <f t="shared" si="38"/>
        <v>1098999.9979000001</v>
      </c>
      <c r="Z27" s="84">
        <f t="shared" si="39"/>
        <v>994333.33369999996</v>
      </c>
      <c r="AA27" s="84">
        <f t="shared" si="40"/>
        <v>994333.33369999996</v>
      </c>
      <c r="AB27" s="76">
        <f t="shared" si="41"/>
        <v>107076.2951902366</v>
      </c>
      <c r="AC27" s="300">
        <f t="shared" si="42"/>
        <v>0.10768651875704145</v>
      </c>
      <c r="AD27" s="5" t="s">
        <v>58</v>
      </c>
      <c r="AF27" s="7" t="e">
        <f>IF(C27="","",VLOOKUP(C27,listaBolsa!$D$2:$BB$276,51,0))</f>
        <v>#N/A</v>
      </c>
      <c r="AG27" s="7" t="e">
        <f>IF(C27="","",VLOOKUP(C27,listaBolsa!$D$2:$H$276,5,0))</f>
        <v>#N/A</v>
      </c>
      <c r="AH27" s="7" t="e">
        <f t="shared" si="43"/>
        <v>#N/A</v>
      </c>
      <c r="BG27" s="7">
        <v>18</v>
      </c>
      <c r="DA27" s="7" t="str">
        <f>VLOOKUP(C27,listaBolsa!$D$2:$BA$330,1,0)</f>
        <v>Impresora</v>
      </c>
      <c r="DB27" s="7" t="str">
        <f>VLOOKUP(C27,listaBolsa!$D$2:$BA$330,2,0)</f>
        <v>Tecnología de impresión  Inyección de tinta Heat-Free MicroPiezo de 4 colores  (CMYK) Resolución máxima de  impresión Hasta 5.760 dpi x  1.440 dpi Velocidad de impresión máxima Negro 33 ppm y color  15 ppm (borrador, A4/carta)  Velocidad de impresión ISO  Negro 10 ppm y color 15 ppm (A4/carta)  COPIAS  Velocidad de copiado ISO Negro 7,7 cpm y color 3,8 cpm  (A4/carta)  Resolución máxima de copiado 1.200 dpi x 2.400 dpi  Tamaño máximo de copiado A4/carta  ESCANEO  Tipo de escáner Cama plana con  sensor de líneas CIS de color  Área de escaneo máxima 216 mm  x 297 mm  Resolución óptica/máxima 1.200 dpi x 2.400 dpi  Profundidad de color Color: 48 bits de entrada, 24 bits de salida -  Escala de grises: 16 bits de entrada, 8 bits de salida - Blanco  y negro: 16 bits, 1 bit de salida Conectividad estándar USB de alta velocidad (compatible con USB 2.0), Wi-Fi, Wi-Fi Direct Protocolos de impresión en red TCP/IPv4, TCP/IPv6 Protocolos para gestión de redes SNMP, http, DHCP, APIPA, PING, DDNS, mDNS, SLP, WSD, LLTD Seguridad WLAN WEP (64bit/128bit),WPA-PSK (TKIP), WPA2-PSK (AES),WPA3-SAE (AES)</v>
      </c>
      <c r="DC27" s="7" t="str">
        <f>VLOOKUP(C27,listaBolsa!$D$2:$BA$330,10,0)</f>
        <v>SYSTORE</v>
      </c>
      <c r="DD27" s="7">
        <f>VLOOKUP(C27,listaBolsa!$D$2:$BA$330,14,0)</f>
        <v>743697.48</v>
      </c>
      <c r="DE27" s="7" t="str">
        <f>VLOOKUP(C27,listaBolsa!$D$2:$BA$330,23,0)</f>
        <v>TECHNOLOGY STORE</v>
      </c>
      <c r="DF27" s="172">
        <f>VLOOKUP(C27,listaBolsa!$D$2:$BA$330,27,0)</f>
        <v>839495.8</v>
      </c>
      <c r="DG27" s="7" t="str">
        <f>VLOOKUP(C27,listaBolsa!$D$2:$BA$330,36,0)</f>
        <v>FALABELLA</v>
      </c>
      <c r="DH27" s="172">
        <f>VLOOKUP(C27,listaBolsa!$D$2:$BA$330,40,0)</f>
        <v>923529.41</v>
      </c>
      <c r="DI27" s="173">
        <f>VLOOKUP(C27,listaBolsa!$D$2:$BA$330,48,0)</f>
        <v>0.1077</v>
      </c>
      <c r="DJ27" s="7" t="b">
        <f t="shared" si="44"/>
        <v>1</v>
      </c>
      <c r="DK27" s="7" t="b">
        <f t="shared" si="45"/>
        <v>1</v>
      </c>
      <c r="DL27" s="7" t="b">
        <f t="shared" si="46"/>
        <v>1</v>
      </c>
      <c r="DM27" s="7" t="b">
        <f t="shared" si="47"/>
        <v>1</v>
      </c>
      <c r="DN27" s="7" t="b">
        <f t="shared" si="48"/>
        <v>1</v>
      </c>
      <c r="DO27" s="7" t="b">
        <f t="shared" si="49"/>
        <v>1</v>
      </c>
      <c r="DP27" s="7" t="b">
        <f t="shared" si="50"/>
        <v>1</v>
      </c>
      <c r="DQ27" s="7" t="b">
        <f t="shared" si="51"/>
        <v>1</v>
      </c>
      <c r="DR27" s="7" t="b">
        <f t="shared" si="52"/>
        <v>0</v>
      </c>
    </row>
    <row r="28" spans="1:122" s="7" customFormat="1" ht="60">
      <c r="A28" s="75">
        <f t="shared" si="26"/>
        <v>20</v>
      </c>
      <c r="B28" s="94" t="s">
        <v>53</v>
      </c>
      <c r="C28" s="165" t="s">
        <v>116</v>
      </c>
      <c r="D28" s="296" t="s">
        <v>117</v>
      </c>
      <c r="E28" s="169" t="s">
        <v>56</v>
      </c>
      <c r="F28" s="170">
        <v>40</v>
      </c>
      <c r="G28" s="171" t="s">
        <v>57</v>
      </c>
      <c r="H28" s="89" t="str">
        <f>IF(C28="","",VLOOKUP(C28,listaBolsa!$D$2:$W$1276,10,0))</f>
        <v>FALABELLA</v>
      </c>
      <c r="I28" s="90">
        <f>IF(C28="","",VLOOKUP(C28,listaBolsa!$D$2:$W$1276,14,0))</f>
        <v>37731.089999999997</v>
      </c>
      <c r="J28" s="80">
        <f t="shared" si="27"/>
        <v>7168.9070999999994</v>
      </c>
      <c r="K28" s="80">
        <f t="shared" si="28"/>
        <v>44899.997099999993</v>
      </c>
      <c r="L28" s="80">
        <f t="shared" si="29"/>
        <v>1509243.5999999999</v>
      </c>
      <c r="M28" s="80">
        <f t="shared" si="30"/>
        <v>1795999.8839999996</v>
      </c>
      <c r="N28" s="91" t="str">
        <f>IF(C28="","",VLOOKUP(C28,listaBolsa!$D$2:$AZ$1276,23,0))</f>
        <v>HOMECENTER</v>
      </c>
      <c r="O28" s="92">
        <f>IF(C28="","",VLOOKUP(C28,listaBolsa!$D$2:$AZ$1276,27,0))</f>
        <v>37731.089999999997</v>
      </c>
      <c r="P28" s="93">
        <f t="shared" si="31"/>
        <v>7168.9070999999994</v>
      </c>
      <c r="Q28" s="93">
        <f t="shared" si="32"/>
        <v>44899.997099999993</v>
      </c>
      <c r="R28" s="93">
        <f t="shared" si="33"/>
        <v>1509243.5999999999</v>
      </c>
      <c r="S28" s="93">
        <f t="shared" si="34"/>
        <v>1795999.8839999996</v>
      </c>
      <c r="T28" s="81" t="str">
        <f>IF(C28="","",VLOOKUP(C28,listaBolsa!$D$2:$BB$1276,36,0))</f>
        <v>MOVIFIT</v>
      </c>
      <c r="U28" s="82">
        <f>IF(C28="","",VLOOKUP(C28,listaBolsa!$D$2:$BB$1276,40,0))</f>
        <v>32436.97</v>
      </c>
      <c r="V28" s="83">
        <f t="shared" si="35"/>
        <v>6163.0243</v>
      </c>
      <c r="W28" s="83">
        <f t="shared" si="36"/>
        <v>38599.994299999998</v>
      </c>
      <c r="X28" s="83">
        <f t="shared" si="37"/>
        <v>1297478.8</v>
      </c>
      <c r="Y28" s="83">
        <f t="shared" si="38"/>
        <v>1543999.7719999999</v>
      </c>
      <c r="Z28" s="84">
        <f t="shared" si="39"/>
        <v>42799.996166666657</v>
      </c>
      <c r="AA28" s="84">
        <f t="shared" si="40"/>
        <v>1711999.8466666662</v>
      </c>
      <c r="AB28" s="76">
        <f t="shared" si="41"/>
        <v>145492.33249901567</v>
      </c>
      <c r="AC28" s="300">
        <f t="shared" si="42"/>
        <v>8.4983846688009457E-2</v>
      </c>
      <c r="AD28" s="5" t="s">
        <v>58</v>
      </c>
      <c r="AF28" s="7" t="e">
        <f>IF(C28="","",VLOOKUP(C28,listaBolsa!$D$2:$BB$276,51,0))</f>
        <v>#N/A</v>
      </c>
      <c r="AG28" s="7" t="e">
        <f>IF(C28="","",VLOOKUP(C28,listaBolsa!$D$2:$H$276,5,0))</f>
        <v>#N/A</v>
      </c>
      <c r="AH28" s="7" t="e">
        <f t="shared" si="43"/>
        <v>#N/A</v>
      </c>
      <c r="BG28" s="7">
        <v>20</v>
      </c>
      <c r="DA28" s="7" t="str">
        <f>VLOOKUP(C28,listaBolsa!$D$2:$BA$330,1,0)</f>
        <v>Mat para yoga</v>
      </c>
      <c r="DB28" s="7" t="str">
        <f>VLOOKUP(C28,listaBolsa!$D$2:$BA$330,2,0)</f>
        <v>Material TPE (Elastómero termoplástico) Superficie de diseño por inyección Medidas: Largo: 173 cm Ancho: 61 cm Espesor:0.6 cm. Con estuche.</v>
      </c>
      <c r="DC28" s="7" t="str">
        <f>VLOOKUP(C28,listaBolsa!$D$2:$BA$330,10,0)</f>
        <v>FALABELLA</v>
      </c>
      <c r="DD28" s="7">
        <f>VLOOKUP(C28,listaBolsa!$D$2:$BA$330,14,0)</f>
        <v>37731.089999999997</v>
      </c>
      <c r="DE28" s="7" t="str">
        <f>VLOOKUP(C28,listaBolsa!$D$2:$BA$330,23,0)</f>
        <v>HOMECENTER</v>
      </c>
      <c r="DF28" s="172">
        <f>VLOOKUP(C28,listaBolsa!$D$2:$BA$330,27,0)</f>
        <v>37731.089999999997</v>
      </c>
      <c r="DG28" s="7" t="str">
        <f>VLOOKUP(C28,listaBolsa!$D$2:$BA$330,36,0)</f>
        <v>MOVIFIT</v>
      </c>
      <c r="DH28" s="172">
        <f>VLOOKUP(C28,listaBolsa!$D$2:$BA$330,40,0)</f>
        <v>32436.97</v>
      </c>
      <c r="DI28" s="173">
        <f>VLOOKUP(C28,listaBolsa!$D$2:$BA$330,48,0)</f>
        <v>8.5000000000000006E-2</v>
      </c>
      <c r="DJ28" s="7" t="b">
        <f t="shared" si="44"/>
        <v>1</v>
      </c>
      <c r="DK28" s="7" t="b">
        <f t="shared" si="45"/>
        <v>1</v>
      </c>
      <c r="DL28" s="7" t="b">
        <f t="shared" si="46"/>
        <v>1</v>
      </c>
      <c r="DM28" s="7" t="b">
        <f t="shared" si="47"/>
        <v>1</v>
      </c>
      <c r="DN28" s="7" t="b">
        <f t="shared" si="48"/>
        <v>1</v>
      </c>
      <c r="DO28" s="7" t="b">
        <f t="shared" si="49"/>
        <v>1</v>
      </c>
      <c r="DP28" s="7" t="b">
        <f t="shared" si="50"/>
        <v>1</v>
      </c>
      <c r="DQ28" s="7" t="b">
        <f t="shared" si="51"/>
        <v>1</v>
      </c>
      <c r="DR28" s="7" t="b">
        <f t="shared" si="52"/>
        <v>0</v>
      </c>
    </row>
    <row r="29" spans="1:122" s="7" customFormat="1" ht="45">
      <c r="A29" s="75">
        <f t="shared" si="26"/>
        <v>21</v>
      </c>
      <c r="B29" s="94" t="s">
        <v>53</v>
      </c>
      <c r="C29" s="165" t="s">
        <v>118</v>
      </c>
      <c r="D29" s="296" t="s">
        <v>119</v>
      </c>
      <c r="E29" s="169" t="s">
        <v>56</v>
      </c>
      <c r="F29" s="170">
        <v>40</v>
      </c>
      <c r="G29" s="171" t="s">
        <v>57</v>
      </c>
      <c r="H29" s="89" t="str">
        <f>IF(C29="","",VLOOKUP(C29,listaBolsa!$D$2:$W$1276,10,0))</f>
        <v>SPORFITNES</v>
      </c>
      <c r="I29" s="90">
        <f>IF(C29="","",VLOOKUP(C29,listaBolsa!$D$2:$W$1276,14,0))</f>
        <v>10000</v>
      </c>
      <c r="J29" s="80">
        <f t="shared" si="27"/>
        <v>1900</v>
      </c>
      <c r="K29" s="80">
        <f t="shared" si="28"/>
        <v>11900</v>
      </c>
      <c r="L29" s="80">
        <f t="shared" si="29"/>
        <v>400000</v>
      </c>
      <c r="M29" s="80">
        <f t="shared" si="30"/>
        <v>476000</v>
      </c>
      <c r="N29" s="91" t="str">
        <f>IF(C29="","",VLOOKUP(C29,listaBolsa!$D$2:$AZ$1276,23,0))</f>
        <v>CICLEWEAR</v>
      </c>
      <c r="O29" s="92">
        <f>IF(C29="","",VLOOKUP(C29,listaBolsa!$D$2:$AZ$1276,27,0))</f>
        <v>11764.71</v>
      </c>
      <c r="P29" s="93">
        <f t="shared" si="31"/>
        <v>2235.2948999999999</v>
      </c>
      <c r="Q29" s="93">
        <f t="shared" si="32"/>
        <v>14000.0049</v>
      </c>
      <c r="R29" s="93">
        <f t="shared" si="33"/>
        <v>470588.39999999997</v>
      </c>
      <c r="S29" s="93">
        <f t="shared" si="34"/>
        <v>560000.196</v>
      </c>
      <c r="T29" s="81" t="str">
        <f>IF(C29="","",VLOOKUP(C29,listaBolsa!$D$2:$BB$1276,36,0))</f>
        <v>OLIMPICA</v>
      </c>
      <c r="U29" s="82">
        <f>IF(C29="","",VLOOKUP(C29,listaBolsa!$D$2:$BB$1276,40,0))</f>
        <v>13697.48</v>
      </c>
      <c r="V29" s="83">
        <f t="shared" si="35"/>
        <v>2602.5212000000001</v>
      </c>
      <c r="W29" s="83">
        <f t="shared" si="36"/>
        <v>16300.001199999999</v>
      </c>
      <c r="X29" s="83">
        <f t="shared" si="37"/>
        <v>547899.19999999995</v>
      </c>
      <c r="Y29" s="83">
        <f t="shared" si="38"/>
        <v>652000.04799999995</v>
      </c>
      <c r="Z29" s="84">
        <f t="shared" si="39"/>
        <v>14066.6687</v>
      </c>
      <c r="AA29" s="84">
        <f t="shared" si="40"/>
        <v>562666.74800000002</v>
      </c>
      <c r="AB29" s="76">
        <f t="shared" si="41"/>
        <v>88030.319201267601</v>
      </c>
      <c r="AC29" s="300">
        <f t="shared" si="42"/>
        <v>0.15645196648668422</v>
      </c>
      <c r="AD29" s="5" t="s">
        <v>120</v>
      </c>
      <c r="AE29" s="7" t="s">
        <v>85</v>
      </c>
      <c r="AF29" s="7" t="str">
        <f>IF(C29="","",VLOOKUP(C29,listaBolsa!$D$2:$BB$276,51,0))</f>
        <v>Cotizaciones entegadas por el equipo de cotizaciones-LUZ JIMENEZ</v>
      </c>
      <c r="AG29" s="7" t="str">
        <f>IF(C29="","",VLOOKUP(C29,listaBolsa!$D$2:$H$276,5,0))</f>
        <v>Compra</v>
      </c>
      <c r="AH29" s="7" t="b">
        <f t="shared" si="43"/>
        <v>1</v>
      </c>
      <c r="BG29" s="7">
        <v>21</v>
      </c>
      <c r="DA29" s="7" t="str">
        <f>VLOOKUP(C29,listaBolsa!$D$2:$BA$330,1,0)</f>
        <v>Bloques de yoga</v>
      </c>
      <c r="DB29" s="7" t="str">
        <f>VLOOKUP(C29,listaBolsa!$D$2:$BA$330,2,0)</f>
        <v>Material: TPE (Elastómero termoplástico) de alta densidad. Medidas: Largo; 23 cm. Ancho; 8 cm. Alto; 15.5 cm</v>
      </c>
      <c r="DC29" s="7" t="str">
        <f>VLOOKUP(C29,listaBolsa!$D$2:$BA$330,10,0)</f>
        <v>SPORFITNES</v>
      </c>
      <c r="DD29" s="7">
        <f>VLOOKUP(C29,listaBolsa!$D$2:$BA$330,14,0)</f>
        <v>10000</v>
      </c>
      <c r="DE29" s="7" t="str">
        <f>VLOOKUP(C29,listaBolsa!$D$2:$BA$330,23,0)</f>
        <v>CICLEWEAR</v>
      </c>
      <c r="DF29" s="172">
        <f>VLOOKUP(C29,listaBolsa!$D$2:$BA$330,27,0)</f>
        <v>11764.71</v>
      </c>
      <c r="DG29" s="7" t="str">
        <f>VLOOKUP(C29,listaBolsa!$D$2:$BA$330,36,0)</f>
        <v>OLIMPICA</v>
      </c>
      <c r="DH29" s="172">
        <f>VLOOKUP(C29,listaBolsa!$D$2:$BA$330,40,0)</f>
        <v>13697.48</v>
      </c>
      <c r="DI29" s="173">
        <f>VLOOKUP(C29,listaBolsa!$D$2:$BA$330,48,0)</f>
        <v>0.1565</v>
      </c>
      <c r="DJ29" s="7" t="b">
        <f t="shared" si="44"/>
        <v>1</v>
      </c>
      <c r="DK29" s="7" t="b">
        <f t="shared" si="45"/>
        <v>1</v>
      </c>
      <c r="DL29" s="7" t="b">
        <f t="shared" si="46"/>
        <v>1</v>
      </c>
      <c r="DM29" s="7" t="b">
        <f t="shared" si="47"/>
        <v>1</v>
      </c>
      <c r="DN29" s="7" t="b">
        <f t="shared" si="48"/>
        <v>1</v>
      </c>
      <c r="DO29" s="7" t="b">
        <f t="shared" si="49"/>
        <v>1</v>
      </c>
      <c r="DP29" s="7" t="b">
        <f t="shared" si="50"/>
        <v>1</v>
      </c>
      <c r="DQ29" s="7" t="b">
        <f t="shared" si="51"/>
        <v>1</v>
      </c>
      <c r="DR29" s="7" t="b">
        <f t="shared" si="52"/>
        <v>0</v>
      </c>
    </row>
    <row r="30" spans="1:122" s="7" customFormat="1" ht="210">
      <c r="A30" s="75">
        <f t="shared" si="26"/>
        <v>22</v>
      </c>
      <c r="B30" s="94" t="s">
        <v>53</v>
      </c>
      <c r="C30" s="165" t="s">
        <v>121</v>
      </c>
      <c r="D30" s="296" t="s">
        <v>122</v>
      </c>
      <c r="E30" s="169" t="s">
        <v>56</v>
      </c>
      <c r="F30" s="170">
        <v>4</v>
      </c>
      <c r="G30" s="171" t="s">
        <v>57</v>
      </c>
      <c r="H30" s="89" t="str">
        <f>IF(C30="","",VLOOKUP(C30,listaBolsa!$D$2:$W$1276,10,0))</f>
        <v>FALABELLA</v>
      </c>
      <c r="I30" s="90">
        <f>IF(C30="","",VLOOKUP(C30,listaBolsa!$D$2:$W$1276,14,0))</f>
        <v>94117.65</v>
      </c>
      <c r="J30" s="80">
        <f t="shared" si="27"/>
        <v>17882.353499999997</v>
      </c>
      <c r="K30" s="80">
        <f t="shared" si="28"/>
        <v>112000.00349999999</v>
      </c>
      <c r="L30" s="80">
        <f t="shared" si="29"/>
        <v>376470.6</v>
      </c>
      <c r="M30" s="80">
        <f t="shared" si="30"/>
        <v>448000.01399999997</v>
      </c>
      <c r="N30" s="91">
        <f>IF(C30="","",VLOOKUP(C30,listaBolsa!$D$2:$AZ$1276,23,0))</f>
        <v>0</v>
      </c>
      <c r="O30" s="92" t="str">
        <f>IF(C30="","",VLOOKUP(C30,listaBolsa!$D$2:$AZ$1276,27,0))</f>
        <v xml:space="preserve"> $ -   </v>
      </c>
      <c r="P30" s="93" t="e">
        <f t="shared" si="31"/>
        <v>#VALUE!</v>
      </c>
      <c r="Q30" s="93" t="e">
        <f t="shared" si="32"/>
        <v>#VALUE!</v>
      </c>
      <c r="R30" s="93" t="e">
        <f t="shared" si="33"/>
        <v>#VALUE!</v>
      </c>
      <c r="S30" s="93" t="e">
        <f t="shared" si="34"/>
        <v>#VALUE!</v>
      </c>
      <c r="T30" s="81">
        <f>IF(C30="","",VLOOKUP(C30,listaBolsa!$D$2:$BB$1276,36,0))</f>
        <v>0</v>
      </c>
      <c r="U30" s="82" t="str">
        <f>IF(C30="","",VLOOKUP(C30,listaBolsa!$D$2:$BB$1276,40,0))</f>
        <v xml:space="preserve"> $ -   </v>
      </c>
      <c r="V30" s="83" t="e">
        <f t="shared" si="35"/>
        <v>#VALUE!</v>
      </c>
      <c r="W30" s="83" t="e">
        <f t="shared" si="36"/>
        <v>#VALUE!</v>
      </c>
      <c r="X30" s="83" t="e">
        <f t="shared" si="37"/>
        <v>#VALUE!</v>
      </c>
      <c r="Y30" s="83" t="e">
        <f t="shared" si="38"/>
        <v>#VALUE!</v>
      </c>
      <c r="Z30" s="84" t="e">
        <f t="shared" si="39"/>
        <v>#VALUE!</v>
      </c>
      <c r="AA30" s="84" t="e">
        <f t="shared" si="40"/>
        <v>#VALUE!</v>
      </c>
      <c r="AB30" s="76" t="e">
        <f t="shared" si="41"/>
        <v>#VALUE!</v>
      </c>
      <c r="AC30" s="300" t="e">
        <f t="shared" si="42"/>
        <v>#VALUE!</v>
      </c>
      <c r="AD30" s="5" t="s">
        <v>123</v>
      </c>
      <c r="AE30" s="7" t="s">
        <v>124</v>
      </c>
      <c r="AF30" s="7" t="e">
        <f>IF(C30="","",VLOOKUP(C30,listaBolsa!$D$2:$BB$276,51,0))</f>
        <v>#N/A</v>
      </c>
      <c r="AG30" s="7" t="e">
        <f>IF(C30="","",VLOOKUP(C30,listaBolsa!$D$2:$H$276,5,0))</f>
        <v>#N/A</v>
      </c>
      <c r="AH30" s="7" t="e">
        <f t="shared" si="43"/>
        <v>#N/A</v>
      </c>
      <c r="BG30" s="7">
        <v>22</v>
      </c>
      <c r="DA30" s="7" t="str">
        <f>VLOOKUP(C30,listaBolsa!$D$2:$BA$330,1,0)</f>
        <v>Juego Didáctico Montessori Educativo</v>
      </c>
      <c r="DB30" s="7" t="str">
        <f>VLOOKUP(C30,listaBolsa!$D$2:$BA$330,2,0)</f>
        <v>Cubo de actividad de madera 6 en 1: este cubo de actividad para bebé mantiene al niño entretenido con el clasificador de formas, pista de laberinto de cuentas, aprendizaje de reloj, coincidencia de números, rompecabezas de doble cara, que cumple perfectamente con los requisitos de los pequeños exploradores. Mantendrá a los bebés niños y niñas desarrollando sus habilidades mentales y de coordinación. Impresionantes juguetes para bebés de 6 a 12 meses, juguetes para bebés de 6 a 12 meses, juguetes para niños pequeños de 1 a 2 años.</v>
      </c>
      <c r="DC30" s="7" t="str">
        <f>VLOOKUP(C30,listaBolsa!$D$2:$BA$330,10,0)</f>
        <v>FALABELLA</v>
      </c>
      <c r="DD30" s="7">
        <f>VLOOKUP(C30,listaBolsa!$D$2:$BA$330,14,0)</f>
        <v>94117.65</v>
      </c>
      <c r="DE30" s="7">
        <f>VLOOKUP(C30,listaBolsa!$D$2:$BA$330,23,0)</f>
        <v>0</v>
      </c>
      <c r="DF30" s="172" t="str">
        <f>VLOOKUP(C30,listaBolsa!$D$2:$BA$330,27,0)</f>
        <v xml:space="preserve"> $ -   </v>
      </c>
      <c r="DG30" s="7">
        <f>VLOOKUP(C30,listaBolsa!$D$2:$BA$330,36,0)</f>
        <v>0</v>
      </c>
      <c r="DH30" s="172" t="str">
        <f>VLOOKUP(C30,listaBolsa!$D$2:$BA$330,40,0)</f>
        <v xml:space="preserve"> $ -   </v>
      </c>
      <c r="DI30" s="173" t="e">
        <f>VLOOKUP(C30,listaBolsa!$D$2:$BA$330,48,0)</f>
        <v>#DIV/0!</v>
      </c>
      <c r="DJ30" s="7" t="b">
        <f t="shared" si="44"/>
        <v>1</v>
      </c>
      <c r="DK30" s="7" t="b">
        <f t="shared" si="45"/>
        <v>1</v>
      </c>
      <c r="DL30" s="7" t="b">
        <f t="shared" si="46"/>
        <v>1</v>
      </c>
      <c r="DM30" s="7" t="b">
        <f t="shared" si="47"/>
        <v>1</v>
      </c>
      <c r="DN30" s="7" t="b">
        <f t="shared" si="48"/>
        <v>1</v>
      </c>
      <c r="DO30" s="7" t="b">
        <f t="shared" si="49"/>
        <v>1</v>
      </c>
      <c r="DP30" s="7" t="b">
        <f t="shared" si="50"/>
        <v>1</v>
      </c>
      <c r="DQ30" s="7" t="b">
        <f t="shared" si="51"/>
        <v>1</v>
      </c>
      <c r="DR30" s="7" t="e">
        <f t="shared" si="52"/>
        <v>#DIV/0!</v>
      </c>
    </row>
    <row r="31" spans="1:122" s="7" customFormat="1" ht="105">
      <c r="A31" s="75">
        <f t="shared" si="26"/>
        <v>23</v>
      </c>
      <c r="B31" s="94" t="s">
        <v>53</v>
      </c>
      <c r="C31" s="165" t="s">
        <v>125</v>
      </c>
      <c r="D31" s="296" t="s">
        <v>126</v>
      </c>
      <c r="E31" s="169" t="s">
        <v>56</v>
      </c>
      <c r="F31" s="170">
        <v>4</v>
      </c>
      <c r="G31" s="171" t="s">
        <v>57</v>
      </c>
      <c r="H31" s="175" t="s">
        <v>127</v>
      </c>
      <c r="I31" s="176">
        <v>109159.66</v>
      </c>
      <c r="J31" s="80">
        <f t="shared" si="27"/>
        <v>20740.3354</v>
      </c>
      <c r="K31" s="80">
        <f t="shared" si="28"/>
        <v>129899.9954</v>
      </c>
      <c r="L31" s="80">
        <f t="shared" si="29"/>
        <v>436638.64</v>
      </c>
      <c r="M31" s="80">
        <f t="shared" si="30"/>
        <v>519599.9816</v>
      </c>
      <c r="N31" s="177" t="s">
        <v>88</v>
      </c>
      <c r="O31" s="178">
        <v>109159.66</v>
      </c>
      <c r="P31" s="93">
        <f t="shared" si="31"/>
        <v>20740.3354</v>
      </c>
      <c r="Q31" s="93">
        <f t="shared" si="32"/>
        <v>129899.9954</v>
      </c>
      <c r="R31" s="93">
        <f t="shared" si="33"/>
        <v>436638.64</v>
      </c>
      <c r="S31" s="93">
        <f t="shared" si="34"/>
        <v>519599.9816</v>
      </c>
      <c r="T31" s="179" t="s">
        <v>90</v>
      </c>
      <c r="U31" s="180">
        <v>109159.66</v>
      </c>
      <c r="V31" s="83">
        <f t="shared" si="35"/>
        <v>20740.3354</v>
      </c>
      <c r="W31" s="83">
        <f t="shared" si="36"/>
        <v>129899.9954</v>
      </c>
      <c r="X31" s="83">
        <f t="shared" si="37"/>
        <v>436638.64</v>
      </c>
      <c r="Y31" s="83">
        <f t="shared" si="38"/>
        <v>519599.9816</v>
      </c>
      <c r="Z31" s="84">
        <f t="shared" si="39"/>
        <v>129899.9954</v>
      </c>
      <c r="AA31" s="84">
        <f t="shared" si="40"/>
        <v>519599.9816</v>
      </c>
      <c r="AB31" s="76">
        <f t="shared" si="41"/>
        <v>0</v>
      </c>
      <c r="AC31" s="300">
        <f t="shared" si="42"/>
        <v>0</v>
      </c>
      <c r="AD31" s="5" t="s">
        <v>58</v>
      </c>
      <c r="AE31" s="7" t="s">
        <v>85</v>
      </c>
      <c r="AF31" s="7" t="str">
        <f>IF(C31="","",VLOOKUP(C31,listaBolsa!$D$2:$BB$276,51,0))</f>
        <v>Cotizaciones entegadas por el equipo de cotizaciones-LUZ JIMENEZ</v>
      </c>
      <c r="AG31" s="7" t="str">
        <f>IF(C31="","",VLOOKUP(C31,listaBolsa!$D$2:$H$276,5,0))</f>
        <v>Compra</v>
      </c>
      <c r="AH31" s="7" t="b">
        <f t="shared" si="43"/>
        <v>1</v>
      </c>
      <c r="BG31" s="7">
        <v>23</v>
      </c>
      <c r="DA31" s="7" t="str">
        <f>VLOOKUP(C31,listaBolsa!$D$2:$BA$330,1,0)</f>
        <v>Arma todo</v>
      </c>
      <c r="DB31" s="7" t="str">
        <f>VLOOKUP(C31,listaBolsa!$D$2:$BA$330,2,0)</f>
        <v>Armotodo x 110 Piezas: Creatividad y Aprendizaje en Bloques variedad colores Diversidad de Construcciones: Con 110 bloques, ofrece infinitas posibilidades de juego. La bolsa incluida, con dimensiones de 33x23x22 cm y un peso de 1.27 kg. Material propileno</v>
      </c>
      <c r="DC31" s="7" t="str">
        <f>VLOOKUP(C31,listaBolsa!$D$2:$BA$330,10,0)</f>
        <v>HOMECENTER</v>
      </c>
      <c r="DD31" s="7">
        <f>VLOOKUP(C31,listaBolsa!$D$2:$BA$330,14,0)</f>
        <v>109159.66</v>
      </c>
      <c r="DE31" s="7" t="str">
        <f>VLOOKUP(C31,listaBolsa!$D$2:$BA$330,23,0)</f>
        <v>EXITO</v>
      </c>
      <c r="DF31" s="172">
        <f>VLOOKUP(C31,listaBolsa!$D$2:$BA$330,27,0)</f>
        <v>109159.66</v>
      </c>
      <c r="DG31" s="7" t="str">
        <f>VLOOKUP(C31,listaBolsa!$D$2:$BA$330,36,0)</f>
        <v>FALABELLA</v>
      </c>
      <c r="DH31" s="172">
        <f>VLOOKUP(C31,listaBolsa!$D$2:$BA$330,40,0)</f>
        <v>109159.66</v>
      </c>
      <c r="DI31" s="173">
        <f>VLOOKUP(C31,listaBolsa!$D$2:$BA$330,48,0)</f>
        <v>0</v>
      </c>
      <c r="DJ31" s="7" t="b">
        <f t="shared" si="44"/>
        <v>1</v>
      </c>
      <c r="DK31" s="7" t="b">
        <f t="shared" si="45"/>
        <v>1</v>
      </c>
      <c r="DL31" s="7" t="b">
        <f t="shared" si="46"/>
        <v>1</v>
      </c>
      <c r="DM31" s="7" t="b">
        <f t="shared" si="47"/>
        <v>1</v>
      </c>
      <c r="DN31" s="7" t="b">
        <f t="shared" si="48"/>
        <v>1</v>
      </c>
      <c r="DO31" s="7" t="b">
        <f t="shared" si="49"/>
        <v>1</v>
      </c>
      <c r="DP31" s="7" t="b">
        <f t="shared" si="50"/>
        <v>1</v>
      </c>
      <c r="DQ31" s="7" t="b">
        <f t="shared" si="51"/>
        <v>1</v>
      </c>
      <c r="DR31" s="7" t="b">
        <f t="shared" si="52"/>
        <v>1</v>
      </c>
    </row>
    <row r="32" spans="1:122" s="7" customFormat="1" ht="240">
      <c r="A32" s="75">
        <f t="shared" si="26"/>
        <v>24</v>
      </c>
      <c r="B32" s="94" t="s">
        <v>53</v>
      </c>
      <c r="C32" s="305" t="s">
        <v>128</v>
      </c>
      <c r="D32" s="299" t="s">
        <v>129</v>
      </c>
      <c r="E32" s="169" t="s">
        <v>56</v>
      </c>
      <c r="F32" s="170">
        <v>8</v>
      </c>
      <c r="G32" s="171" t="s">
        <v>57</v>
      </c>
      <c r="H32" s="187" t="s">
        <v>130</v>
      </c>
      <c r="I32" s="182">
        <v>378067.23</v>
      </c>
      <c r="J32" s="80">
        <f t="shared" si="27"/>
        <v>71832.773699999991</v>
      </c>
      <c r="K32" s="80">
        <f t="shared" si="28"/>
        <v>449900.0037</v>
      </c>
      <c r="L32" s="80">
        <f t="shared" si="29"/>
        <v>3024537.84</v>
      </c>
      <c r="M32" s="80">
        <f t="shared" si="30"/>
        <v>3599200.0296</v>
      </c>
      <c r="N32" s="188" t="s">
        <v>90</v>
      </c>
      <c r="O32" s="184">
        <v>294033.61</v>
      </c>
      <c r="P32" s="93">
        <f t="shared" si="31"/>
        <v>55866.385900000001</v>
      </c>
      <c r="Q32" s="93">
        <f t="shared" si="32"/>
        <v>349899.99589999998</v>
      </c>
      <c r="R32" s="93">
        <f t="shared" si="33"/>
        <v>2352268.88</v>
      </c>
      <c r="S32" s="93">
        <f t="shared" si="34"/>
        <v>2799199.9671999998</v>
      </c>
      <c r="T32" s="189" t="s">
        <v>131</v>
      </c>
      <c r="U32" s="186">
        <v>336050.42</v>
      </c>
      <c r="V32" s="83">
        <f t="shared" si="35"/>
        <v>63849.5798</v>
      </c>
      <c r="W32" s="83">
        <f t="shared" si="36"/>
        <v>399899.99979999999</v>
      </c>
      <c r="X32" s="83">
        <f t="shared" si="37"/>
        <v>2688403.36</v>
      </c>
      <c r="Y32" s="83">
        <f t="shared" si="38"/>
        <v>3199199.9983999999</v>
      </c>
      <c r="Z32" s="302">
        <f t="shared" si="39"/>
        <v>399899.99980000005</v>
      </c>
      <c r="AA32" s="84">
        <f t="shared" si="40"/>
        <v>3199199.9984000004</v>
      </c>
      <c r="AB32" s="76">
        <f t="shared" si="41"/>
        <v>400000.03119999636</v>
      </c>
      <c r="AC32" s="300">
        <f t="shared" si="42"/>
        <v>0.12503126762942185</v>
      </c>
      <c r="AD32" s="5" t="s">
        <v>58</v>
      </c>
      <c r="AF32" s="7" t="e">
        <f>IF(C32="","",VLOOKUP(C32,listaBolsa!$D$2:$BB$276,51,0))</f>
        <v>#N/A</v>
      </c>
      <c r="AG32" s="7" t="e">
        <f>IF(C32="","",VLOOKUP(C32,listaBolsa!$D$2:$H$276,5,0))</f>
        <v>#N/A</v>
      </c>
      <c r="AH32" s="7" t="e">
        <f t="shared" si="43"/>
        <v>#N/A</v>
      </c>
      <c r="BG32" s="7">
        <v>24</v>
      </c>
      <c r="DA32" s="7" t="str">
        <f>VLOOKUP(C32,listaBolsa!$D$2:$BA$330,1,0)</f>
        <v>Silla ergonómica</v>
      </c>
      <c r="DB32" s="7" t="str">
        <f>VLOOKUP(C32,listaBolsa!$D$2:$BA$330,2,0)</f>
        <v>Silla Ergonómica.  Espaldar: Material malla color  negro con Apoyo Lumbar  ajustable en Profundidad.  Brazos: Ajustables en Altura.  Asiento: Material Tapizado en Paño color negro, Espuma  moldeada tipo inyectada. Densidad 23, Espesor 6cm.  Mecanismo: Un bloqueo y  graduación de altura en asiento.Movimiento basculante en espalda  cuando no está en posición fija,  tensión graduable del basculante.Columna neumática: Ajuste de altura del asiento con elevación de gas. Material Acero Desplazamiento 120mm Base: Estrella de 5 aspas. Radio 300mm. Material Acero Nylon. Rodachinas: Doble carrete. Material Nylon color negro.Diámetro 50mm.</v>
      </c>
      <c r="DC32" s="7" t="str">
        <f>VLOOKUP(C32,listaBolsa!$D$2:$BA$330,10,0)</f>
        <v>EXITO</v>
      </c>
      <c r="DD32" s="7">
        <f>VLOOKUP(C32,listaBolsa!$D$2:$BA$330,14,0)</f>
        <v>646974.79</v>
      </c>
      <c r="DE32" s="7" t="str">
        <f>VLOOKUP(C32,listaBolsa!$D$2:$BA$330,23,0)</f>
        <v>FALABELLA</v>
      </c>
      <c r="DF32" s="172">
        <f>VLOOKUP(C32,listaBolsa!$D$2:$BA$330,27,0)</f>
        <v>718403.36</v>
      </c>
      <c r="DG32" s="7" t="str">
        <f>VLOOKUP(C32,listaBolsa!$D$2:$BA$330,36,0)</f>
        <v>ERGOMONUS</v>
      </c>
      <c r="DH32" s="172">
        <f>VLOOKUP(C32,listaBolsa!$D$2:$BA$330,40,0)</f>
        <v>672268.91</v>
      </c>
      <c r="DI32" s="173">
        <f>VLOOKUP(C32,listaBolsa!$D$2:$BA$330,48,0)</f>
        <v>5.33E-2</v>
      </c>
      <c r="DJ32" s="7" t="b">
        <f t="shared" si="44"/>
        <v>1</v>
      </c>
      <c r="DK32" s="7" t="b">
        <f t="shared" si="45"/>
        <v>0</v>
      </c>
      <c r="DL32" s="7" t="b">
        <f t="shared" si="46"/>
        <v>0</v>
      </c>
      <c r="DM32" s="7" t="b">
        <f t="shared" si="47"/>
        <v>0</v>
      </c>
      <c r="DN32" s="7" t="b">
        <f t="shared" si="48"/>
        <v>1</v>
      </c>
      <c r="DO32" s="7" t="b">
        <f t="shared" si="49"/>
        <v>0</v>
      </c>
      <c r="DP32" s="7" t="b">
        <f t="shared" si="50"/>
        <v>0</v>
      </c>
      <c r="DQ32" s="7" t="b">
        <f t="shared" si="51"/>
        <v>0</v>
      </c>
      <c r="DR32" s="7" t="b">
        <f t="shared" si="52"/>
        <v>0</v>
      </c>
    </row>
    <row r="33" spans="1:122" s="7" customFormat="1" ht="165">
      <c r="A33" s="75">
        <f t="shared" si="26"/>
        <v>25</v>
      </c>
      <c r="B33" s="94" t="s">
        <v>53</v>
      </c>
      <c r="C33" s="164" t="s">
        <v>132</v>
      </c>
      <c r="D33" s="296" t="s">
        <v>133</v>
      </c>
      <c r="E33" s="166" t="s">
        <v>56</v>
      </c>
      <c r="F33" s="167">
        <v>3</v>
      </c>
      <c r="G33" s="168" t="s">
        <v>57</v>
      </c>
      <c r="H33" s="89" t="str">
        <f>IF(C33="","",VLOOKUP(C33,listaBolsa!$D$2:$W$1276,10,0))</f>
        <v>FALABELLA</v>
      </c>
      <c r="I33" s="90">
        <f>IF(C33="","",VLOOKUP(C33,listaBolsa!$D$2:$W$1276,14,0))</f>
        <v>823445.38</v>
      </c>
      <c r="J33" s="80">
        <f t="shared" si="27"/>
        <v>156454.62220000001</v>
      </c>
      <c r="K33" s="80">
        <f t="shared" si="28"/>
        <v>979900.00219999999</v>
      </c>
      <c r="L33" s="80">
        <f t="shared" si="29"/>
        <v>2470336.14</v>
      </c>
      <c r="M33" s="80">
        <f t="shared" si="30"/>
        <v>2939700.0066</v>
      </c>
      <c r="N33" s="91" t="str">
        <f>IF(C33="","",VLOOKUP(C33,listaBolsa!$D$2:$AZ$1276,23,0))</f>
        <v>HOMECENTER</v>
      </c>
      <c r="O33" s="92">
        <f>IF(C33="","",VLOOKUP(C33,listaBolsa!$D$2:$AZ$1276,27,0))</f>
        <v>823445.38</v>
      </c>
      <c r="P33" s="93">
        <f t="shared" si="31"/>
        <v>156454.62220000001</v>
      </c>
      <c r="Q33" s="93">
        <f t="shared" si="32"/>
        <v>979900.00219999999</v>
      </c>
      <c r="R33" s="93">
        <f t="shared" si="33"/>
        <v>2470336.14</v>
      </c>
      <c r="S33" s="93">
        <f t="shared" si="34"/>
        <v>2939700.0066</v>
      </c>
      <c r="T33" s="189" t="s">
        <v>134</v>
      </c>
      <c r="U33" s="308">
        <v>745190.76</v>
      </c>
      <c r="V33" s="83">
        <f t="shared" si="35"/>
        <v>141586.2444</v>
      </c>
      <c r="W33" s="83">
        <f t="shared" si="36"/>
        <v>886777.00439999998</v>
      </c>
      <c r="X33" s="83">
        <f t="shared" si="37"/>
        <v>2235572.2800000003</v>
      </c>
      <c r="Y33" s="83">
        <f t="shared" si="38"/>
        <v>2660331.0131999999</v>
      </c>
      <c r="Z33" s="93">
        <f t="shared" si="39"/>
        <v>948859.00293333328</v>
      </c>
      <c r="AA33" s="84">
        <f t="shared" si="40"/>
        <v>2846577.0088</v>
      </c>
      <c r="AB33" s="76">
        <f t="shared" si="41"/>
        <v>161293.7635427248</v>
      </c>
      <c r="AC33" s="300">
        <f t="shared" si="42"/>
        <v>5.6662357295831474E-2</v>
      </c>
      <c r="AD33" s="5"/>
      <c r="AE33" s="7" t="s">
        <v>135</v>
      </c>
      <c r="AF33" s="7" t="e">
        <f>IF(C33="","",VLOOKUP(C33,listaBolsa!$D$2:$BB$276,51,0))</f>
        <v>#N/A</v>
      </c>
      <c r="AG33" s="7" t="e">
        <f>IF(C33="","",VLOOKUP(C33,listaBolsa!$D$2:$H$276,5,0))</f>
        <v>#N/A</v>
      </c>
      <c r="AH33" s="7" t="e">
        <f t="shared" si="43"/>
        <v>#N/A</v>
      </c>
      <c r="BG33" s="7">
        <v>25</v>
      </c>
      <c r="DA33" s="7" t="str">
        <f>VLOOKUP(C33,listaBolsa!$D$2:$BA$330,1,0)</f>
        <v>Carpa 3 x 3</v>
      </c>
      <c r="DB33" s="7" t="str">
        <f>VLOOKUP(C33,listaBolsa!$D$2:$BA$330,2,0)</f>
        <v>Carpa Plegable para Exterior  -Bolsa de Transporte con Ruedas  -Carpas 3MX3M tipo popup de fácil armado, con sistema plegable de apertura automática mediante bisagras articuladas.  -La lona de polietileno de alta densidad (PEHD), impermeable y con protección UV, y la estructura de tubos de acero galvanizado o  aluminio anodizado, resistentes a la corrosión.  Ancho: 25.40 cm Alto: 25.40 cm Largo: 182.88 cm Color: blanco</v>
      </c>
      <c r="DC33" s="7" t="str">
        <f>VLOOKUP(C33,listaBolsa!$D$2:$BA$330,10,0)</f>
        <v>FALABELLA</v>
      </c>
      <c r="DD33" s="7">
        <f>VLOOKUP(C33,listaBolsa!$D$2:$BA$330,14,0)</f>
        <v>823445.38</v>
      </c>
      <c r="DE33" s="7" t="str">
        <f>VLOOKUP(C33,listaBolsa!$D$2:$BA$330,23,0)</f>
        <v>HOMECENTER</v>
      </c>
      <c r="DF33" s="172">
        <f>VLOOKUP(C33,listaBolsa!$D$2:$BA$330,27,0)</f>
        <v>823445.38</v>
      </c>
      <c r="DG33" s="7" t="str">
        <f>VLOOKUP(C33,listaBolsa!$D$2:$BA$330,36,0)</f>
        <v>EXITO</v>
      </c>
      <c r="DH33" s="172">
        <f>VLOOKUP(C33,listaBolsa!$D$2:$BA$330,40,0)</f>
        <v>1109016.81</v>
      </c>
      <c r="DI33" s="301">
        <f>VLOOKUP(C33,listaBolsa!$D$2:$BA$330,48,0)</f>
        <v>0.17949999999999999</v>
      </c>
      <c r="DJ33" s="7" t="b">
        <f t="shared" si="44"/>
        <v>1</v>
      </c>
      <c r="DK33" s="7" t="b">
        <f t="shared" si="45"/>
        <v>1</v>
      </c>
      <c r="DL33" s="7" t="b">
        <f t="shared" si="46"/>
        <v>1</v>
      </c>
      <c r="DM33" s="7" t="b">
        <f t="shared" si="47"/>
        <v>1</v>
      </c>
      <c r="DN33" s="7" t="b">
        <f t="shared" si="48"/>
        <v>1</v>
      </c>
      <c r="DO33" s="7" t="b">
        <f t="shared" si="49"/>
        <v>1</v>
      </c>
      <c r="DP33" s="7" t="b">
        <f t="shared" si="50"/>
        <v>0</v>
      </c>
      <c r="DQ33" s="7" t="b">
        <f t="shared" si="51"/>
        <v>0</v>
      </c>
      <c r="DR33" s="7" t="b">
        <f t="shared" si="52"/>
        <v>0</v>
      </c>
    </row>
    <row r="34" spans="1:122" s="7" customFormat="1" ht="120">
      <c r="A34" s="75">
        <f t="shared" si="26"/>
        <v>26</v>
      </c>
      <c r="B34" s="94" t="s">
        <v>53</v>
      </c>
      <c r="C34" s="165" t="s">
        <v>136</v>
      </c>
      <c r="D34" s="296" t="s">
        <v>137</v>
      </c>
      <c r="E34" s="169" t="s">
        <v>56</v>
      </c>
      <c r="F34" s="170">
        <v>30</v>
      </c>
      <c r="G34" s="171" t="s">
        <v>57</v>
      </c>
      <c r="H34" s="187" t="s">
        <v>138</v>
      </c>
      <c r="I34" s="182">
        <v>220000</v>
      </c>
      <c r="J34" s="80"/>
      <c r="K34" s="80">
        <f t="shared" si="28"/>
        <v>220000</v>
      </c>
      <c r="L34" s="80">
        <f t="shared" si="29"/>
        <v>6600000</v>
      </c>
      <c r="M34" s="80">
        <f t="shared" si="30"/>
        <v>6600000</v>
      </c>
      <c r="N34" s="188" t="s">
        <v>139</v>
      </c>
      <c r="O34" s="184">
        <v>180250</v>
      </c>
      <c r="P34" s="93"/>
      <c r="Q34" s="93">
        <f t="shared" si="32"/>
        <v>180250</v>
      </c>
      <c r="R34" s="93">
        <f t="shared" si="33"/>
        <v>5407500</v>
      </c>
      <c r="S34" s="93">
        <f t="shared" si="34"/>
        <v>5407500</v>
      </c>
      <c r="T34" s="189" t="s">
        <v>140</v>
      </c>
      <c r="U34" s="186">
        <v>192000</v>
      </c>
      <c r="V34" s="83">
        <f t="shared" si="35"/>
        <v>36480</v>
      </c>
      <c r="W34" s="83">
        <f t="shared" si="36"/>
        <v>228480</v>
      </c>
      <c r="X34" s="83">
        <f t="shared" si="37"/>
        <v>5760000</v>
      </c>
      <c r="Y34" s="83">
        <f t="shared" si="38"/>
        <v>6854400</v>
      </c>
      <c r="Z34" s="84">
        <f t="shared" si="39"/>
        <v>209576.66666666666</v>
      </c>
      <c r="AA34" s="84">
        <f t="shared" si="40"/>
        <v>6287300</v>
      </c>
      <c r="AB34" s="76">
        <f t="shared" si="41"/>
        <v>772473.86363552778</v>
      </c>
      <c r="AC34" s="300">
        <f t="shared" si="42"/>
        <v>0.12286257433803505</v>
      </c>
      <c r="AD34" s="5" t="s">
        <v>58</v>
      </c>
      <c r="AE34" s="7" t="s">
        <v>70</v>
      </c>
      <c r="AF34" s="7" t="e">
        <f>IF(C34="","",VLOOKUP(C34,listaBolsa!$D$2:$BB$276,51,0))</f>
        <v>#N/A</v>
      </c>
      <c r="AG34" s="7" t="e">
        <f>IF(C34="","",VLOOKUP(C34,listaBolsa!$D$2:$H$276,5,0))</f>
        <v>#N/A</v>
      </c>
      <c r="AH34" s="7" t="e">
        <f t="shared" si="43"/>
        <v>#N/A</v>
      </c>
      <c r="BG34" s="7">
        <v>26</v>
      </c>
      <c r="DA34" s="7" t="str">
        <f>VLOOKUP(C34,listaBolsa!$D$2:$BA$330,1,0)</f>
        <v>Traje típico Chapolera para Mujer</v>
      </c>
      <c r="DB34" s="7" t="str">
        <f>VLOOKUP(C34,listaBolsa!$D$2:$BA$330,2,0)</f>
        <v>Conjuntos  30 faldas y 30 Blusas en Tallas S, M y L (10 de cada una) en telas frescas como linoflex o algodón Traje típico Chapolera - Mujeres Conjuntos  30 Faldas color rojo bolado blanco y 30 Blusas color blanco bolado rojo en Tallas S, M y L (10 de cada una) en telas frescas como lino flex o algodón</v>
      </c>
      <c r="DC34" s="7" t="str">
        <f>VLOOKUP(C34,listaBolsa!$D$2:$BA$330,10,0)</f>
        <v>DISFRACES ANTIFAZ</v>
      </c>
      <c r="DD34" s="7">
        <f>VLOOKUP(C34,listaBolsa!$D$2:$BA$330,14,0)</f>
        <v>220000</v>
      </c>
      <c r="DE34" s="7" t="str">
        <f>VLOOKUP(C34,listaBolsa!$D$2:$BA$330,23,0)</f>
        <v>ARTES FOLKLORICAS</v>
      </c>
      <c r="DF34" s="172">
        <f>VLOOKUP(C34,listaBolsa!$D$2:$BA$330,27,0)</f>
        <v>180250</v>
      </c>
      <c r="DG34" s="7" t="str">
        <f>VLOOKUP(C34,listaBolsa!$D$2:$BA$330,36,0)</f>
        <v>MARKETGROUP</v>
      </c>
      <c r="DH34" s="172">
        <f>VLOOKUP(C34,listaBolsa!$D$2:$BA$330,40,0)</f>
        <v>192000</v>
      </c>
      <c r="DI34" s="301">
        <f>VLOOKUP(C34,listaBolsa!$D$2:$BA$330,48,0)</f>
        <v>0.1229</v>
      </c>
      <c r="DJ34" s="7" t="b">
        <f t="shared" si="44"/>
        <v>1</v>
      </c>
      <c r="DK34" s="7" t="b">
        <f t="shared" si="45"/>
        <v>1</v>
      </c>
      <c r="DL34" s="7" t="b">
        <f t="shared" si="46"/>
        <v>1</v>
      </c>
      <c r="DM34" s="7" t="b">
        <f t="shared" si="47"/>
        <v>1</v>
      </c>
      <c r="DN34" s="7" t="b">
        <f t="shared" si="48"/>
        <v>1</v>
      </c>
      <c r="DO34" s="7" t="b">
        <f t="shared" si="49"/>
        <v>1</v>
      </c>
      <c r="DP34" s="7" t="b">
        <f t="shared" si="50"/>
        <v>1</v>
      </c>
      <c r="DQ34" s="7" t="b">
        <f t="shared" si="51"/>
        <v>1</v>
      </c>
      <c r="DR34" s="7" t="b">
        <f t="shared" si="52"/>
        <v>0</v>
      </c>
    </row>
    <row r="35" spans="1:122" s="7" customFormat="1" ht="60">
      <c r="A35" s="75">
        <f t="shared" si="26"/>
        <v>27</v>
      </c>
      <c r="B35" s="94" t="s">
        <v>53</v>
      </c>
      <c r="C35" s="165" t="s">
        <v>141</v>
      </c>
      <c r="D35" s="296" t="s">
        <v>142</v>
      </c>
      <c r="E35" s="169" t="s">
        <v>56</v>
      </c>
      <c r="F35" s="170">
        <v>15</v>
      </c>
      <c r="G35" s="171" t="s">
        <v>57</v>
      </c>
      <c r="H35" s="187" t="s">
        <v>138</v>
      </c>
      <c r="I35" s="182">
        <v>180000</v>
      </c>
      <c r="J35" s="80"/>
      <c r="K35" s="80">
        <f t="shared" si="28"/>
        <v>180000</v>
      </c>
      <c r="L35" s="80">
        <f t="shared" si="29"/>
        <v>2700000</v>
      </c>
      <c r="M35" s="80">
        <f t="shared" si="30"/>
        <v>2700000</v>
      </c>
      <c r="N35" s="188" t="s">
        <v>139</v>
      </c>
      <c r="O35" s="184">
        <v>135132</v>
      </c>
      <c r="P35" s="93"/>
      <c r="Q35" s="93">
        <f t="shared" si="32"/>
        <v>135132</v>
      </c>
      <c r="R35" s="93">
        <f t="shared" si="33"/>
        <v>2026980</v>
      </c>
      <c r="S35" s="93">
        <f t="shared" si="34"/>
        <v>2026980</v>
      </c>
      <c r="T35" s="81">
        <f>IF(C35="","",VLOOKUP(C35,listaBolsa!$D$2:$BB$1276,36,0))</f>
        <v>0</v>
      </c>
      <c r="U35" s="82"/>
      <c r="V35" s="83"/>
      <c r="W35" s="83"/>
      <c r="X35" s="83"/>
      <c r="Y35" s="83"/>
      <c r="Z35" s="84">
        <f t="shared" si="39"/>
        <v>157566</v>
      </c>
      <c r="AA35" s="84">
        <f t="shared" si="40"/>
        <v>2363490</v>
      </c>
      <c r="AB35" s="76">
        <f t="shared" si="41"/>
        <v>475897.00587417022</v>
      </c>
      <c r="AC35" s="300">
        <f t="shared" si="42"/>
        <v>0.20135350937561411</v>
      </c>
      <c r="AD35" s="5" t="s">
        <v>58</v>
      </c>
      <c r="AF35" s="7" t="e">
        <f>IF(C35="","",VLOOKUP(C35,listaBolsa!$D$2:$BB$276,51,0))</f>
        <v>#N/A</v>
      </c>
      <c r="AG35" s="7" t="e">
        <f>IF(C35="","",VLOOKUP(C35,listaBolsa!$D$2:$H$276,5,0))</f>
        <v>#N/A</v>
      </c>
      <c r="AH35" s="7" t="e">
        <f t="shared" si="43"/>
        <v>#N/A</v>
      </c>
      <c r="BG35" s="7">
        <v>27</v>
      </c>
      <c r="DA35" s="7" t="str">
        <f>VLOOKUP(C35,listaBolsa!$D$2:$BA$330,1,0)</f>
        <v>Traje típico para hombre</v>
      </c>
      <c r="DB35" s="7" t="str">
        <f>VLOOKUP(C35,listaBolsa!$D$2:$BA$330,2,0)</f>
        <v>Conjuntos  15 pantalones negros corte clásicos y 15 Camisas blancas suelta cuello neru en telas frescas como linoflex o algodón en Tallas S, M y L (5 de cada talla)</v>
      </c>
      <c r="DC35" s="7" t="str">
        <f>VLOOKUP(C35,listaBolsa!$D$2:$BA$330,10,0)</f>
        <v>DISFRACES ANTIFAZ</v>
      </c>
      <c r="DD35" s="7">
        <f>VLOOKUP(C35,listaBolsa!$D$2:$BA$330,14,0)</f>
        <v>180000</v>
      </c>
      <c r="DE35" s="7" t="str">
        <f>VLOOKUP(C35,listaBolsa!$D$2:$BA$330,23,0)</f>
        <v>ARTES FOLKLORICAS</v>
      </c>
      <c r="DF35" s="172">
        <f>VLOOKUP(C35,listaBolsa!$D$2:$BA$330,27,0)</f>
        <v>135132</v>
      </c>
      <c r="DG35" s="7">
        <f>VLOOKUP(C35,listaBolsa!$D$2:$BA$330,36,0)</f>
        <v>0</v>
      </c>
      <c r="DH35" s="172">
        <f>VLOOKUP(C35,listaBolsa!$D$2:$BA$330,40,0)</f>
        <v>0</v>
      </c>
      <c r="DI35" s="301">
        <f>VLOOKUP(C35,listaBolsa!$D$2:$BA$330,48,0)</f>
        <v>0.2014</v>
      </c>
      <c r="DJ35" s="7" t="b">
        <f t="shared" si="44"/>
        <v>1</v>
      </c>
      <c r="DK35" s="7" t="b">
        <f t="shared" si="45"/>
        <v>1</v>
      </c>
      <c r="DL35" s="7" t="b">
        <f t="shared" si="46"/>
        <v>1</v>
      </c>
      <c r="DM35" s="7" t="b">
        <f t="shared" si="47"/>
        <v>1</v>
      </c>
      <c r="DN35" s="7" t="b">
        <f t="shared" si="48"/>
        <v>1</v>
      </c>
      <c r="DO35" s="7" t="b">
        <f t="shared" si="49"/>
        <v>1</v>
      </c>
      <c r="DP35" s="7" t="b">
        <f t="shared" si="50"/>
        <v>1</v>
      </c>
      <c r="DQ35" s="7" t="b">
        <f t="shared" si="51"/>
        <v>1</v>
      </c>
      <c r="DR35" s="7" t="b">
        <f t="shared" si="52"/>
        <v>0</v>
      </c>
    </row>
    <row r="36" spans="1:122" s="7" customFormat="1" ht="45">
      <c r="A36" s="75">
        <f t="shared" si="26"/>
        <v>28</v>
      </c>
      <c r="B36" s="94" t="s">
        <v>53</v>
      </c>
      <c r="C36" s="165" t="s">
        <v>143</v>
      </c>
      <c r="D36" s="296" t="s">
        <v>144</v>
      </c>
      <c r="E36" s="169" t="s">
        <v>56</v>
      </c>
      <c r="F36" s="170">
        <v>45</v>
      </c>
      <c r="G36" s="171" t="s">
        <v>57</v>
      </c>
      <c r="H36" s="187" t="s">
        <v>138</v>
      </c>
      <c r="I36" s="182">
        <v>5000</v>
      </c>
      <c r="J36" s="80"/>
      <c r="K36" s="80">
        <f t="shared" si="28"/>
        <v>5000</v>
      </c>
      <c r="L36" s="80">
        <f t="shared" si="29"/>
        <v>225000</v>
      </c>
      <c r="M36" s="80">
        <f t="shared" si="30"/>
        <v>225000</v>
      </c>
      <c r="N36" s="188" t="s">
        <v>139</v>
      </c>
      <c r="O36" s="184">
        <v>6283</v>
      </c>
      <c r="P36" s="93"/>
      <c r="Q36" s="93">
        <f t="shared" si="32"/>
        <v>6283</v>
      </c>
      <c r="R36" s="93">
        <f t="shared" si="33"/>
        <v>282735</v>
      </c>
      <c r="S36" s="93">
        <f t="shared" si="34"/>
        <v>282735</v>
      </c>
      <c r="T36" s="189" t="s">
        <v>140</v>
      </c>
      <c r="U36" s="186">
        <v>6400</v>
      </c>
      <c r="V36" s="83">
        <f t="shared" si="35"/>
        <v>1216</v>
      </c>
      <c r="W36" s="83">
        <f t="shared" si="36"/>
        <v>7616</v>
      </c>
      <c r="X36" s="83">
        <f t="shared" si="37"/>
        <v>288000</v>
      </c>
      <c r="Y36" s="83">
        <f t="shared" si="38"/>
        <v>342720</v>
      </c>
      <c r="Z36" s="84">
        <f t="shared" si="39"/>
        <v>6299.666666666667</v>
      </c>
      <c r="AA36" s="84">
        <f t="shared" si="40"/>
        <v>283485</v>
      </c>
      <c r="AB36" s="76">
        <f t="shared" si="41"/>
        <v>58863.583606504966</v>
      </c>
      <c r="AC36" s="300">
        <f t="shared" si="42"/>
        <v>0.20764267459126573</v>
      </c>
      <c r="AD36" s="5" t="s">
        <v>58</v>
      </c>
      <c r="AE36" s="7" t="s">
        <v>70</v>
      </c>
      <c r="AF36" s="7" t="e">
        <f>IF(C36="","",VLOOKUP(C36,listaBolsa!$D$2:$BB$276,51,0))</f>
        <v>#N/A</v>
      </c>
      <c r="AG36" s="7" t="e">
        <f>IF(C36="","",VLOOKUP(C36,listaBolsa!$D$2:$H$276,5,0))</f>
        <v>#N/A</v>
      </c>
      <c r="AH36" s="7" t="e">
        <f t="shared" si="43"/>
        <v>#N/A</v>
      </c>
      <c r="BG36" s="7">
        <v>28</v>
      </c>
      <c r="DA36" s="7" t="str">
        <f>VLOOKUP(C36,listaBolsa!$D$2:$BA$330,1,0)</f>
        <v>Pañoleta</v>
      </c>
      <c r="DB36" s="7" t="str">
        <f>VLOOKUP(C36,listaBolsa!$D$2:$BA$330,2,0)</f>
        <v>Pañoleta color rojo cuadrada de 37cm x 37cm en terciopelo o material ligero.</v>
      </c>
      <c r="DC36" s="7" t="str">
        <f>VLOOKUP(C36,listaBolsa!$D$2:$BA$330,10,0)</f>
        <v>DISFRACES ANTIFAZ</v>
      </c>
      <c r="DD36" s="7">
        <f>VLOOKUP(C36,listaBolsa!$D$2:$BA$330,14,0)</f>
        <v>5000</v>
      </c>
      <c r="DE36" s="7" t="str">
        <f>VLOOKUP(C36,listaBolsa!$D$2:$BA$330,23,0)</f>
        <v>ARTES FOLKLORICAS</v>
      </c>
      <c r="DF36" s="172">
        <f>VLOOKUP(C36,listaBolsa!$D$2:$BA$330,27,0)</f>
        <v>6283</v>
      </c>
      <c r="DG36" s="7" t="str">
        <f>VLOOKUP(C36,listaBolsa!$D$2:$BA$330,36,0)</f>
        <v>MARKETGROUP</v>
      </c>
      <c r="DH36" s="172">
        <f>VLOOKUP(C36,listaBolsa!$D$2:$BA$330,40,0)</f>
        <v>6400</v>
      </c>
      <c r="DI36" s="301">
        <f>VLOOKUP(C36,listaBolsa!$D$2:$BA$330,48,0)</f>
        <v>0.20760000000000001</v>
      </c>
      <c r="DJ36" s="7" t="b">
        <f t="shared" si="44"/>
        <v>1</v>
      </c>
      <c r="DK36" s="7" t="b">
        <f t="shared" si="45"/>
        <v>1</v>
      </c>
      <c r="DL36" s="7" t="b">
        <f t="shared" si="46"/>
        <v>1</v>
      </c>
      <c r="DM36" s="7" t="b">
        <f t="shared" si="47"/>
        <v>1</v>
      </c>
      <c r="DN36" s="7" t="b">
        <f t="shared" si="48"/>
        <v>1</v>
      </c>
      <c r="DO36" s="7" t="b">
        <f t="shared" si="49"/>
        <v>1</v>
      </c>
      <c r="DP36" s="7" t="b">
        <f t="shared" si="50"/>
        <v>1</v>
      </c>
      <c r="DQ36" s="7" t="b">
        <f t="shared" si="51"/>
        <v>1</v>
      </c>
      <c r="DR36" s="7" t="b">
        <f t="shared" si="52"/>
        <v>0</v>
      </c>
    </row>
    <row r="37" spans="1:122" s="7" customFormat="1" ht="42">
      <c r="A37" s="75">
        <f t="shared" si="26"/>
        <v>29</v>
      </c>
      <c r="B37" s="94" t="s">
        <v>53</v>
      </c>
      <c r="C37" s="165" t="s">
        <v>145</v>
      </c>
      <c r="D37" s="296" t="s">
        <v>146</v>
      </c>
      <c r="E37" s="169" t="s">
        <v>56</v>
      </c>
      <c r="F37" s="170">
        <v>3</v>
      </c>
      <c r="G37" s="171" t="s">
        <v>57</v>
      </c>
      <c r="H37" s="181" t="s">
        <v>127</v>
      </c>
      <c r="I37" s="182">
        <v>125966.39</v>
      </c>
      <c r="J37" s="80">
        <f t="shared" si="27"/>
        <v>23933.614099999999</v>
      </c>
      <c r="K37" s="80">
        <f t="shared" si="28"/>
        <v>149900.00409999999</v>
      </c>
      <c r="L37" s="80">
        <f t="shared" si="29"/>
        <v>377899.17</v>
      </c>
      <c r="M37" s="80">
        <f t="shared" si="30"/>
        <v>449700.01229999994</v>
      </c>
      <c r="N37" s="183" t="s">
        <v>90</v>
      </c>
      <c r="O37" s="184">
        <v>125966.39</v>
      </c>
      <c r="P37" s="93">
        <f t="shared" si="31"/>
        <v>23933.614099999999</v>
      </c>
      <c r="Q37" s="93">
        <f t="shared" si="32"/>
        <v>149900.00409999999</v>
      </c>
      <c r="R37" s="93">
        <f t="shared" si="33"/>
        <v>377899.17</v>
      </c>
      <c r="S37" s="93">
        <f t="shared" si="34"/>
        <v>449700.01229999994</v>
      </c>
      <c r="T37" s="185" t="s">
        <v>147</v>
      </c>
      <c r="U37" s="186">
        <v>97478.99</v>
      </c>
      <c r="V37" s="83">
        <f t="shared" si="35"/>
        <v>18521.008100000003</v>
      </c>
      <c r="W37" s="83">
        <f t="shared" si="36"/>
        <v>115999.99810000001</v>
      </c>
      <c r="X37" s="83">
        <f t="shared" si="37"/>
        <v>292436.97000000003</v>
      </c>
      <c r="Y37" s="83">
        <f t="shared" si="38"/>
        <v>347999.99430000002</v>
      </c>
      <c r="Z37" s="84">
        <f t="shared" si="39"/>
        <v>138600.00210000001</v>
      </c>
      <c r="AA37" s="84">
        <f t="shared" si="40"/>
        <v>415800.00630000001</v>
      </c>
      <c r="AB37" s="76">
        <f t="shared" si="41"/>
        <v>58716.532768889076</v>
      </c>
      <c r="AC37" s="300">
        <f t="shared" si="42"/>
        <v>0.14121340038298377</v>
      </c>
      <c r="AD37" s="5" t="s">
        <v>58</v>
      </c>
      <c r="AE37" s="7" t="s">
        <v>85</v>
      </c>
      <c r="AF37" s="7" t="str">
        <f>IF(C37="","",VLOOKUP(C37,listaBolsa!$D$2:$BB$276,51,0))</f>
        <v>Cotizaciones entegadas por el equipo de cotizaciones-LUZ JIMENEZ</v>
      </c>
      <c r="AG37" s="7" t="str">
        <f>IF(C37="","",VLOOKUP(C37,listaBolsa!$D$2:$H$276,5,0))</f>
        <v>Compra</v>
      </c>
      <c r="AH37" s="7" t="b">
        <f t="shared" si="43"/>
        <v>1</v>
      </c>
      <c r="BG37" s="7">
        <v>29</v>
      </c>
      <c r="DA37" s="7" t="str">
        <f>VLOOKUP(C37,listaBolsa!$D$2:$BA$330,1,0)</f>
        <v>Baul Caja Organizadora</v>
      </c>
      <c r="DB37" s="7" t="str">
        <f>VLOOKUP(C37,listaBolsa!$D$2:$BA$330,2,0)</f>
        <v>Baul Caja Organizadora Plastico 100 Lts</v>
      </c>
      <c r="DC37" s="7" t="str">
        <f>VLOOKUP(C37,listaBolsa!$D$2:$BA$330,10,0)</f>
        <v>HOMECENTER</v>
      </c>
      <c r="DD37" s="7">
        <f>VLOOKUP(C37,listaBolsa!$D$2:$BA$330,14,0)</f>
        <v>125966.39</v>
      </c>
      <c r="DE37" s="7" t="str">
        <f>VLOOKUP(C37,listaBolsa!$D$2:$BA$330,23,0)</f>
        <v>FALABELLA</v>
      </c>
      <c r="DF37" s="172">
        <f>VLOOKUP(C37,listaBolsa!$D$2:$BA$330,27,0)</f>
        <v>125966.39</v>
      </c>
      <c r="DG37" s="7" t="str">
        <f>VLOOKUP(C37,listaBolsa!$D$2:$BA$330,36,0)</f>
        <v>EL SURTIDOR</v>
      </c>
      <c r="DH37" s="172">
        <f>VLOOKUP(C37,listaBolsa!$D$2:$BA$330,40,0)</f>
        <v>97478.99</v>
      </c>
      <c r="DI37" s="301">
        <f>VLOOKUP(C37,listaBolsa!$D$2:$BA$330,48,0)</f>
        <v>0.14119999999999999</v>
      </c>
      <c r="DJ37" s="7" t="b">
        <f t="shared" si="44"/>
        <v>1</v>
      </c>
      <c r="DK37" s="7" t="b">
        <f t="shared" si="45"/>
        <v>1</v>
      </c>
      <c r="DL37" s="7" t="b">
        <f t="shared" si="46"/>
        <v>1</v>
      </c>
      <c r="DM37" s="7" t="b">
        <f t="shared" si="47"/>
        <v>1</v>
      </c>
      <c r="DN37" s="7" t="b">
        <f t="shared" si="48"/>
        <v>1</v>
      </c>
      <c r="DO37" s="7" t="b">
        <f t="shared" si="49"/>
        <v>1</v>
      </c>
      <c r="DP37" s="7" t="b">
        <f t="shared" si="50"/>
        <v>1</v>
      </c>
      <c r="DQ37" s="7" t="b">
        <f t="shared" si="51"/>
        <v>1</v>
      </c>
      <c r="DR37" s="7" t="b">
        <f t="shared" si="52"/>
        <v>0</v>
      </c>
    </row>
    <row r="38" spans="1:122" s="7" customFormat="1" ht="75">
      <c r="A38" s="75">
        <f t="shared" si="26"/>
        <v>30</v>
      </c>
      <c r="B38" s="94" t="s">
        <v>53</v>
      </c>
      <c r="C38" s="165" t="s">
        <v>148</v>
      </c>
      <c r="D38" s="296" t="s">
        <v>149</v>
      </c>
      <c r="E38" s="169" t="s">
        <v>56</v>
      </c>
      <c r="F38" s="170">
        <v>4</v>
      </c>
      <c r="G38" s="171" t="s">
        <v>57</v>
      </c>
      <c r="H38" s="89" t="str">
        <f>IF(C38="","",VLOOKUP(C38,listaBolsa!$D$2:$W$1276,10,0))</f>
        <v>AMBIENTES VERDES</v>
      </c>
      <c r="I38" s="90">
        <f>IF(C38="","",VLOOKUP(C38,listaBolsa!$D$2:$W$1276,14,0))</f>
        <v>196638.66</v>
      </c>
      <c r="J38" s="80">
        <f t="shared" si="27"/>
        <v>37361.345399999998</v>
      </c>
      <c r="K38" s="80">
        <f t="shared" si="28"/>
        <v>234000.00539999999</v>
      </c>
      <c r="L38" s="80">
        <f t="shared" si="29"/>
        <v>786554.64</v>
      </c>
      <c r="M38" s="80">
        <f t="shared" si="30"/>
        <v>936000.02159999998</v>
      </c>
      <c r="N38" s="91" t="str">
        <f>IF(C38="","",VLOOKUP(C38,listaBolsa!$D$2:$AZ$1276,23,0))</f>
        <v>HOMECENTER</v>
      </c>
      <c r="O38" s="92">
        <f>IF(C38="","",VLOOKUP(C38,listaBolsa!$D$2:$AZ$1276,27,0))</f>
        <v>285630.25</v>
      </c>
      <c r="P38" s="93">
        <f t="shared" si="31"/>
        <v>54269.747499999998</v>
      </c>
      <c r="Q38" s="93">
        <f t="shared" si="32"/>
        <v>339899.9975</v>
      </c>
      <c r="R38" s="93">
        <f t="shared" si="33"/>
        <v>1142521</v>
      </c>
      <c r="S38" s="93">
        <f t="shared" si="34"/>
        <v>1359599.99</v>
      </c>
      <c r="T38" s="81"/>
      <c r="U38" s="82"/>
      <c r="V38" s="83"/>
      <c r="W38" s="83"/>
      <c r="X38" s="83"/>
      <c r="Y38" s="83"/>
      <c r="Z38" s="93">
        <f t="shared" si="39"/>
        <v>286950.00144999998</v>
      </c>
      <c r="AA38" s="84">
        <f t="shared" si="40"/>
        <v>1147800.0057999999</v>
      </c>
      <c r="AB38" s="76">
        <f t="shared" si="41"/>
        <v>299530.41016604681</v>
      </c>
      <c r="AC38" s="300">
        <f t="shared" si="42"/>
        <v>0.26096045360905751</v>
      </c>
      <c r="AD38" s="5" t="s">
        <v>150</v>
      </c>
      <c r="AF38" s="7" t="e">
        <f>IF(C38="","",VLOOKUP(C38,listaBolsa!$D$2:$BB$276,51,0))</f>
        <v>#N/A</v>
      </c>
      <c r="AG38" s="7" t="e">
        <f>IF(C38="","",VLOOKUP(C38,listaBolsa!$D$2:$H$276,5,0))</f>
        <v>#N/A</v>
      </c>
      <c r="AH38" s="7" t="e">
        <f t="shared" si="43"/>
        <v>#N/A</v>
      </c>
      <c r="BG38" s="7">
        <v>30</v>
      </c>
      <c r="DA38" s="7" t="str">
        <f>VLOOKUP(C38,listaBolsa!$D$2:$BA$330,1,0)</f>
        <v>Cajonera para siembra</v>
      </c>
      <c r="DB38" s="7" t="str">
        <f>VLOOKUP(C38,listaBolsa!$D$2:$BA$330,2,0)</f>
        <v>Mueble Para Huerta Casera 3 Niveles Pino 90X50Cm aproximadamente</v>
      </c>
      <c r="DC38" s="7" t="str">
        <f>VLOOKUP(C38,listaBolsa!$D$2:$BA$330,10,0)</f>
        <v>AMBIENTES VERDES</v>
      </c>
      <c r="DD38" s="7">
        <f>VLOOKUP(C38,listaBolsa!$D$2:$BA$330,14,0)</f>
        <v>196638.66</v>
      </c>
      <c r="DE38" s="7" t="str">
        <f>VLOOKUP(C38,listaBolsa!$D$2:$BA$330,23,0)</f>
        <v>HOMECENTER</v>
      </c>
      <c r="DF38" s="172">
        <f>VLOOKUP(C38,listaBolsa!$D$2:$BA$330,27,0)</f>
        <v>285630.25</v>
      </c>
      <c r="DG38" s="7">
        <f>VLOOKUP(C38,listaBolsa!$D$2:$BA$330,36,0)</f>
        <v>0</v>
      </c>
      <c r="DH38" s="172" t="str">
        <f>VLOOKUP(C38,listaBolsa!$D$2:$BA$330,40,0)</f>
        <v xml:space="preserve"> $ -   </v>
      </c>
      <c r="DI38" s="301">
        <f>VLOOKUP(C38,listaBolsa!$D$2:$BA$330,48,0)</f>
        <v>0.90920000000000001</v>
      </c>
      <c r="DJ38" s="7" t="b">
        <f t="shared" si="44"/>
        <v>1</v>
      </c>
      <c r="DK38" s="7" t="b">
        <f t="shared" si="45"/>
        <v>1</v>
      </c>
      <c r="DL38" s="7" t="b">
        <f t="shared" si="46"/>
        <v>1</v>
      </c>
      <c r="DM38" s="7" t="b">
        <f t="shared" si="47"/>
        <v>1</v>
      </c>
      <c r="DN38" s="7" t="b">
        <f t="shared" si="48"/>
        <v>1</v>
      </c>
      <c r="DO38" s="7" t="b">
        <f t="shared" si="49"/>
        <v>1</v>
      </c>
      <c r="DP38" s="7" t="b">
        <f t="shared" si="50"/>
        <v>1</v>
      </c>
      <c r="DQ38" s="7" t="b">
        <f t="shared" si="51"/>
        <v>0</v>
      </c>
      <c r="DR38" s="7" t="b">
        <f t="shared" si="52"/>
        <v>0</v>
      </c>
    </row>
    <row r="39" spans="1:122" s="7" customFormat="1" ht="42">
      <c r="A39" s="75">
        <f t="shared" si="26"/>
        <v>31</v>
      </c>
      <c r="B39" s="94" t="s">
        <v>53</v>
      </c>
      <c r="C39" s="165" t="s">
        <v>151</v>
      </c>
      <c r="D39" s="296" t="s">
        <v>152</v>
      </c>
      <c r="E39" s="169" t="s">
        <v>56</v>
      </c>
      <c r="F39" s="170">
        <v>2</v>
      </c>
      <c r="G39" s="171" t="s">
        <v>57</v>
      </c>
      <c r="H39" s="89" t="str">
        <f>IF(C39="","",VLOOKUP(C39,listaBolsa!$D$2:$W$1276,10,0))</f>
        <v>HOMECENTER</v>
      </c>
      <c r="I39" s="90">
        <f>IF(C39="","",VLOOKUP(C39,listaBolsa!$D$2:$W$1276,14,0))</f>
        <v>184789.92</v>
      </c>
      <c r="J39" s="80">
        <f t="shared" si="27"/>
        <v>35110.084800000004</v>
      </c>
      <c r="K39" s="80">
        <f t="shared" si="28"/>
        <v>219900.00480000002</v>
      </c>
      <c r="L39" s="80">
        <f t="shared" si="29"/>
        <v>369579.84</v>
      </c>
      <c r="M39" s="80">
        <f t="shared" si="30"/>
        <v>439800.00960000005</v>
      </c>
      <c r="N39" s="91" t="str">
        <f>IF(C39="","",VLOOKUP(C39,listaBolsa!$D$2:$AZ$1276,23,0))</f>
        <v>SUMICAZ</v>
      </c>
      <c r="O39" s="92">
        <f>IF(C39="","",VLOOKUP(C39,listaBolsa!$D$2:$AZ$1276,27,0))</f>
        <v>157142.85999999999</v>
      </c>
      <c r="P39" s="93">
        <f t="shared" si="31"/>
        <v>29857.143399999997</v>
      </c>
      <c r="Q39" s="93">
        <f t="shared" si="32"/>
        <v>187000.00339999999</v>
      </c>
      <c r="R39" s="93">
        <f t="shared" si="33"/>
        <v>314285.71999999997</v>
      </c>
      <c r="S39" s="93">
        <f t="shared" si="34"/>
        <v>374000.00679999997</v>
      </c>
      <c r="T39" s="81" t="str">
        <f>IF(C39="","",VLOOKUP(C39,listaBolsa!$D$2:$BB$1276,36,0))</f>
        <v>FERCON</v>
      </c>
      <c r="U39" s="82">
        <f>IF(C39="","",VLOOKUP(C39,listaBolsa!$D$2:$BB$1276,40,0))</f>
        <v>195630.25</v>
      </c>
      <c r="V39" s="83">
        <f t="shared" si="35"/>
        <v>37169.747499999998</v>
      </c>
      <c r="W39" s="83">
        <f t="shared" si="36"/>
        <v>232799.9975</v>
      </c>
      <c r="X39" s="83">
        <f t="shared" si="37"/>
        <v>391260.5</v>
      </c>
      <c r="Y39" s="83">
        <f t="shared" si="38"/>
        <v>465599.995</v>
      </c>
      <c r="Z39" s="84">
        <f t="shared" si="39"/>
        <v>213233.33523333338</v>
      </c>
      <c r="AA39" s="84">
        <f t="shared" si="40"/>
        <v>426466.67046666675</v>
      </c>
      <c r="AB39" s="76">
        <f t="shared" si="41"/>
        <v>47233.175934859544</v>
      </c>
      <c r="AC39" s="300">
        <f t="shared" si="42"/>
        <v>0.1107546713631197</v>
      </c>
      <c r="AD39" s="5" t="s">
        <v>58</v>
      </c>
      <c r="AF39" s="7" t="e">
        <f>IF(C39="","",VLOOKUP(C39,listaBolsa!$D$2:$BB$276,51,0))</f>
        <v>#N/A</v>
      </c>
      <c r="AG39" s="7" t="e">
        <f>IF(C39="","",VLOOKUP(C39,listaBolsa!$D$2:$H$276,5,0))</f>
        <v>#N/A</v>
      </c>
      <c r="AH39" s="7" t="e">
        <f t="shared" si="43"/>
        <v>#N/A</v>
      </c>
      <c r="BG39" s="7">
        <v>31</v>
      </c>
      <c r="DA39" s="7" t="str">
        <f>VLOOKUP(C39,listaBolsa!$D$2:$BA$330,1,0)</f>
        <v>Mangueras</v>
      </c>
      <c r="DB39" s="7" t="str">
        <f>VLOOKUP(C39,listaBolsa!$D$2:$BA$330,2,0)</f>
        <v>Medida: 50 metros  Con aspersor manual</v>
      </c>
      <c r="DC39" s="7" t="str">
        <f>VLOOKUP(C39,listaBolsa!$D$2:$BA$330,10,0)</f>
        <v>HOMECENTER</v>
      </c>
      <c r="DD39" s="7">
        <f>VLOOKUP(C39,listaBolsa!$D$2:$BA$330,14,0)</f>
        <v>184789.92</v>
      </c>
      <c r="DE39" s="7" t="str">
        <f>VLOOKUP(C39,listaBolsa!$D$2:$BA$330,23,0)</f>
        <v>SUMICAZ</v>
      </c>
      <c r="DF39" s="172">
        <f>VLOOKUP(C39,listaBolsa!$D$2:$BA$330,27,0)</f>
        <v>157142.85999999999</v>
      </c>
      <c r="DG39" s="7" t="str">
        <f>VLOOKUP(C39,listaBolsa!$D$2:$BA$330,36,0)</f>
        <v>FERCON</v>
      </c>
      <c r="DH39" s="172">
        <f>VLOOKUP(C39,listaBolsa!$D$2:$BA$330,40,0)</f>
        <v>195630.25</v>
      </c>
      <c r="DI39" s="301">
        <f>VLOOKUP(C39,listaBolsa!$D$2:$BA$330,48,0)</f>
        <v>0.1108</v>
      </c>
      <c r="DJ39" s="7" t="b">
        <f t="shared" si="44"/>
        <v>1</v>
      </c>
      <c r="DK39" s="7" t="b">
        <f t="shared" si="45"/>
        <v>1</v>
      </c>
      <c r="DL39" s="7" t="b">
        <f t="shared" si="46"/>
        <v>1</v>
      </c>
      <c r="DM39" s="7" t="b">
        <f t="shared" si="47"/>
        <v>1</v>
      </c>
      <c r="DN39" s="7" t="b">
        <f t="shared" si="48"/>
        <v>1</v>
      </c>
      <c r="DO39" s="7" t="b">
        <f t="shared" si="49"/>
        <v>1</v>
      </c>
      <c r="DP39" s="7" t="b">
        <f t="shared" si="50"/>
        <v>1</v>
      </c>
      <c r="DQ39" s="7" t="b">
        <f t="shared" si="51"/>
        <v>1</v>
      </c>
      <c r="DR39" s="7" t="b">
        <f t="shared" si="52"/>
        <v>0</v>
      </c>
    </row>
    <row r="40" spans="1:122" s="7" customFormat="1" ht="60">
      <c r="A40" s="75">
        <f t="shared" si="26"/>
        <v>32</v>
      </c>
      <c r="B40" s="94" t="s">
        <v>53</v>
      </c>
      <c r="C40" s="165" t="s">
        <v>153</v>
      </c>
      <c r="D40" s="174" t="s">
        <v>154</v>
      </c>
      <c r="E40" s="169" t="s">
        <v>56</v>
      </c>
      <c r="F40" s="170">
        <v>5</v>
      </c>
      <c r="G40" s="171" t="s">
        <v>57</v>
      </c>
      <c r="H40" s="89" t="str">
        <f>IF(C40="","",VLOOKUP(C40,listaBolsa!$D$2:$W$1276,10,0))</f>
        <v>FALABELLA</v>
      </c>
      <c r="I40" s="90">
        <f>IF(C40="","",VLOOKUP(C40,listaBolsa!$D$2:$W$1276,14,0))</f>
        <v>45546.22</v>
      </c>
      <c r="J40" s="80">
        <f t="shared" si="27"/>
        <v>8653.7818000000007</v>
      </c>
      <c r="K40" s="80">
        <f t="shared" si="28"/>
        <v>54200.001799999998</v>
      </c>
      <c r="L40" s="80">
        <f t="shared" si="29"/>
        <v>227731.1</v>
      </c>
      <c r="M40" s="80">
        <f t="shared" si="30"/>
        <v>271000.00899999996</v>
      </c>
      <c r="N40" s="91" t="str">
        <f>IF(C40="","",VLOOKUP(C40,listaBolsa!$D$2:$AZ$1276,23,0))</f>
        <v>EXITO</v>
      </c>
      <c r="O40" s="92">
        <f>IF(C40="","",VLOOKUP(C40,listaBolsa!$D$2:$AZ$1276,27,0))</f>
        <v>44201.68</v>
      </c>
      <c r="P40" s="93">
        <f t="shared" si="31"/>
        <v>8398.3191999999999</v>
      </c>
      <c r="Q40" s="93">
        <f t="shared" si="32"/>
        <v>52599.999199999998</v>
      </c>
      <c r="R40" s="93">
        <f t="shared" si="33"/>
        <v>221008.4</v>
      </c>
      <c r="S40" s="93">
        <f t="shared" si="34"/>
        <v>262999.99599999998</v>
      </c>
      <c r="T40" s="81" t="str">
        <f>IF(C40="","",VLOOKUP(C40,listaBolsa!$D$2:$BB$1276,36,0))</f>
        <v>HOMECENTER</v>
      </c>
      <c r="U40" s="82">
        <f>IF(C40="","",VLOOKUP(C40,listaBolsa!$D$2:$BB$1276,40,0))</f>
        <v>57899.16</v>
      </c>
      <c r="V40" s="83">
        <f t="shared" si="35"/>
        <v>11000.840400000001</v>
      </c>
      <c r="W40" s="83">
        <f t="shared" si="36"/>
        <v>68900.000400000004</v>
      </c>
      <c r="X40" s="83">
        <f t="shared" si="37"/>
        <v>289495.80000000005</v>
      </c>
      <c r="Y40" s="83">
        <f t="shared" si="38"/>
        <v>344500.00200000004</v>
      </c>
      <c r="Z40" s="84">
        <f t="shared" si="39"/>
        <v>58566.667133333336</v>
      </c>
      <c r="AA40" s="84">
        <f t="shared" si="40"/>
        <v>292833.33566666668</v>
      </c>
      <c r="AB40" s="76">
        <f t="shared" si="41"/>
        <v>44923.082702548876</v>
      </c>
      <c r="AC40" s="300">
        <f t="shared" si="42"/>
        <v>0.15340836315741385</v>
      </c>
      <c r="AD40" s="5" t="s">
        <v>58</v>
      </c>
      <c r="AF40" s="7" t="e">
        <f>IF(C40="","",VLOOKUP(C40,listaBolsa!$D$2:$BB$276,51,0))</f>
        <v>#N/A</v>
      </c>
      <c r="AG40" s="7" t="e">
        <f>IF(C40="","",VLOOKUP(C40,listaBolsa!$D$2:$H$276,5,0))</f>
        <v>#N/A</v>
      </c>
      <c r="AH40" s="7" t="e">
        <f t="shared" si="43"/>
        <v>#N/A</v>
      </c>
      <c r="BG40" s="7">
        <v>32</v>
      </c>
      <c r="DA40" s="7" t="str">
        <f>VLOOKUP(C40,listaBolsa!$D$2:$BA$330,1,0)</f>
        <v>Pala</v>
      </c>
      <c r="DB40" s="7" t="str">
        <f>VLOOKUP(C40,listaBolsa!$D$2:$BA$330,2,0)</f>
        <v>Pala Redonda Profesional Largo 144 cm y Ancho 23 cm •Tipo : Palas •Ancho : 8 cm •Alto : 144 cm •Tipo de pala : Punta huevo •Material del mango : Madera</v>
      </c>
      <c r="DC40" s="7" t="str">
        <f>VLOOKUP(C40,listaBolsa!$D$2:$BA$330,10,0)</f>
        <v>FALABELLA</v>
      </c>
      <c r="DD40" s="7">
        <f>VLOOKUP(C40,listaBolsa!$D$2:$BA$330,14,0)</f>
        <v>45546.22</v>
      </c>
      <c r="DE40" s="7" t="str">
        <f>VLOOKUP(C40,listaBolsa!$D$2:$BA$330,23,0)</f>
        <v>EXITO</v>
      </c>
      <c r="DF40" s="172">
        <f>VLOOKUP(C40,listaBolsa!$D$2:$BA$330,27,0)</f>
        <v>44201.68</v>
      </c>
      <c r="DG40" s="7" t="str">
        <f>VLOOKUP(C40,listaBolsa!$D$2:$BA$330,36,0)</f>
        <v>HOMECENTER</v>
      </c>
      <c r="DH40" s="172">
        <f>VLOOKUP(C40,listaBolsa!$D$2:$BA$330,40,0)</f>
        <v>57899.16</v>
      </c>
      <c r="DI40" s="301">
        <f>VLOOKUP(C40,listaBolsa!$D$2:$BA$330,48,0)</f>
        <v>0.15340000000000001</v>
      </c>
      <c r="DJ40" s="7" t="b">
        <f t="shared" si="44"/>
        <v>1</v>
      </c>
      <c r="DK40" s="7" t="b">
        <f t="shared" si="45"/>
        <v>1</v>
      </c>
      <c r="DL40" s="7" t="b">
        <f t="shared" si="46"/>
        <v>1</v>
      </c>
      <c r="DM40" s="7" t="b">
        <f t="shared" si="47"/>
        <v>1</v>
      </c>
      <c r="DN40" s="7" t="b">
        <f t="shared" si="48"/>
        <v>1</v>
      </c>
      <c r="DO40" s="7" t="b">
        <f t="shared" si="49"/>
        <v>1</v>
      </c>
      <c r="DP40" s="7" t="b">
        <f t="shared" si="50"/>
        <v>1</v>
      </c>
      <c r="DQ40" s="7" t="b">
        <f t="shared" si="51"/>
        <v>1</v>
      </c>
      <c r="DR40" s="7" t="b">
        <f t="shared" si="52"/>
        <v>0</v>
      </c>
    </row>
    <row r="41" spans="1:122" s="7" customFormat="1" ht="45">
      <c r="A41" s="75">
        <f t="shared" si="26"/>
        <v>33</v>
      </c>
      <c r="B41" s="94" t="s">
        <v>53</v>
      </c>
      <c r="C41" s="165" t="s">
        <v>155</v>
      </c>
      <c r="D41" s="296" t="s">
        <v>156</v>
      </c>
      <c r="E41" s="169" t="s">
        <v>56</v>
      </c>
      <c r="F41" s="170">
        <v>3</v>
      </c>
      <c r="G41" s="171" t="s">
        <v>57</v>
      </c>
      <c r="H41" s="181" t="s">
        <v>157</v>
      </c>
      <c r="I41" s="182">
        <v>22310.080000000002</v>
      </c>
      <c r="J41" s="80">
        <f t="shared" si="27"/>
        <v>4238.9152000000004</v>
      </c>
      <c r="K41" s="80">
        <f t="shared" si="28"/>
        <v>26548.995200000001</v>
      </c>
      <c r="L41" s="80">
        <f t="shared" si="29"/>
        <v>66930.240000000005</v>
      </c>
      <c r="M41" s="80">
        <f t="shared" si="30"/>
        <v>79646.9856</v>
      </c>
      <c r="N41" s="183" t="s">
        <v>90</v>
      </c>
      <c r="O41" s="184">
        <v>24453.78</v>
      </c>
      <c r="P41" s="93">
        <f t="shared" si="31"/>
        <v>4646.2182000000003</v>
      </c>
      <c r="Q41" s="93">
        <f t="shared" si="32"/>
        <v>29099.998199999998</v>
      </c>
      <c r="R41" s="93">
        <f t="shared" si="33"/>
        <v>73361.34</v>
      </c>
      <c r="S41" s="93">
        <f t="shared" si="34"/>
        <v>87299.994599999991</v>
      </c>
      <c r="T41" s="185" t="s">
        <v>88</v>
      </c>
      <c r="U41" s="186">
        <v>21848.74</v>
      </c>
      <c r="V41" s="83">
        <f t="shared" si="35"/>
        <v>4151.2606000000005</v>
      </c>
      <c r="W41" s="83">
        <f t="shared" si="36"/>
        <v>26000.000600000003</v>
      </c>
      <c r="X41" s="83">
        <f t="shared" si="37"/>
        <v>65546.22</v>
      </c>
      <c r="Y41" s="83">
        <f t="shared" si="38"/>
        <v>78000.001800000013</v>
      </c>
      <c r="Z41" s="84">
        <f t="shared" si="39"/>
        <v>27216.331333333335</v>
      </c>
      <c r="AA41" s="84">
        <f t="shared" si="40"/>
        <v>81648.994000000006</v>
      </c>
      <c r="AB41" s="76">
        <f t="shared" si="41"/>
        <v>4962.7104232733327</v>
      </c>
      <c r="AC41" s="300">
        <f t="shared" si="42"/>
        <v>6.078103575009549E-2</v>
      </c>
      <c r="AD41" s="5" t="s">
        <v>58</v>
      </c>
      <c r="AE41" s="7" t="s">
        <v>70</v>
      </c>
      <c r="AF41" s="7" t="e">
        <f>IF(C41="","",VLOOKUP(C41,listaBolsa!$D$2:$BB$276,51,0))</f>
        <v>#N/A</v>
      </c>
      <c r="AG41" s="7" t="e">
        <f>IF(C41="","",VLOOKUP(C41,listaBolsa!$D$2:$H$276,5,0))</f>
        <v>#N/A</v>
      </c>
      <c r="AH41" s="7" t="e">
        <f t="shared" si="43"/>
        <v>#N/A</v>
      </c>
      <c r="BG41" s="7">
        <v>33</v>
      </c>
      <c r="DA41" s="7" t="str">
        <f>VLOOKUP(C41,listaBolsa!$D$2:$BA$330,1,0)</f>
        <v>Rastrillo Jardinero</v>
      </c>
      <c r="DB41" s="7" t="str">
        <f>VLOOKUP(C41,listaBolsa!$D$2:$BA$330,2,0)</f>
        <v>Material: Metálico Con Mango Cabeza de 30 cm</v>
      </c>
      <c r="DC41" s="7" t="str">
        <f>VLOOKUP(C41,listaBolsa!$D$2:$BA$330,10,0)</f>
        <v>FERRETERIA DE MARCA</v>
      </c>
      <c r="DD41" s="7">
        <f>VLOOKUP(C41,listaBolsa!$D$2:$BA$330,14,0)</f>
        <v>22310.080000000002</v>
      </c>
      <c r="DE41" s="7" t="str">
        <f>VLOOKUP(C41,listaBolsa!$D$2:$BA$330,23,0)</f>
        <v>FALABELLA</v>
      </c>
      <c r="DF41" s="172">
        <f>VLOOKUP(C41,listaBolsa!$D$2:$BA$330,27,0)</f>
        <v>24453.78</v>
      </c>
      <c r="DG41" s="7" t="str">
        <f>VLOOKUP(C41,listaBolsa!$D$2:$BA$330,36,0)</f>
        <v>EXITO</v>
      </c>
      <c r="DH41" s="172">
        <f>VLOOKUP(C41,listaBolsa!$D$2:$BA$330,40,0)</f>
        <v>21848.74</v>
      </c>
      <c r="DI41" s="301">
        <f>VLOOKUP(C41,listaBolsa!$D$2:$BA$330,48,0)</f>
        <v>6.08E-2</v>
      </c>
      <c r="DJ41" s="7" t="b">
        <f t="shared" si="44"/>
        <v>1</v>
      </c>
      <c r="DK41" s="7" t="b">
        <f t="shared" si="45"/>
        <v>1</v>
      </c>
      <c r="DL41" s="7" t="b">
        <f t="shared" si="46"/>
        <v>1</v>
      </c>
      <c r="DM41" s="7" t="b">
        <f t="shared" si="47"/>
        <v>1</v>
      </c>
      <c r="DN41" s="7" t="b">
        <f t="shared" si="48"/>
        <v>1</v>
      </c>
      <c r="DO41" s="7" t="b">
        <f t="shared" si="49"/>
        <v>1</v>
      </c>
      <c r="DP41" s="7" t="b">
        <f t="shared" si="50"/>
        <v>1</v>
      </c>
      <c r="DQ41" s="7" t="b">
        <f t="shared" si="51"/>
        <v>1</v>
      </c>
      <c r="DR41" s="7" t="b">
        <f t="shared" si="52"/>
        <v>0</v>
      </c>
    </row>
    <row r="42" spans="1:122" s="7" customFormat="1" ht="45">
      <c r="A42" s="75">
        <f t="shared" si="26"/>
        <v>34</v>
      </c>
      <c r="B42" s="94" t="s">
        <v>53</v>
      </c>
      <c r="C42" s="165" t="s">
        <v>158</v>
      </c>
      <c r="D42" s="296" t="s">
        <v>159</v>
      </c>
      <c r="E42" s="169" t="s">
        <v>56</v>
      </c>
      <c r="F42" s="170">
        <v>5</v>
      </c>
      <c r="G42" s="171" t="s">
        <v>57</v>
      </c>
      <c r="H42" s="181" t="s">
        <v>160</v>
      </c>
      <c r="I42" s="182">
        <v>14369.75</v>
      </c>
      <c r="J42" s="80">
        <f t="shared" si="27"/>
        <v>2730.2525000000001</v>
      </c>
      <c r="K42" s="80">
        <f t="shared" si="28"/>
        <v>17100.002499999999</v>
      </c>
      <c r="L42" s="80">
        <f t="shared" si="29"/>
        <v>71848.75</v>
      </c>
      <c r="M42" s="80">
        <f t="shared" si="30"/>
        <v>85500.012499999997</v>
      </c>
      <c r="N42" s="183" t="s">
        <v>161</v>
      </c>
      <c r="O42" s="184">
        <v>12268.07</v>
      </c>
      <c r="P42" s="93">
        <f t="shared" si="31"/>
        <v>2330.9333000000001</v>
      </c>
      <c r="Q42" s="93">
        <f t="shared" si="32"/>
        <v>14599.0033</v>
      </c>
      <c r="R42" s="93">
        <f t="shared" si="33"/>
        <v>61340.35</v>
      </c>
      <c r="S42" s="93">
        <f t="shared" si="34"/>
        <v>72995.016499999998</v>
      </c>
      <c r="T42" s="185" t="s">
        <v>162</v>
      </c>
      <c r="U42" s="186">
        <v>13865.55</v>
      </c>
      <c r="V42" s="83">
        <f t="shared" si="35"/>
        <v>2634.4544999999998</v>
      </c>
      <c r="W42" s="83">
        <f t="shared" si="36"/>
        <v>16500.004499999999</v>
      </c>
      <c r="X42" s="83">
        <f t="shared" si="37"/>
        <v>69327.75</v>
      </c>
      <c r="Y42" s="83">
        <f t="shared" si="38"/>
        <v>82500.022499999992</v>
      </c>
      <c r="Z42" s="84">
        <f t="shared" si="39"/>
        <v>16066.336766666665</v>
      </c>
      <c r="AA42" s="84">
        <f t="shared" si="40"/>
        <v>80331.683833333329</v>
      </c>
      <c r="AB42" s="76">
        <f t="shared" si="41"/>
        <v>6528.3995488959863</v>
      </c>
      <c r="AC42" s="300">
        <f t="shared" si="42"/>
        <v>8.1268053118874764E-2</v>
      </c>
      <c r="AD42" s="5" t="s">
        <v>58</v>
      </c>
      <c r="AE42" s="7" t="s">
        <v>85</v>
      </c>
      <c r="AF42" s="7" t="str">
        <f>IF(C42="","",VLOOKUP(C42,listaBolsa!$D$2:$BB$276,51,0))</f>
        <v>Cotizaciones entegadas por el equipo de cotizaciones-LUZ JIMENEZ</v>
      </c>
      <c r="AG42" s="7" t="str">
        <f>IF(C42="","",VLOOKUP(C42,listaBolsa!$D$2:$H$276,5,0))</f>
        <v>Compra</v>
      </c>
      <c r="AH42" s="7" t="b">
        <f t="shared" si="43"/>
        <v>1</v>
      </c>
      <c r="BG42" s="7">
        <v>34</v>
      </c>
      <c r="DA42" s="7" t="str">
        <f>VLOOKUP(C42,listaBolsa!$D$2:$BA$330,1,0)</f>
        <v xml:space="preserve">baldes </v>
      </c>
      <c r="DB42" s="7" t="str">
        <f>VLOOKUP(C42,listaBolsa!$D$2:$BA$330,2,0)</f>
        <v>Material: plástico con pico y manija Capacidad: 12 litros</v>
      </c>
      <c r="DC42" s="7" t="str">
        <f>VLOOKUP(C42,listaBolsa!$D$2:$BA$330,10,0)</f>
        <v>FULLER</v>
      </c>
      <c r="DD42" s="7">
        <f>VLOOKUP(C42,listaBolsa!$D$2:$BA$330,14,0)</f>
        <v>14369.75</v>
      </c>
      <c r="DE42" s="7" t="str">
        <f>VLOOKUP(C42,listaBolsa!$D$2:$BA$330,23,0)</f>
        <v>FERRETERIA METROPOLIS</v>
      </c>
      <c r="DF42" s="172">
        <f>VLOOKUP(C42,listaBolsa!$D$2:$BA$330,27,0)</f>
        <v>12268.07</v>
      </c>
      <c r="DG42" s="7" t="str">
        <f>VLOOKUP(C42,listaBolsa!$D$2:$BA$330,36,0)</f>
        <v>DALISA</v>
      </c>
      <c r="DH42" s="172">
        <f>VLOOKUP(C42,listaBolsa!$D$2:$BA$330,40,0)</f>
        <v>13865.55</v>
      </c>
      <c r="DI42" s="301">
        <f>VLOOKUP(C42,listaBolsa!$D$2:$BA$330,48,0)</f>
        <v>8.1299999999999997E-2</v>
      </c>
      <c r="DJ42" s="7" t="b">
        <f t="shared" si="44"/>
        <v>1</v>
      </c>
      <c r="DK42" s="7" t="b">
        <f t="shared" si="45"/>
        <v>1</v>
      </c>
      <c r="DL42" s="7" t="b">
        <f t="shared" si="46"/>
        <v>1</v>
      </c>
      <c r="DM42" s="7" t="b">
        <f t="shared" si="47"/>
        <v>1</v>
      </c>
      <c r="DN42" s="7" t="b">
        <f t="shared" si="48"/>
        <v>1</v>
      </c>
      <c r="DO42" s="7" t="b">
        <f t="shared" si="49"/>
        <v>1</v>
      </c>
      <c r="DP42" s="7" t="b">
        <f t="shared" si="50"/>
        <v>1</v>
      </c>
      <c r="DQ42" s="7" t="b">
        <f t="shared" si="51"/>
        <v>1</v>
      </c>
      <c r="DR42" s="7" t="b">
        <f t="shared" si="52"/>
        <v>0</v>
      </c>
    </row>
    <row r="43" spans="1:122" s="7" customFormat="1" ht="45">
      <c r="A43" s="75">
        <f t="shared" si="26"/>
        <v>35</v>
      </c>
      <c r="B43" s="94" t="s">
        <v>53</v>
      </c>
      <c r="C43" s="165" t="s">
        <v>163</v>
      </c>
      <c r="D43" s="296" t="s">
        <v>164</v>
      </c>
      <c r="E43" s="169" t="s">
        <v>56</v>
      </c>
      <c r="F43" s="170">
        <v>1</v>
      </c>
      <c r="G43" s="171" t="s">
        <v>57</v>
      </c>
      <c r="H43" s="181" t="s">
        <v>165</v>
      </c>
      <c r="I43" s="182">
        <v>209589.92</v>
      </c>
      <c r="J43" s="80">
        <f t="shared" si="27"/>
        <v>39822.084800000004</v>
      </c>
      <c r="K43" s="80">
        <f t="shared" si="28"/>
        <v>249412.00480000002</v>
      </c>
      <c r="L43" s="80">
        <f t="shared" si="29"/>
        <v>209589.92</v>
      </c>
      <c r="M43" s="80">
        <f t="shared" si="30"/>
        <v>249412.00480000002</v>
      </c>
      <c r="N43" s="183" t="s">
        <v>127</v>
      </c>
      <c r="O43" s="184">
        <v>226806.72</v>
      </c>
      <c r="P43" s="93">
        <f t="shared" si="31"/>
        <v>43093.2768</v>
      </c>
      <c r="Q43" s="93">
        <f t="shared" si="32"/>
        <v>269899.99680000002</v>
      </c>
      <c r="R43" s="93">
        <f t="shared" si="33"/>
        <v>226806.72</v>
      </c>
      <c r="S43" s="93">
        <f t="shared" si="34"/>
        <v>269899.99680000002</v>
      </c>
      <c r="T43" s="185" t="s">
        <v>166</v>
      </c>
      <c r="U43" s="186">
        <v>241040.34</v>
      </c>
      <c r="V43" s="83">
        <f t="shared" si="35"/>
        <v>45797.664599999996</v>
      </c>
      <c r="W43" s="83">
        <f t="shared" si="36"/>
        <v>286838.00459999999</v>
      </c>
      <c r="X43" s="83">
        <f t="shared" si="37"/>
        <v>241040.34</v>
      </c>
      <c r="Y43" s="83">
        <f t="shared" si="38"/>
        <v>286838.00459999999</v>
      </c>
      <c r="Z43" s="84">
        <f t="shared" si="39"/>
        <v>268716.66873333335</v>
      </c>
      <c r="AA43" s="84">
        <f t="shared" si="40"/>
        <v>268716.66873333335</v>
      </c>
      <c r="AB43" s="76">
        <f t="shared" si="41"/>
        <v>18741.039572084042</v>
      </c>
      <c r="AC43" s="300">
        <f t="shared" si="42"/>
        <v>6.9742750460642641E-2</v>
      </c>
      <c r="AD43" s="5" t="s">
        <v>58</v>
      </c>
      <c r="AE43" s="7" t="s">
        <v>70</v>
      </c>
      <c r="AF43" s="7" t="e">
        <f>IF(C43="","",VLOOKUP(C43,listaBolsa!$D$2:$BB$276,51,0))</f>
        <v>#N/A</v>
      </c>
      <c r="AG43" s="7" t="e">
        <f>IF(C43="","",VLOOKUP(C43,listaBolsa!$D$2:$H$276,5,0))</f>
        <v>#N/A</v>
      </c>
      <c r="AH43" s="7" t="e">
        <f t="shared" si="43"/>
        <v>#N/A</v>
      </c>
      <c r="BG43" s="7">
        <v>35</v>
      </c>
      <c r="DA43" s="7" t="str">
        <f>VLOOKUP(C43,listaBolsa!$D$2:$BA$330,1,0)</f>
        <v>Tanque</v>
      </c>
      <c r="DB43" s="7" t="str">
        <f>VLOOKUP(C43,listaBolsa!$D$2:$BA$330,2,0)</f>
        <v>Material: plástico con accesorios  500 litros</v>
      </c>
      <c r="DC43" s="7" t="str">
        <f>VLOOKUP(C43,listaBolsa!$D$2:$BA$330,10,0)</f>
        <v>FERRAGRO</v>
      </c>
      <c r="DD43" s="7">
        <f>VLOOKUP(C43,listaBolsa!$D$2:$BA$330,14,0)</f>
        <v>209589.92</v>
      </c>
      <c r="DE43" s="7" t="str">
        <f>VLOOKUP(C43,listaBolsa!$D$2:$BA$330,23,0)</f>
        <v>HOMECENTER</v>
      </c>
      <c r="DF43" s="172">
        <f>VLOOKUP(C43,listaBolsa!$D$2:$BA$330,27,0)</f>
        <v>226806.72</v>
      </c>
      <c r="DG43" s="7" t="str">
        <f>VLOOKUP(C43,listaBolsa!$D$2:$BA$330,36,0)</f>
        <v>FERRETERIA DONDE KIKE</v>
      </c>
      <c r="DH43" s="172">
        <f>VLOOKUP(C43,listaBolsa!$D$2:$BA$330,40,0)</f>
        <v>241040.34</v>
      </c>
      <c r="DI43" s="301">
        <f>VLOOKUP(C43,listaBolsa!$D$2:$BA$330,48,0)</f>
        <v>6.9699999999999998E-2</v>
      </c>
      <c r="DJ43" s="7" t="b">
        <f t="shared" si="44"/>
        <v>1</v>
      </c>
      <c r="DK43" s="7" t="b">
        <f t="shared" si="45"/>
        <v>1</v>
      </c>
      <c r="DL43" s="7" t="b">
        <f t="shared" si="46"/>
        <v>1</v>
      </c>
      <c r="DM43" s="7" t="b">
        <f t="shared" si="47"/>
        <v>1</v>
      </c>
      <c r="DN43" s="7" t="b">
        <f t="shared" si="48"/>
        <v>1</v>
      </c>
      <c r="DO43" s="7" t="b">
        <f t="shared" si="49"/>
        <v>1</v>
      </c>
      <c r="DP43" s="7" t="b">
        <f t="shared" si="50"/>
        <v>1</v>
      </c>
      <c r="DQ43" s="7" t="b">
        <f t="shared" si="51"/>
        <v>1</v>
      </c>
      <c r="DR43" s="7" t="b">
        <f t="shared" si="52"/>
        <v>0</v>
      </c>
    </row>
    <row r="44" spans="1:122" s="7" customFormat="1" ht="42">
      <c r="A44" s="75">
        <f t="shared" si="26"/>
        <v>36</v>
      </c>
      <c r="B44" s="94" t="s">
        <v>53</v>
      </c>
      <c r="C44" s="165" t="s">
        <v>167</v>
      </c>
      <c r="D44" s="296" t="s">
        <v>168</v>
      </c>
      <c r="E44" s="169" t="s">
        <v>56</v>
      </c>
      <c r="F44" s="170">
        <v>5</v>
      </c>
      <c r="G44" s="171" t="s">
        <v>57</v>
      </c>
      <c r="H44" s="181" t="s">
        <v>127</v>
      </c>
      <c r="I44" s="182">
        <v>78067.23</v>
      </c>
      <c r="J44" s="80">
        <f t="shared" si="27"/>
        <v>14832.7737</v>
      </c>
      <c r="K44" s="80">
        <f t="shared" si="28"/>
        <v>92900.003700000001</v>
      </c>
      <c r="L44" s="80">
        <f t="shared" si="29"/>
        <v>390336.14999999997</v>
      </c>
      <c r="M44" s="80">
        <f t="shared" si="30"/>
        <v>464500.01850000001</v>
      </c>
      <c r="N44" s="183" t="s">
        <v>169</v>
      </c>
      <c r="O44" s="184">
        <v>63109.24</v>
      </c>
      <c r="P44" s="93">
        <f t="shared" si="31"/>
        <v>11990.7556</v>
      </c>
      <c r="Q44" s="93">
        <f t="shared" si="32"/>
        <v>75099.995599999995</v>
      </c>
      <c r="R44" s="93">
        <f t="shared" si="33"/>
        <v>315546.2</v>
      </c>
      <c r="S44" s="93">
        <f t="shared" si="34"/>
        <v>375499.978</v>
      </c>
      <c r="T44" s="185" t="s">
        <v>170</v>
      </c>
      <c r="U44" s="186">
        <v>67386.55</v>
      </c>
      <c r="V44" s="83">
        <f t="shared" si="35"/>
        <v>12803.444500000001</v>
      </c>
      <c r="W44" s="83">
        <f t="shared" si="36"/>
        <v>80189.994500000001</v>
      </c>
      <c r="X44" s="83">
        <f t="shared" si="37"/>
        <v>336932.75</v>
      </c>
      <c r="Y44" s="83">
        <f t="shared" si="38"/>
        <v>400949.97250000003</v>
      </c>
      <c r="Z44" s="84">
        <f t="shared" si="39"/>
        <v>82729.997933333332</v>
      </c>
      <c r="AA44" s="84">
        <f t="shared" si="40"/>
        <v>413649.98966666666</v>
      </c>
      <c r="AB44" s="76">
        <f t="shared" si="41"/>
        <v>45839.062264357359</v>
      </c>
      <c r="AC44" s="300">
        <f t="shared" si="42"/>
        <v>0.11081606046042947</v>
      </c>
      <c r="AD44" s="5" t="s">
        <v>58</v>
      </c>
      <c r="AF44" s="7" t="e">
        <f>IF(C44="","",VLOOKUP(C44,listaBolsa!$D$2:$BB$276,51,0))</f>
        <v>#N/A</v>
      </c>
      <c r="AG44" s="7" t="e">
        <f>IF(C44="","",VLOOKUP(C44,listaBolsa!$D$2:$H$276,5,0))</f>
        <v>#N/A</v>
      </c>
      <c r="AH44" s="7" t="e">
        <f t="shared" si="43"/>
        <v>#N/A</v>
      </c>
      <c r="BG44" s="7">
        <v>36</v>
      </c>
      <c r="DA44" s="7" t="str">
        <f>VLOOKUP(C44,listaBolsa!$D$2:$BA$330,1,0)</f>
        <v xml:space="preserve">Tijeras de poda </v>
      </c>
      <c r="DB44" s="7" t="str">
        <f>VLOOKUP(C44,listaBolsa!$D$2:$BA$330,2,0)</f>
        <v>Material: acero mangos de aluminio. Longitud 20-25 cm</v>
      </c>
      <c r="DC44" s="7" t="str">
        <f>VLOOKUP(C44,listaBolsa!$D$2:$BA$330,10,0)</f>
        <v>HOMECENTER</v>
      </c>
      <c r="DD44" s="7">
        <f>VLOOKUP(C44,listaBolsa!$D$2:$BA$330,14,0)</f>
        <v>78067.23</v>
      </c>
      <c r="DE44" s="7" t="str">
        <f>VLOOKUP(C44,listaBolsa!$D$2:$BA$330,23,0)</f>
        <v>FERCON</v>
      </c>
      <c r="DF44" s="172">
        <f>VLOOKUP(C44,listaBolsa!$D$2:$BA$330,27,0)</f>
        <v>63109.24</v>
      </c>
      <c r="DG44" s="7" t="str">
        <f>VLOOKUP(C44,listaBolsa!$D$2:$BA$330,36,0)</f>
        <v>EASY</v>
      </c>
      <c r="DH44" s="172">
        <f>VLOOKUP(C44,listaBolsa!$D$2:$BA$330,40,0)</f>
        <v>67386.55</v>
      </c>
      <c r="DI44" s="301">
        <f>VLOOKUP(C44,listaBolsa!$D$2:$BA$330,48,0)</f>
        <v>0.1108</v>
      </c>
      <c r="DJ44" s="7" t="b">
        <f t="shared" si="44"/>
        <v>1</v>
      </c>
      <c r="DK44" s="7" t="b">
        <f t="shared" si="45"/>
        <v>1</v>
      </c>
      <c r="DL44" s="7" t="b">
        <f t="shared" si="46"/>
        <v>1</v>
      </c>
      <c r="DM44" s="7" t="b">
        <f t="shared" si="47"/>
        <v>1</v>
      </c>
      <c r="DN44" s="7" t="b">
        <f t="shared" si="48"/>
        <v>1</v>
      </c>
      <c r="DO44" s="7" t="b">
        <f t="shared" si="49"/>
        <v>1</v>
      </c>
      <c r="DP44" s="7" t="b">
        <f t="shared" si="50"/>
        <v>1</v>
      </c>
      <c r="DQ44" s="7" t="b">
        <f t="shared" si="51"/>
        <v>1</v>
      </c>
      <c r="DR44" s="7" t="b">
        <f t="shared" si="52"/>
        <v>0</v>
      </c>
    </row>
    <row r="45" spans="1:122" s="7" customFormat="1" ht="60">
      <c r="A45" s="75">
        <f t="shared" si="26"/>
        <v>37</v>
      </c>
      <c r="B45" s="94" t="s">
        <v>53</v>
      </c>
      <c r="C45" s="165" t="s">
        <v>171</v>
      </c>
      <c r="D45" s="174" t="str">
        <f>IF(C45="","",VLOOKUP(C45,listaBolsa!$D$2:$H$276,2,0))</f>
        <v>Resma de papel bond tamaño carta: Paquete de 500 hojas de 75 gr</v>
      </c>
      <c r="E45" s="169" t="s">
        <v>56</v>
      </c>
      <c r="F45" s="170">
        <v>3</v>
      </c>
      <c r="G45" s="171" t="s">
        <v>57</v>
      </c>
      <c r="H45" s="89" t="str">
        <f>IF(C45="","",VLOOKUP(C45,listaBolsa!$D$2:$W$1276,10,0))</f>
        <v>PAPELERIA PARAISO</v>
      </c>
      <c r="I45" s="90">
        <f>IF(C45="","",VLOOKUP(C45,listaBolsa!$D$2:$W$1276,14,0))</f>
        <v>12605.042016806723</v>
      </c>
      <c r="J45" s="80">
        <f t="shared" si="27"/>
        <v>2394.9579831932774</v>
      </c>
      <c r="K45" s="80">
        <f t="shared" si="28"/>
        <v>15000</v>
      </c>
      <c r="L45" s="80">
        <f t="shared" si="29"/>
        <v>37815.126050420171</v>
      </c>
      <c r="M45" s="80">
        <f t="shared" si="30"/>
        <v>45000</v>
      </c>
      <c r="N45" s="91" t="str">
        <f>IF(C45="","",VLOOKUP(C45,listaBolsa!$D$2:$AZ$1276,23,0))</f>
        <v>PAPELERIA LA ESTACION DE SUBA</v>
      </c>
      <c r="O45" s="92">
        <f>IF(C45="","",VLOOKUP(C45,listaBolsa!$D$2:$AZ$1276,27,0))</f>
        <v>12605.042016806723</v>
      </c>
      <c r="P45" s="93">
        <f t="shared" si="31"/>
        <v>2394.9579831932774</v>
      </c>
      <c r="Q45" s="93">
        <f t="shared" si="32"/>
        <v>15000</v>
      </c>
      <c r="R45" s="93">
        <f t="shared" si="33"/>
        <v>37815.126050420171</v>
      </c>
      <c r="S45" s="93">
        <f t="shared" si="34"/>
        <v>45000</v>
      </c>
      <c r="T45" s="81" t="str">
        <f>IF(C45="","",VLOOKUP(C45,listaBolsa!$D$2:$BB$1276,36,0))</f>
        <v>INVER Y DISTRIBUIDORES DIAMOND</v>
      </c>
      <c r="U45" s="82">
        <f>IF(C45="","",VLOOKUP(C45,listaBolsa!$D$2:$BB$1276,40,0))</f>
        <v>15497</v>
      </c>
      <c r="V45" s="83">
        <f t="shared" si="35"/>
        <v>2944.43</v>
      </c>
      <c r="W45" s="83">
        <f t="shared" si="36"/>
        <v>18441.43</v>
      </c>
      <c r="X45" s="83">
        <f t="shared" si="37"/>
        <v>46491</v>
      </c>
      <c r="Y45" s="83">
        <f t="shared" si="38"/>
        <v>55324.29</v>
      </c>
      <c r="Z45" s="84">
        <f t="shared" si="39"/>
        <v>16147.143333333333</v>
      </c>
      <c r="AA45" s="84">
        <f t="shared" si="40"/>
        <v>48441.43</v>
      </c>
      <c r="AB45" s="76">
        <f t="shared" si="41"/>
        <v>5960.7316106917615</v>
      </c>
      <c r="AC45" s="300">
        <f t="shared" si="42"/>
        <v>0.12305028176690411</v>
      </c>
      <c r="AD45" s="5" t="s">
        <v>58</v>
      </c>
      <c r="AE45" s="7" t="s">
        <v>74</v>
      </c>
      <c r="AF45" s="7">
        <f>IF(C45="","",VLOOKUP(C45,listaBolsa!$D$2:$BB$276,51,0))</f>
        <v>0</v>
      </c>
      <c r="AG45" s="7" t="str">
        <f>IF(C45="","",VLOOKUP(C45,listaBolsa!$D$2:$H$276,5,0))</f>
        <v>Compra</v>
      </c>
      <c r="AH45" s="7" t="b">
        <f t="shared" si="43"/>
        <v>1</v>
      </c>
      <c r="BG45" s="7">
        <v>37</v>
      </c>
      <c r="DA45" s="7" t="str">
        <f>VLOOKUP(C45,listaBolsa!$D$2:$BA$248,1,0)</f>
        <v>Resma hoja blanca tamaño carta</v>
      </c>
      <c r="DB45" s="7" t="str">
        <f>VLOOKUP(C45,listaBolsa!$D$2:$BA$248,2,0)</f>
        <v>Resma de papel bond tamaño carta: Paquete de 500 hojas de 75 gr</v>
      </c>
      <c r="DC45" s="7" t="str">
        <f>VLOOKUP(C45,listaBolsa!$D$2:$BA$248,10,0)</f>
        <v>PAPELERIA PARAISO</v>
      </c>
      <c r="DD45" s="172">
        <f>VLOOKUP(C45,listaBolsa!$D$2:$BA$248,14,0)</f>
        <v>12605.042016806723</v>
      </c>
      <c r="DE45" s="7" t="str">
        <f>VLOOKUP(C45,listaBolsa!$D$2:$BA$248,23,0)</f>
        <v>PAPELERIA LA ESTACION DE SUBA</v>
      </c>
      <c r="DF45" s="172">
        <f>VLOOKUP(C45,listaBolsa!$D$2:$BA$248,27,0)</f>
        <v>12605.042016806723</v>
      </c>
      <c r="DG45" s="7" t="str">
        <f>VLOOKUP(C45,listaBolsa!$D$2:$BA$248,36,0)</f>
        <v>INVER Y DISTRIBUIDORES DIAMOND</v>
      </c>
      <c r="DH45" s="172">
        <f>VLOOKUP(C45,listaBolsa!$D$2:$BA$248,40,0)</f>
        <v>15497</v>
      </c>
      <c r="DI45" s="301">
        <f>VLOOKUP(C45,listaBolsa!$D$2:$BA$248,48,0)</f>
        <v>0.12305028176690411</v>
      </c>
      <c r="DJ45" s="7" t="b">
        <f t="shared" si="44"/>
        <v>1</v>
      </c>
      <c r="DK45" s="7" t="b">
        <f t="shared" si="45"/>
        <v>1</v>
      </c>
      <c r="DL45" s="7" t="b">
        <f t="shared" si="46"/>
        <v>1</v>
      </c>
      <c r="DM45" s="7" t="b">
        <f t="shared" si="47"/>
        <v>1</v>
      </c>
      <c r="DN45" s="7" t="b">
        <f t="shared" si="48"/>
        <v>1</v>
      </c>
      <c r="DO45" s="7" t="b">
        <f t="shared" si="49"/>
        <v>1</v>
      </c>
      <c r="DP45" s="7" t="b">
        <f t="shared" si="50"/>
        <v>1</v>
      </c>
      <c r="DQ45" s="7" t="b">
        <f t="shared" si="51"/>
        <v>1</v>
      </c>
      <c r="DR45" s="7" t="b">
        <f t="shared" si="52"/>
        <v>1</v>
      </c>
    </row>
    <row r="46" spans="1:122" s="7" customFormat="1" ht="60">
      <c r="A46" s="75">
        <f t="shared" si="26"/>
        <v>38</v>
      </c>
      <c r="B46" s="94" t="s">
        <v>53</v>
      </c>
      <c r="C46" s="165" t="s">
        <v>172</v>
      </c>
      <c r="D46" s="174" t="str">
        <f>IF(C46="","",VLOOKUP(C46,listaBolsa!$D$2:$H$276,2,0))</f>
        <v>Cinta de enmascarar de alta adherencia de 48 mm (2") x 20 m</v>
      </c>
      <c r="E46" s="169" t="s">
        <v>56</v>
      </c>
      <c r="F46" s="170">
        <v>10</v>
      </c>
      <c r="G46" s="171" t="s">
        <v>57</v>
      </c>
      <c r="H46" s="89" t="str">
        <f>IF(C46="","",VLOOKUP(C46,listaBolsa!$D$2:$W$1276,10,0))</f>
        <v>Tienda Estudiantil</v>
      </c>
      <c r="I46" s="90">
        <f>IF(C46="","",VLOOKUP(C46,listaBolsa!$D$2:$W$1276,14,0))</f>
        <v>4547</v>
      </c>
      <c r="J46" s="80">
        <f t="shared" si="27"/>
        <v>863.93000000000006</v>
      </c>
      <c r="K46" s="80">
        <f t="shared" si="28"/>
        <v>5410.93</v>
      </c>
      <c r="L46" s="80">
        <f t="shared" si="29"/>
        <v>45470</v>
      </c>
      <c r="M46" s="80">
        <f t="shared" si="30"/>
        <v>54109.3</v>
      </c>
      <c r="N46" s="91" t="str">
        <f>IF(C46="","",VLOOKUP(C46,listaBolsa!$D$2:$AZ$1276,23,0))</f>
        <v>Papeleria la Estacion de Suba</v>
      </c>
      <c r="O46" s="92">
        <f>IF(C46="","",VLOOKUP(C46,listaBolsa!$D$2:$AZ$1276,27,0))</f>
        <v>5462.1848739495799</v>
      </c>
      <c r="P46" s="93">
        <f t="shared" si="31"/>
        <v>1037.8151260504203</v>
      </c>
      <c r="Q46" s="93">
        <f t="shared" si="32"/>
        <v>6500</v>
      </c>
      <c r="R46" s="93">
        <f t="shared" si="33"/>
        <v>54621.848739495799</v>
      </c>
      <c r="S46" s="93">
        <f t="shared" si="34"/>
        <v>65000</v>
      </c>
      <c r="T46" s="81" t="str">
        <f>IF(C46="","",VLOOKUP(C46,listaBolsa!$D$2:$BB$1276,36,0))</f>
        <v>Comercializadora Tj</v>
      </c>
      <c r="U46" s="82">
        <f>IF(C46="","",VLOOKUP(C46,listaBolsa!$D$2:$BB$1276,40,0))</f>
        <v>5850</v>
      </c>
      <c r="V46" s="83">
        <f t="shared" si="35"/>
        <v>1111.5</v>
      </c>
      <c r="W46" s="83">
        <f t="shared" si="36"/>
        <v>6961.5</v>
      </c>
      <c r="X46" s="83">
        <f t="shared" si="37"/>
        <v>58500</v>
      </c>
      <c r="Y46" s="83">
        <f t="shared" si="38"/>
        <v>69615</v>
      </c>
      <c r="Z46" s="84">
        <f t="shared" si="39"/>
        <v>6290.81</v>
      </c>
      <c r="AA46" s="84">
        <f t="shared" si="40"/>
        <v>62908.100000000006</v>
      </c>
      <c r="AB46" s="76">
        <f t="shared" si="41"/>
        <v>7961.703167664562</v>
      </c>
      <c r="AC46" s="300">
        <f t="shared" si="42"/>
        <v>0.12656085889837018</v>
      </c>
      <c r="AD46" s="5" t="s">
        <v>58</v>
      </c>
      <c r="AE46" s="7" t="s">
        <v>74</v>
      </c>
      <c r="AF46" s="7">
        <f>IF(C46="","",VLOOKUP(C46,listaBolsa!$D$2:$BB$276,51,0))</f>
        <v>0</v>
      </c>
      <c r="AG46" s="7" t="str">
        <f>IF(C46="","",VLOOKUP(C46,listaBolsa!$D$2:$H$276,5,0))</f>
        <v>Compra</v>
      </c>
      <c r="AH46" s="7" t="b">
        <f t="shared" si="43"/>
        <v>1</v>
      </c>
      <c r="BG46" s="7">
        <v>38</v>
      </c>
      <c r="DA46" s="7" t="str">
        <f>VLOOKUP(C46,listaBolsa!$D$2:$BA$248,1,0)</f>
        <v>Cinta enmascarar 48 mm x40 mt</v>
      </c>
      <c r="DB46" s="7" t="str">
        <f>VLOOKUP(C46,listaBolsa!$D$2:$BA$248,2,0)</f>
        <v>Cinta de enmascarar de alta adherencia de 48 mm (2") x 20 m</v>
      </c>
      <c r="DC46" s="7" t="str">
        <f>VLOOKUP(C46,listaBolsa!$D$2:$BA$248,10,0)</f>
        <v>Tienda Estudiantil</v>
      </c>
      <c r="DD46" s="172">
        <f>VLOOKUP(C46,listaBolsa!$D$2:$BA$248,14,0)</f>
        <v>4547</v>
      </c>
      <c r="DE46" s="7" t="str">
        <f>VLOOKUP(C46,listaBolsa!$D$2:$BA$248,23,0)</f>
        <v>Papeleria la Estacion de Suba</v>
      </c>
      <c r="DF46" s="172">
        <f>VLOOKUP(C46,listaBolsa!$D$2:$BA$248,27,0)</f>
        <v>5462.1848739495799</v>
      </c>
      <c r="DG46" s="7" t="str">
        <f>VLOOKUP(C46,listaBolsa!$D$2:$BA$248,36,0)</f>
        <v>Comercializadora Tj</v>
      </c>
      <c r="DH46" s="172">
        <f>VLOOKUP(C46,listaBolsa!$D$2:$BA$248,40,0)</f>
        <v>5850</v>
      </c>
      <c r="DI46" s="301">
        <f>VLOOKUP(C46,listaBolsa!$D$2:$BA$248,48,0)</f>
        <v>0.12656085889837007</v>
      </c>
      <c r="DJ46" s="7" t="b">
        <f t="shared" si="44"/>
        <v>1</v>
      </c>
      <c r="DK46" s="7" t="b">
        <f t="shared" si="45"/>
        <v>1</v>
      </c>
      <c r="DL46" s="7" t="b">
        <f t="shared" si="46"/>
        <v>1</v>
      </c>
      <c r="DM46" s="7" t="b">
        <f t="shared" si="47"/>
        <v>1</v>
      </c>
      <c r="DN46" s="7" t="b">
        <f t="shared" si="48"/>
        <v>1</v>
      </c>
      <c r="DO46" s="7" t="b">
        <f t="shared" si="49"/>
        <v>1</v>
      </c>
      <c r="DP46" s="7" t="b">
        <f t="shared" si="50"/>
        <v>1</v>
      </c>
      <c r="DQ46" s="7" t="b">
        <f t="shared" si="51"/>
        <v>1</v>
      </c>
      <c r="DR46" s="7" t="b">
        <f t="shared" si="52"/>
        <v>1</v>
      </c>
    </row>
    <row r="47" spans="1:122" s="7" customFormat="1" ht="75">
      <c r="A47" s="75">
        <f t="shared" si="26"/>
        <v>39</v>
      </c>
      <c r="B47" s="94" t="s">
        <v>53</v>
      </c>
      <c r="C47" s="165" t="s">
        <v>173</v>
      </c>
      <c r="D47" s="174" t="str">
        <f>IF(C47="","",VLOOKUP(C47,listaBolsa!$D$2:$H$276,2,0))</f>
        <v>Cinta de polipropileno transparente de 48 mm de ancho x 160 m de longitud, con un espesor de 1143 µm y acabado brillante. Adhesivo de alta adherencia y película resistente a la tensión.</v>
      </c>
      <c r="E47" s="169" t="s">
        <v>56</v>
      </c>
      <c r="F47" s="170">
        <v>10</v>
      </c>
      <c r="G47" s="171" t="s">
        <v>57</v>
      </c>
      <c r="H47" s="89" t="str">
        <f>IF(C47="","",VLOOKUP(C47,listaBolsa!$D$2:$W$1276,10,0))</f>
        <v>Gran Papelera</v>
      </c>
      <c r="I47" s="90">
        <f>IF(C47="","",VLOOKUP(C47,listaBolsa!$D$2:$W$1276,14,0))</f>
        <v>5042.0168067226896</v>
      </c>
      <c r="J47" s="80">
        <f t="shared" si="27"/>
        <v>957.98319327731099</v>
      </c>
      <c r="K47" s="80">
        <f t="shared" si="28"/>
        <v>6000.0000000000009</v>
      </c>
      <c r="L47" s="80">
        <f t="shared" si="29"/>
        <v>50420.168067226899</v>
      </c>
      <c r="M47" s="80">
        <f t="shared" si="30"/>
        <v>60000.000000000007</v>
      </c>
      <c r="N47" s="91" t="str">
        <f>IF(C47="","",VLOOKUP(C47,listaBolsa!$D$2:$AZ$1276,23,0))</f>
        <v>Papeleria la Estacion de Suba</v>
      </c>
      <c r="O47" s="92">
        <f>IF(C47="","",VLOOKUP(C47,listaBolsa!$D$2:$AZ$1276,27,0))</f>
        <v>5966.3865546218494</v>
      </c>
      <c r="P47" s="93">
        <f t="shared" si="31"/>
        <v>1133.6134453781515</v>
      </c>
      <c r="Q47" s="93">
        <f t="shared" si="32"/>
        <v>7100.0000000000009</v>
      </c>
      <c r="R47" s="93">
        <f t="shared" si="33"/>
        <v>59663.865546218498</v>
      </c>
      <c r="S47" s="93">
        <f t="shared" si="34"/>
        <v>71000.000000000015</v>
      </c>
      <c r="T47" s="81" t="str">
        <f>IF(C47="","",VLOOKUP(C47,listaBolsa!$D$2:$BB$1276,36,0))</f>
        <v>Papeleria Gran Central</v>
      </c>
      <c r="U47" s="82">
        <f>IF(C47="","",VLOOKUP(C47,listaBolsa!$D$2:$BB$1276,40,0))</f>
        <v>5462.1848739495799</v>
      </c>
      <c r="V47" s="83">
        <f t="shared" si="35"/>
        <v>1037.8151260504203</v>
      </c>
      <c r="W47" s="83">
        <f t="shared" si="36"/>
        <v>6500</v>
      </c>
      <c r="X47" s="83">
        <f t="shared" si="37"/>
        <v>54621.848739495799</v>
      </c>
      <c r="Y47" s="83">
        <f t="shared" si="38"/>
        <v>65000</v>
      </c>
      <c r="Z47" s="84">
        <f t="shared" si="39"/>
        <v>6533.333333333333</v>
      </c>
      <c r="AA47" s="84">
        <f t="shared" si="40"/>
        <v>65333.333333333328</v>
      </c>
      <c r="AB47" s="76">
        <f t="shared" si="41"/>
        <v>5507.5705472861064</v>
      </c>
      <c r="AC47" s="300">
        <f t="shared" si="42"/>
        <v>8.4299549193154702E-2</v>
      </c>
      <c r="AD47" s="5" t="s">
        <v>58</v>
      </c>
      <c r="AE47" s="7" t="s">
        <v>74</v>
      </c>
      <c r="AF47" s="7">
        <f>IF(C47="","",VLOOKUP(C47,listaBolsa!$D$2:$BB$276,51,0))</f>
        <v>0</v>
      </c>
      <c r="AG47" s="7" t="str">
        <f>IF(C47="","",VLOOKUP(C47,listaBolsa!$D$2:$H$276,5,0))</f>
        <v>Compra</v>
      </c>
      <c r="AH47" s="7" t="b">
        <f t="shared" si="43"/>
        <v>1</v>
      </c>
      <c r="BG47" s="7">
        <v>39</v>
      </c>
      <c r="DA47" s="7" t="str">
        <f>VLOOKUP(C47,listaBolsa!$D$2:$BA$248,1,0)</f>
        <v>Cinta transparente gruesa</v>
      </c>
      <c r="DB47" s="7" t="str">
        <f>VLOOKUP(C47,listaBolsa!$D$2:$BA$248,2,0)</f>
        <v>Cinta de polipropileno transparente de 48 mm de ancho x 160 m de longitud, con un espesor de 1143 µm y acabado brillante. Adhesivo de alta adherencia y película resistente a la tensión.</v>
      </c>
      <c r="DC47" s="7" t="str">
        <f>VLOOKUP(C47,listaBolsa!$D$2:$BA$248,10,0)</f>
        <v>Gran Papelera</v>
      </c>
      <c r="DD47" s="172">
        <f>VLOOKUP(C47,listaBolsa!$D$2:$BA$248,14,0)</f>
        <v>5042.0168067226896</v>
      </c>
      <c r="DE47" s="7" t="str">
        <f>VLOOKUP(C47,listaBolsa!$D$2:$BA$248,23,0)</f>
        <v>Papeleria la Estacion de Suba</v>
      </c>
      <c r="DF47" s="172">
        <f>VLOOKUP(C47,listaBolsa!$D$2:$BA$248,27,0)</f>
        <v>5966.3865546218494</v>
      </c>
      <c r="DG47" s="7" t="str">
        <f>VLOOKUP(C47,listaBolsa!$D$2:$BA$248,36,0)</f>
        <v>Papeleria Gran Central</v>
      </c>
      <c r="DH47" s="172">
        <f>VLOOKUP(C47,listaBolsa!$D$2:$BA$248,40,0)</f>
        <v>5462.1848739495799</v>
      </c>
      <c r="DI47" s="301">
        <f>VLOOKUP(C47,listaBolsa!$D$2:$BA$248,48,0)</f>
        <v>8.4299549193154633E-2</v>
      </c>
      <c r="DJ47" s="7" t="b">
        <f t="shared" si="44"/>
        <v>1</v>
      </c>
      <c r="DK47" s="7" t="b">
        <f t="shared" si="45"/>
        <v>1</v>
      </c>
      <c r="DL47" s="7" t="b">
        <f t="shared" si="46"/>
        <v>1</v>
      </c>
      <c r="DM47" s="7" t="b">
        <f t="shared" si="47"/>
        <v>1</v>
      </c>
      <c r="DN47" s="7" t="b">
        <f t="shared" si="48"/>
        <v>1</v>
      </c>
      <c r="DO47" s="7" t="b">
        <f t="shared" si="49"/>
        <v>1</v>
      </c>
      <c r="DP47" s="7" t="b">
        <f t="shared" si="50"/>
        <v>1</v>
      </c>
      <c r="DQ47" s="7" t="b">
        <f t="shared" si="51"/>
        <v>1</v>
      </c>
      <c r="DR47" s="7" t="b">
        <f t="shared" si="52"/>
        <v>0</v>
      </c>
    </row>
    <row r="48" spans="1:122" s="7" customFormat="1" ht="60">
      <c r="A48" s="75">
        <f t="shared" si="26"/>
        <v>40</v>
      </c>
      <c r="B48" s="94" t="s">
        <v>53</v>
      </c>
      <c r="C48" s="165" t="s">
        <v>174</v>
      </c>
      <c r="D48" s="174" t="str">
        <f>IF(C48="","",VLOOKUP(C48,listaBolsa!$D$2:$H$276,2,0))</f>
        <v>Caja de 10 marcadores para tablero blanco con tinta de borrado en seco, colores intensos y bajo olor. Punta acrílica de alta resistencia (redonda o biselada)</v>
      </c>
      <c r="E48" s="169" t="s">
        <v>56</v>
      </c>
      <c r="F48" s="170">
        <v>5</v>
      </c>
      <c r="G48" s="171" t="s">
        <v>57</v>
      </c>
      <c r="H48" s="89" t="str">
        <f>IF(C48="","",VLOOKUP(C48,listaBolsa!$D$2:$W$1276,10,0))</f>
        <v>LibreriaTroya.com</v>
      </c>
      <c r="I48" s="90">
        <f>IF(C48="","",VLOOKUP(C48,listaBolsa!$D$2:$W$1276,14,0))</f>
        <v>11652.100840336136</v>
      </c>
      <c r="J48" s="80">
        <f t="shared" si="27"/>
        <v>2213.8991596638657</v>
      </c>
      <c r="K48" s="80">
        <f t="shared" si="28"/>
        <v>13866.000000000002</v>
      </c>
      <c r="L48" s="80">
        <f t="shared" si="29"/>
        <v>58260.504201680676</v>
      </c>
      <c r="M48" s="80">
        <f t="shared" si="30"/>
        <v>69330.000000000015</v>
      </c>
      <c r="N48" s="91" t="str">
        <f>IF(C48="","",VLOOKUP(C48,listaBolsa!$D$2:$AZ$1276,23,0))</f>
        <v>INVER Y DISTRIBUIDORES DIAMOND</v>
      </c>
      <c r="O48" s="92">
        <f>IF(C48="","",VLOOKUP(C48,listaBolsa!$D$2:$AZ$1276,27,0))</f>
        <v>14034</v>
      </c>
      <c r="P48" s="93">
        <f t="shared" si="31"/>
        <v>2666.46</v>
      </c>
      <c r="Q48" s="93">
        <f t="shared" si="32"/>
        <v>16700.46</v>
      </c>
      <c r="R48" s="93">
        <f t="shared" si="33"/>
        <v>70170</v>
      </c>
      <c r="S48" s="93">
        <f t="shared" si="34"/>
        <v>83502.299999999988</v>
      </c>
      <c r="T48" s="81" t="str">
        <f>IF(C48="","",VLOOKUP(C48,listaBolsa!$D$2:$BB$1276,36,0))</f>
        <v>Papeleria Paraiso</v>
      </c>
      <c r="U48" s="82">
        <f>IF(C48="","",VLOOKUP(C48,listaBolsa!$D$2:$BB$1276,40,0))</f>
        <v>12605.042016806723</v>
      </c>
      <c r="V48" s="83">
        <f t="shared" si="35"/>
        <v>2394.9579831932774</v>
      </c>
      <c r="W48" s="83">
        <f t="shared" si="36"/>
        <v>15000</v>
      </c>
      <c r="X48" s="83">
        <f t="shared" si="37"/>
        <v>63025.210084033613</v>
      </c>
      <c r="Y48" s="83">
        <f t="shared" si="38"/>
        <v>75000</v>
      </c>
      <c r="Z48" s="84">
        <f t="shared" si="39"/>
        <v>15188.82</v>
      </c>
      <c r="AA48" s="84">
        <f t="shared" si="40"/>
        <v>75944.100000000006</v>
      </c>
      <c r="AB48" s="76">
        <f t="shared" si="41"/>
        <v>7133.1630732796111</v>
      </c>
      <c r="AC48" s="300">
        <f t="shared" si="42"/>
        <v>9.3926494267225644E-2</v>
      </c>
      <c r="AD48" s="5" t="s">
        <v>58</v>
      </c>
      <c r="AE48" s="7" t="s">
        <v>74</v>
      </c>
      <c r="AF48" s="7">
        <f>IF(C48="","",VLOOKUP(C48,listaBolsa!$D$2:$BB$276,51,0))</f>
        <v>0</v>
      </c>
      <c r="AG48" s="7" t="str">
        <f>IF(C48="","",VLOOKUP(C48,listaBolsa!$D$2:$H$276,5,0))</f>
        <v>Compra</v>
      </c>
      <c r="AH48" s="7" t="b">
        <f t="shared" si="43"/>
        <v>1</v>
      </c>
      <c r="BG48" s="7">
        <v>40</v>
      </c>
      <c r="DA48" s="7" t="str">
        <f>VLOOKUP(C48,listaBolsa!$D$2:$BA$248,1,0)</f>
        <v>Marcador borrable caja x 10</v>
      </c>
      <c r="DB48" s="7" t="str">
        <f>VLOOKUP(C48,listaBolsa!$D$2:$BA$248,2,0)</f>
        <v>Caja de 10 marcadores para tablero blanco con tinta de borrado en seco, colores intensos y bajo olor. Punta acrílica de alta resistencia (redonda o biselada)</v>
      </c>
      <c r="DC48" s="7" t="str">
        <f>VLOOKUP(C48,listaBolsa!$D$2:$BA$248,10,0)</f>
        <v>LibreriaTroya.com</v>
      </c>
      <c r="DD48" s="172">
        <f>VLOOKUP(C48,listaBolsa!$D$2:$BA$248,14,0)</f>
        <v>11652.100840336136</v>
      </c>
      <c r="DE48" s="7" t="str">
        <f>VLOOKUP(C48,listaBolsa!$D$2:$BA$248,23,0)</f>
        <v>INVER Y DISTRIBUIDORES DIAMOND</v>
      </c>
      <c r="DF48" s="172">
        <f>VLOOKUP(C48,listaBolsa!$D$2:$BA$248,27,0)</f>
        <v>14034</v>
      </c>
      <c r="DG48" s="7" t="str">
        <f>VLOOKUP(C48,listaBolsa!$D$2:$BA$248,36,0)</f>
        <v>Papeleria Paraiso</v>
      </c>
      <c r="DH48" s="172">
        <f>VLOOKUP(C48,listaBolsa!$D$2:$BA$248,40,0)</f>
        <v>12605.042016806723</v>
      </c>
      <c r="DI48" s="301">
        <f>VLOOKUP(C48,listaBolsa!$D$2:$BA$248,48,0)</f>
        <v>9.3926494267225727E-2</v>
      </c>
      <c r="DJ48" s="7" t="b">
        <f t="shared" si="44"/>
        <v>1</v>
      </c>
      <c r="DK48" s="7" t="b">
        <f t="shared" si="45"/>
        <v>1</v>
      </c>
      <c r="DL48" s="7" t="b">
        <f t="shared" si="46"/>
        <v>1</v>
      </c>
      <c r="DM48" s="7" t="b">
        <f t="shared" si="47"/>
        <v>1</v>
      </c>
      <c r="DN48" s="7" t="b">
        <f t="shared" si="48"/>
        <v>1</v>
      </c>
      <c r="DO48" s="7" t="b">
        <f t="shared" si="49"/>
        <v>1</v>
      </c>
      <c r="DP48" s="7" t="b">
        <f t="shared" si="50"/>
        <v>1</v>
      </c>
      <c r="DQ48" s="7" t="b">
        <f t="shared" si="51"/>
        <v>1</v>
      </c>
      <c r="DR48" s="7" t="b">
        <f t="shared" si="52"/>
        <v>0</v>
      </c>
    </row>
    <row r="49" spans="1:122" s="7" customFormat="1" ht="105">
      <c r="A49" s="75">
        <f t="shared" si="26"/>
        <v>41</v>
      </c>
      <c r="B49" s="94" t="s">
        <v>53</v>
      </c>
      <c r="C49" s="165" t="s">
        <v>175</v>
      </c>
      <c r="D49" s="174" t="str">
        <f>IF(C49="","",VLOOKUP(C49,listaBolsa!$D$2:$H$276,2,0))</f>
        <v>Caja de 10 marcadores permanentes de colores variados con tinta de secado rápido, resistente al agua y a la decoloración. Punta de fibra de alta resistencia (redonda o biselada) capaz de marcar sobre múltiples superficies como papel, cartón, metal, plástico y vidrio</v>
      </c>
      <c r="E49" s="169" t="s">
        <v>56</v>
      </c>
      <c r="F49" s="170">
        <v>5</v>
      </c>
      <c r="G49" s="171" t="s">
        <v>57</v>
      </c>
      <c r="H49" s="89" t="str">
        <f>IF(C49="","",VLOOKUP(C49,listaBolsa!$D$2:$W$1276,10,0))</f>
        <v>INVER Y DISTRIBUIDORES DIAMOND</v>
      </c>
      <c r="I49" s="90">
        <f>IF(C49="","",VLOOKUP(C49,listaBolsa!$D$2:$W$1276,14,0))</f>
        <v>12687</v>
      </c>
      <c r="J49" s="80">
        <f t="shared" si="27"/>
        <v>2410.5300000000002</v>
      </c>
      <c r="K49" s="80">
        <f t="shared" si="28"/>
        <v>15097.53</v>
      </c>
      <c r="L49" s="80">
        <f t="shared" si="29"/>
        <v>63435</v>
      </c>
      <c r="M49" s="80">
        <f t="shared" si="30"/>
        <v>75487.650000000009</v>
      </c>
      <c r="N49" s="91" t="str">
        <f>IF(C49="","",VLOOKUP(C49,listaBolsa!$D$2:$AZ$1276,23,0))</f>
        <v>Papeleria Paraiso</v>
      </c>
      <c r="O49" s="92">
        <f>IF(C49="","",VLOOKUP(C49,listaBolsa!$D$2:$AZ$1276,27,0))</f>
        <v>10084.033613445379</v>
      </c>
      <c r="P49" s="93">
        <f t="shared" si="31"/>
        <v>1915.966386554622</v>
      </c>
      <c r="Q49" s="93">
        <f t="shared" si="32"/>
        <v>12000.000000000002</v>
      </c>
      <c r="R49" s="93">
        <f t="shared" si="33"/>
        <v>50420.168067226899</v>
      </c>
      <c r="S49" s="93">
        <f t="shared" si="34"/>
        <v>60000.000000000007</v>
      </c>
      <c r="T49" s="81" t="str">
        <f>IF(C49="","",VLOOKUP(C49,listaBolsa!$D$2:$BB$1276,36,0))</f>
        <v>Papeleria la Estacion de Suba</v>
      </c>
      <c r="U49" s="82">
        <f>IF(C49="","",VLOOKUP(C49,listaBolsa!$D$2:$BB$1276,40,0))</f>
        <v>12436.974789915967</v>
      </c>
      <c r="V49" s="83">
        <f t="shared" si="35"/>
        <v>2363.0252100840335</v>
      </c>
      <c r="W49" s="83">
        <f t="shared" si="36"/>
        <v>14800</v>
      </c>
      <c r="X49" s="83">
        <f t="shared" si="37"/>
        <v>62184.873949579836</v>
      </c>
      <c r="Y49" s="83">
        <f t="shared" si="38"/>
        <v>74000</v>
      </c>
      <c r="Z49" s="84">
        <f t="shared" si="39"/>
        <v>13965.843333333332</v>
      </c>
      <c r="AA49" s="84">
        <f t="shared" si="40"/>
        <v>69829.21666666666</v>
      </c>
      <c r="AB49" s="76">
        <f t="shared" si="41"/>
        <v>8544.7879342224351</v>
      </c>
      <c r="AC49" s="300">
        <f t="shared" si="42"/>
        <v>0.12236694527179673</v>
      </c>
      <c r="AD49" s="5" t="s">
        <v>58</v>
      </c>
      <c r="AE49" s="7" t="s">
        <v>74</v>
      </c>
      <c r="AF49" s="7">
        <f>IF(C49="","",VLOOKUP(C49,listaBolsa!$D$2:$BB$276,51,0))</f>
        <v>0</v>
      </c>
      <c r="AG49" s="7" t="str">
        <f>IF(C49="","",VLOOKUP(C49,listaBolsa!$D$2:$H$276,5,0))</f>
        <v>Compra</v>
      </c>
      <c r="AH49" s="7" t="b">
        <f t="shared" si="43"/>
        <v>1</v>
      </c>
      <c r="BG49" s="7">
        <v>41</v>
      </c>
      <c r="DA49" s="7" t="str">
        <f>VLOOKUP(C49,listaBolsa!$D$2:$BA$248,1,0)</f>
        <v xml:space="preserve">Marcador permanente caja x 10 </v>
      </c>
      <c r="DB49" s="7" t="str">
        <f>VLOOKUP(C49,listaBolsa!$D$2:$BA$248,2,0)</f>
        <v>Caja de 10 marcadores permanentes de colores variados con tinta de secado rápido, resistente al agua y a la decoloración. Punta de fibra de alta resistencia (redonda o biselada) capaz de marcar sobre múltiples superficies como papel, cartón, metal, plástico y vidrio</v>
      </c>
      <c r="DC49" s="7" t="str">
        <f>VLOOKUP(C49,listaBolsa!$D$2:$BA$248,10,0)</f>
        <v>INVER Y DISTRIBUIDORES DIAMOND</v>
      </c>
      <c r="DD49" s="172">
        <f>VLOOKUP(C49,listaBolsa!$D$2:$BA$248,14,0)</f>
        <v>12687</v>
      </c>
      <c r="DE49" s="7" t="str">
        <f>VLOOKUP(C49,listaBolsa!$D$2:$BA$248,23,0)</f>
        <v>Papeleria Paraiso</v>
      </c>
      <c r="DF49" s="172">
        <f>VLOOKUP(C49,listaBolsa!$D$2:$BA$248,27,0)</f>
        <v>10084.033613445379</v>
      </c>
      <c r="DG49" s="7" t="str">
        <f>VLOOKUP(C49,listaBolsa!$D$2:$BA$248,36,0)</f>
        <v>Papeleria la Estacion de Suba</v>
      </c>
      <c r="DH49" s="172">
        <f>VLOOKUP(C49,listaBolsa!$D$2:$BA$248,40,0)</f>
        <v>12436.974789915967</v>
      </c>
      <c r="DI49" s="301">
        <f>VLOOKUP(C49,listaBolsa!$D$2:$BA$248,48,0)</f>
        <v>0.12236694527179669</v>
      </c>
      <c r="DJ49" s="7" t="b">
        <f t="shared" si="44"/>
        <v>1</v>
      </c>
      <c r="DK49" s="7" t="b">
        <f t="shared" si="45"/>
        <v>1</v>
      </c>
      <c r="DL49" s="7" t="b">
        <f t="shared" si="46"/>
        <v>1</v>
      </c>
      <c r="DM49" s="7" t="b">
        <f t="shared" si="47"/>
        <v>1</v>
      </c>
      <c r="DN49" s="7" t="b">
        <f t="shared" si="48"/>
        <v>1</v>
      </c>
      <c r="DO49" s="7" t="b">
        <f t="shared" si="49"/>
        <v>1</v>
      </c>
      <c r="DP49" s="7" t="b">
        <f t="shared" si="50"/>
        <v>1</v>
      </c>
      <c r="DQ49" s="7" t="b">
        <f t="shared" si="51"/>
        <v>1</v>
      </c>
      <c r="DR49" s="7" t="b">
        <f t="shared" si="52"/>
        <v>1</v>
      </c>
    </row>
    <row r="50" spans="1:122" s="7" customFormat="1" ht="60">
      <c r="A50" s="75">
        <f t="shared" si="26"/>
        <v>42</v>
      </c>
      <c r="B50" s="94" t="s">
        <v>53</v>
      </c>
      <c r="C50" s="165" t="s">
        <v>176</v>
      </c>
      <c r="D50" s="174" t="str">
        <f>IF(C50="","",VLOOKUP(C50,listaBolsa!$D$2:$H$276,2,0))</f>
        <v>Block de papel Iris, con hojas de 125 g/m², tamaño carta (21.6 x 27.9 cm), x 50 hojas</v>
      </c>
      <c r="E50" s="169" t="s">
        <v>56</v>
      </c>
      <c r="F50" s="170">
        <v>10</v>
      </c>
      <c r="G50" s="171" t="s">
        <v>57</v>
      </c>
      <c r="H50" s="89" t="str">
        <f>IF(C50="","",VLOOKUP(C50,listaBolsa!$D$2:$W$1276,10,0))</f>
        <v>Comercializadora Tj</v>
      </c>
      <c r="I50" s="90">
        <f>IF(C50="","",VLOOKUP(C50,listaBolsa!$D$2:$W$1276,14,0))</f>
        <v>2700</v>
      </c>
      <c r="J50" s="80">
        <f t="shared" si="27"/>
        <v>513</v>
      </c>
      <c r="K50" s="80">
        <f t="shared" si="28"/>
        <v>3213</v>
      </c>
      <c r="L50" s="80">
        <f t="shared" si="29"/>
        <v>27000</v>
      </c>
      <c r="M50" s="80">
        <f t="shared" si="30"/>
        <v>32130</v>
      </c>
      <c r="N50" s="91" t="str">
        <f>IF(C50="","",VLOOKUP(C50,listaBolsa!$D$2:$AZ$1276,23,0))</f>
        <v>Tienda Estudiantil</v>
      </c>
      <c r="O50" s="92">
        <f>IF(C50="","",VLOOKUP(C50,listaBolsa!$D$2:$AZ$1276,27,0))</f>
        <v>2273.9495798319331</v>
      </c>
      <c r="P50" s="93">
        <f t="shared" si="31"/>
        <v>432.05042016806726</v>
      </c>
      <c r="Q50" s="93">
        <f t="shared" si="32"/>
        <v>2706.0000000000005</v>
      </c>
      <c r="R50" s="93">
        <f t="shared" si="33"/>
        <v>22739.495798319331</v>
      </c>
      <c r="S50" s="93">
        <f t="shared" si="34"/>
        <v>27060.000000000004</v>
      </c>
      <c r="T50" s="81" t="str">
        <f>IF(C50="","",VLOOKUP(C50,listaBolsa!$D$2:$BB$1276,36,0))</f>
        <v>Renovacion Libreria y Papeleria</v>
      </c>
      <c r="U50" s="82">
        <f>IF(C50="","",VLOOKUP(C50,listaBolsa!$D$2:$BB$1276,40,0))</f>
        <v>3026</v>
      </c>
      <c r="V50" s="83">
        <f t="shared" si="35"/>
        <v>574.94000000000005</v>
      </c>
      <c r="W50" s="83">
        <f t="shared" si="36"/>
        <v>3600.94</v>
      </c>
      <c r="X50" s="83">
        <f t="shared" si="37"/>
        <v>30260</v>
      </c>
      <c r="Y50" s="83">
        <f t="shared" si="38"/>
        <v>36009.4</v>
      </c>
      <c r="Z50" s="84">
        <f t="shared" si="39"/>
        <v>3173.3133333333335</v>
      </c>
      <c r="AA50" s="84">
        <f t="shared" si="40"/>
        <v>31733.133333333335</v>
      </c>
      <c r="AB50" s="76">
        <f t="shared" si="41"/>
        <v>4487.8800622714789</v>
      </c>
      <c r="AC50" s="300">
        <f t="shared" si="42"/>
        <v>0.14142568321664251</v>
      </c>
      <c r="AD50" s="5" t="s">
        <v>58</v>
      </c>
      <c r="AE50" s="7" t="s">
        <v>74</v>
      </c>
      <c r="AF50" s="7">
        <f>IF(C50="","",VLOOKUP(C50,listaBolsa!$D$2:$BB$276,51,0))</f>
        <v>0</v>
      </c>
      <c r="AG50" s="7" t="str">
        <f>IF(C50="","",VLOOKUP(C50,listaBolsa!$D$2:$H$276,5,0))</f>
        <v>Compra</v>
      </c>
      <c r="AH50" s="7" t="b">
        <f t="shared" si="43"/>
        <v>1</v>
      </c>
      <c r="BG50" s="7">
        <v>42</v>
      </c>
      <c r="DA50" s="7" t="str">
        <f>VLOOKUP(C50,listaBolsa!$D$2:$BA$248,1,0)</f>
        <v>Block iris tamaño carta</v>
      </c>
      <c r="DB50" s="7" t="str">
        <f>VLOOKUP(C50,listaBolsa!$D$2:$BA$248,2,0)</f>
        <v>Block de papel Iris, con hojas de 125 g/m², tamaño carta (21.6 x 27.9 cm), x 50 hojas</v>
      </c>
      <c r="DC50" s="7" t="str">
        <f>VLOOKUP(C50,listaBolsa!$D$2:$BA$248,10,0)</f>
        <v>Comercializadora Tj</v>
      </c>
      <c r="DD50" s="172">
        <f>VLOOKUP(C50,listaBolsa!$D$2:$BA$248,14,0)</f>
        <v>2700</v>
      </c>
      <c r="DE50" s="7" t="str">
        <f>VLOOKUP(C50,listaBolsa!$D$2:$BA$248,23,0)</f>
        <v>Tienda Estudiantil</v>
      </c>
      <c r="DF50" s="172">
        <f>VLOOKUP(C50,listaBolsa!$D$2:$BA$248,27,0)</f>
        <v>2273.9495798319331</v>
      </c>
      <c r="DG50" s="7" t="str">
        <f>VLOOKUP(C50,listaBolsa!$D$2:$BA$248,36,0)</f>
        <v>Renovacion Libreria y Papeleria</v>
      </c>
      <c r="DH50" s="172">
        <f>VLOOKUP(C50,listaBolsa!$D$2:$BA$248,40,0)</f>
        <v>3026</v>
      </c>
      <c r="DI50" s="301">
        <f>VLOOKUP(C50,listaBolsa!$D$2:$BA$248,48,0)</f>
        <v>0.14142568321664079</v>
      </c>
      <c r="DJ50" s="7" t="b">
        <f t="shared" si="44"/>
        <v>1</v>
      </c>
      <c r="DK50" s="7" t="b">
        <f t="shared" si="45"/>
        <v>1</v>
      </c>
      <c r="DL50" s="7" t="b">
        <f t="shared" si="46"/>
        <v>1</v>
      </c>
      <c r="DM50" s="7" t="b">
        <f t="shared" si="47"/>
        <v>1</v>
      </c>
      <c r="DN50" s="7" t="b">
        <f t="shared" si="48"/>
        <v>1</v>
      </c>
      <c r="DO50" s="7" t="b">
        <f t="shared" si="49"/>
        <v>1</v>
      </c>
      <c r="DP50" s="7" t="b">
        <f t="shared" si="50"/>
        <v>1</v>
      </c>
      <c r="DQ50" s="7" t="b">
        <f t="shared" si="51"/>
        <v>1</v>
      </c>
      <c r="DR50" s="7" t="b">
        <f t="shared" si="52"/>
        <v>0</v>
      </c>
    </row>
    <row r="51" spans="1:122" s="7" customFormat="1" ht="75">
      <c r="A51" s="75">
        <f t="shared" si="26"/>
        <v>43</v>
      </c>
      <c r="B51" s="94" t="s">
        <v>53</v>
      </c>
      <c r="C51" s="165" t="s">
        <v>177</v>
      </c>
      <c r="D51" s="174" t="str">
        <f>IF(C51="","",VLOOKUP(C51,listaBolsa!$D$2:$H$276,2,0))</f>
        <v>Tijera punta roma: Herramienta de corte con hojas de acero inoxidable y puntas redondeadas para mayor seguridad. Mango ergonómico de polímero de alta resistencia. Tamaño entre 5 y 5.5 pulgadas</v>
      </c>
      <c r="E51" s="169" t="s">
        <v>56</v>
      </c>
      <c r="F51" s="170">
        <v>48</v>
      </c>
      <c r="G51" s="171" t="s">
        <v>57</v>
      </c>
      <c r="H51" s="89" t="str">
        <f>IF(C51="","",VLOOKUP(C51,listaBolsa!$D$2:$W$1276,10,0))</f>
        <v>Mil Herrajes</v>
      </c>
      <c r="I51" s="90">
        <f>IF(C51="","",VLOOKUP(C51,listaBolsa!$D$2:$W$1276,14,0))</f>
        <v>1260.5042016806724</v>
      </c>
      <c r="J51" s="80">
        <f t="shared" si="27"/>
        <v>239.49579831932775</v>
      </c>
      <c r="K51" s="80">
        <f t="shared" si="28"/>
        <v>1500.0000000000002</v>
      </c>
      <c r="L51" s="80">
        <f t="shared" si="29"/>
        <v>60504.201680672275</v>
      </c>
      <c r="M51" s="80">
        <f t="shared" si="30"/>
        <v>72000.000000000015</v>
      </c>
      <c r="N51" s="91" t="str">
        <f>IF(C51="","",VLOOKUP(C51,listaBolsa!$D$2:$AZ$1276,23,0))</f>
        <v>Exito</v>
      </c>
      <c r="O51" s="92">
        <f>IF(C51="","",VLOOKUP(C51,listaBolsa!$D$2:$AZ$1276,27,0))</f>
        <v>1680.6722689075632</v>
      </c>
      <c r="P51" s="93">
        <f t="shared" si="31"/>
        <v>319.32773109243703</v>
      </c>
      <c r="Q51" s="93">
        <f t="shared" si="32"/>
        <v>2000.0000000000002</v>
      </c>
      <c r="R51" s="93">
        <f t="shared" si="33"/>
        <v>80672.268907563033</v>
      </c>
      <c r="S51" s="93">
        <f t="shared" si="34"/>
        <v>96000.000000000015</v>
      </c>
      <c r="T51" s="81" t="str">
        <f>IF(C51="","",VLOOKUP(C51,listaBolsa!$D$2:$BB$1276,36,0))</f>
        <v>PAPELERIA LA GRAN 12</v>
      </c>
      <c r="U51" s="82">
        <f>IF(C51="","",VLOOKUP(C51,listaBolsa!$D$2:$BB$1276,40,0))</f>
        <v>1176.4705882352941</v>
      </c>
      <c r="V51" s="83">
        <f t="shared" si="35"/>
        <v>223.52941176470588</v>
      </c>
      <c r="W51" s="83">
        <f t="shared" si="36"/>
        <v>1400</v>
      </c>
      <c r="X51" s="83">
        <f t="shared" si="37"/>
        <v>56470.588235294119</v>
      </c>
      <c r="Y51" s="83">
        <f t="shared" si="38"/>
        <v>67200</v>
      </c>
      <c r="Z51" s="84">
        <f t="shared" si="39"/>
        <v>1633.3333333333333</v>
      </c>
      <c r="AA51" s="84">
        <f t="shared" si="40"/>
        <v>78400</v>
      </c>
      <c r="AB51" s="76">
        <f t="shared" si="41"/>
        <v>15429.841217588728</v>
      </c>
      <c r="AC51" s="300">
        <f t="shared" si="42"/>
        <v>0.19680919920393786</v>
      </c>
      <c r="AD51" s="5" t="s">
        <v>58</v>
      </c>
      <c r="AE51" s="7" t="s">
        <v>74</v>
      </c>
      <c r="AF51" s="7">
        <f>IF(C51="","",VLOOKUP(C51,listaBolsa!$D$2:$BB$276,51,0))</f>
        <v>0</v>
      </c>
      <c r="AG51" s="7" t="str">
        <f>IF(C51="","",VLOOKUP(C51,listaBolsa!$D$2:$H$276,5,0))</f>
        <v>Compra</v>
      </c>
      <c r="AH51" s="7" t="b">
        <f t="shared" si="43"/>
        <v>1</v>
      </c>
      <c r="BG51" s="7">
        <v>43</v>
      </c>
      <c r="DA51" s="7" t="str">
        <f>VLOOKUP(C51,listaBolsa!$D$2:$BA$248,1,0)</f>
        <v>Tijera punta roma</v>
      </c>
      <c r="DB51" s="7" t="str">
        <f>VLOOKUP(C51,listaBolsa!$D$2:$BA$248,2,0)</f>
        <v>Tijera punta roma: Herramienta de corte con hojas de acero inoxidable y puntas redondeadas para mayor seguridad. Mango ergonómico de polímero de alta resistencia. Tamaño entre 5 y 5.5 pulgadas</v>
      </c>
      <c r="DC51" s="7" t="str">
        <f>VLOOKUP(C51,listaBolsa!$D$2:$BA$248,10,0)</f>
        <v>Mil Herrajes</v>
      </c>
      <c r="DD51" s="172">
        <f>VLOOKUP(C51,listaBolsa!$D$2:$BA$248,14,0)</f>
        <v>1260.5042016806724</v>
      </c>
      <c r="DE51" s="7" t="str">
        <f>VLOOKUP(C51,listaBolsa!$D$2:$BA$248,23,0)</f>
        <v>Exito</v>
      </c>
      <c r="DF51" s="172">
        <f>VLOOKUP(C51,listaBolsa!$D$2:$BA$248,27,0)</f>
        <v>1680.6722689075632</v>
      </c>
      <c r="DG51" s="7" t="str">
        <f>VLOOKUP(C51,listaBolsa!$D$2:$BA$248,36,0)</f>
        <v>PAPELERIA LA GRAN 12</v>
      </c>
      <c r="DH51" s="172">
        <f>VLOOKUP(C51,listaBolsa!$D$2:$BA$248,40,0)</f>
        <v>1176.4705882352941</v>
      </c>
      <c r="DI51" s="301">
        <f>VLOOKUP(C51,listaBolsa!$D$2:$BA$248,48,0)</f>
        <v>0.19680919920393888</v>
      </c>
      <c r="DJ51" s="7" t="b">
        <f t="shared" si="44"/>
        <v>1</v>
      </c>
      <c r="DK51" s="7" t="b">
        <f t="shared" si="45"/>
        <v>1</v>
      </c>
      <c r="DL51" s="7" t="b">
        <f t="shared" si="46"/>
        <v>1</v>
      </c>
      <c r="DM51" s="7" t="b">
        <f t="shared" si="47"/>
        <v>1</v>
      </c>
      <c r="DN51" s="7" t="b">
        <f t="shared" si="48"/>
        <v>1</v>
      </c>
      <c r="DO51" s="7" t="b">
        <f t="shared" si="49"/>
        <v>1</v>
      </c>
      <c r="DP51" s="7" t="b">
        <f t="shared" si="50"/>
        <v>1</v>
      </c>
      <c r="DQ51" s="7" t="b">
        <f t="shared" si="51"/>
        <v>1</v>
      </c>
      <c r="DR51" s="7" t="b">
        <f t="shared" si="52"/>
        <v>0</v>
      </c>
    </row>
    <row r="52" spans="1:122" s="7" customFormat="1" ht="63">
      <c r="A52" s="75">
        <f t="shared" si="26"/>
        <v>44</v>
      </c>
      <c r="B52" s="94" t="s">
        <v>53</v>
      </c>
      <c r="C52" s="165" t="s">
        <v>178</v>
      </c>
      <c r="D52" s="174" t="str">
        <f>IF(C52="","",VLOOKUP(C52,listaBolsa!$D$2:$H$276,2,0))</f>
        <v>Adhesivo sólido en barra de 40 gramos, formulado para un secado rápido y limpio. Producto no tóxico, lavable y libre de solventes</v>
      </c>
      <c r="E52" s="169" t="s">
        <v>56</v>
      </c>
      <c r="F52" s="170">
        <v>24</v>
      </c>
      <c r="G52" s="171" t="s">
        <v>57</v>
      </c>
      <c r="H52" s="89" t="str">
        <f>IF(C52="","",VLOOKUP(C52,listaBolsa!$D$2:$W$1276,10,0))</f>
        <v>INVER Y DISTRIBUIDORES DIAMOND</v>
      </c>
      <c r="I52" s="90">
        <f>IF(C52="","",VLOOKUP(C52,listaBolsa!$D$2:$W$1276,14,0))</f>
        <v>2700</v>
      </c>
      <c r="J52" s="80">
        <f t="shared" si="27"/>
        <v>513</v>
      </c>
      <c r="K52" s="80">
        <f t="shared" si="28"/>
        <v>3213</v>
      </c>
      <c r="L52" s="80">
        <f t="shared" si="29"/>
        <v>64800</v>
      </c>
      <c r="M52" s="80">
        <f t="shared" si="30"/>
        <v>77112</v>
      </c>
      <c r="N52" s="91" t="str">
        <f>IF(C52="","",VLOOKUP(C52,listaBolsa!$D$2:$AZ$1276,23,0))</f>
        <v>Suescun</v>
      </c>
      <c r="O52" s="92">
        <f>IF(C52="","",VLOOKUP(C52,listaBolsa!$D$2:$AZ$1276,27,0))</f>
        <v>2941.1764705882356</v>
      </c>
      <c r="P52" s="93">
        <f t="shared" si="31"/>
        <v>558.82352941176475</v>
      </c>
      <c r="Q52" s="93">
        <f t="shared" si="32"/>
        <v>3500.0000000000005</v>
      </c>
      <c r="R52" s="93">
        <f t="shared" si="33"/>
        <v>70588.23529411765</v>
      </c>
      <c r="S52" s="93">
        <f t="shared" si="34"/>
        <v>84000.000000000015</v>
      </c>
      <c r="T52" s="81" t="str">
        <f>IF(C52="","",VLOOKUP(C52,listaBolsa!$D$2:$BB$1276,36,0))</f>
        <v>Detal shop</v>
      </c>
      <c r="U52" s="82">
        <f>IF(C52="","",VLOOKUP(C52,listaBolsa!$D$2:$BB$1276,40,0))</f>
        <v>2200</v>
      </c>
      <c r="V52" s="83">
        <f t="shared" si="35"/>
        <v>418</v>
      </c>
      <c r="W52" s="83">
        <f t="shared" si="36"/>
        <v>2618</v>
      </c>
      <c r="X52" s="83">
        <f t="shared" si="37"/>
        <v>52800</v>
      </c>
      <c r="Y52" s="83">
        <f t="shared" si="38"/>
        <v>62832</v>
      </c>
      <c r="Z52" s="84">
        <f t="shared" si="39"/>
        <v>3110.3333333333335</v>
      </c>
      <c r="AA52" s="84">
        <f t="shared" si="40"/>
        <v>74648</v>
      </c>
      <c r="AB52" s="76">
        <f t="shared" si="41"/>
        <v>10796.968463416104</v>
      </c>
      <c r="AC52" s="300">
        <f t="shared" si="42"/>
        <v>0.14463841581041828</v>
      </c>
      <c r="AD52" s="5" t="s">
        <v>58</v>
      </c>
      <c r="AE52" s="7" t="s">
        <v>74</v>
      </c>
      <c r="AF52" s="7">
        <f>IF(C52="","",VLOOKUP(C52,listaBolsa!$D$2:$BB$276,51,0))</f>
        <v>0</v>
      </c>
      <c r="AG52" s="7" t="str">
        <f>IF(C52="","",VLOOKUP(C52,listaBolsa!$D$2:$H$276,5,0))</f>
        <v>Compra</v>
      </c>
      <c r="AH52" s="7" t="b">
        <f t="shared" si="43"/>
        <v>1</v>
      </c>
      <c r="BG52" s="7">
        <v>44</v>
      </c>
      <c r="DA52" s="7" t="str">
        <f>VLOOKUP(C52,listaBolsa!$D$2:$BA$248,1,0)</f>
        <v>Pegante  en barra 40 gr.</v>
      </c>
      <c r="DB52" s="7" t="str">
        <f>VLOOKUP(C52,listaBolsa!$D$2:$BA$248,2,0)</f>
        <v>Adhesivo sólido en barra de 40 gramos, formulado para un secado rápido y limpio. Producto no tóxico, lavable y libre de solventes</v>
      </c>
      <c r="DC52" s="7" t="str">
        <f>VLOOKUP(C52,listaBolsa!$D$2:$BA$248,10,0)</f>
        <v>INVER Y DISTRIBUIDORES DIAMOND</v>
      </c>
      <c r="DD52" s="172">
        <f>VLOOKUP(C52,listaBolsa!$D$2:$BA$248,14,0)</f>
        <v>2700</v>
      </c>
      <c r="DE52" s="7" t="str">
        <f>VLOOKUP(C52,listaBolsa!$D$2:$BA$248,23,0)</f>
        <v>Suescun</v>
      </c>
      <c r="DF52" s="172">
        <f>VLOOKUP(C52,listaBolsa!$D$2:$BA$248,27,0)</f>
        <v>2941.1764705882356</v>
      </c>
      <c r="DG52" s="7" t="str">
        <f>VLOOKUP(C52,listaBolsa!$D$2:$BA$248,36,0)</f>
        <v>Detal shop</v>
      </c>
      <c r="DH52" s="172">
        <f>VLOOKUP(C52,listaBolsa!$D$2:$BA$248,40,0)</f>
        <v>2200</v>
      </c>
      <c r="DI52" s="301">
        <f>VLOOKUP(C52,listaBolsa!$D$2:$BA$248,48,0)</f>
        <v>0.14463841581041798</v>
      </c>
      <c r="DJ52" s="7" t="b">
        <f t="shared" si="44"/>
        <v>1</v>
      </c>
      <c r="DK52" s="7" t="b">
        <f t="shared" si="45"/>
        <v>1</v>
      </c>
      <c r="DL52" s="7" t="b">
        <f t="shared" si="46"/>
        <v>1</v>
      </c>
      <c r="DM52" s="7" t="b">
        <f t="shared" si="47"/>
        <v>1</v>
      </c>
      <c r="DN52" s="7" t="b">
        <f t="shared" si="48"/>
        <v>1</v>
      </c>
      <c r="DO52" s="7" t="b">
        <f t="shared" si="49"/>
        <v>1</v>
      </c>
      <c r="DP52" s="7" t="b">
        <f t="shared" si="50"/>
        <v>1</v>
      </c>
      <c r="DQ52" s="7" t="b">
        <f t="shared" si="51"/>
        <v>1</v>
      </c>
      <c r="DR52" s="7" t="b">
        <f t="shared" si="52"/>
        <v>1</v>
      </c>
    </row>
    <row r="53" spans="1:122" s="7" customFormat="1" ht="60">
      <c r="A53" s="75">
        <f t="shared" si="26"/>
        <v>45</v>
      </c>
      <c r="B53" s="94" t="s">
        <v>53</v>
      </c>
      <c r="C53" s="165" t="s">
        <v>179</v>
      </c>
      <c r="D53" s="174" t="str">
        <f>IF(C53="","",VLOOKUP(C53,listaBolsa!$D$2:$H$276,2,0))</f>
        <v>Paquete de 50 láminas de cartulina de 25 x 35 cm (1/8 de pliego), gramaje de 180g, colores surtidos o color único según requerimiento.</v>
      </c>
      <c r="E53" s="169" t="s">
        <v>56</v>
      </c>
      <c r="F53" s="170">
        <v>5</v>
      </c>
      <c r="G53" s="171" t="s">
        <v>57</v>
      </c>
      <c r="H53" s="89" t="str">
        <f>IF(C53="","",VLOOKUP(C53,listaBolsa!$D$2:$W$1276,10,0))</f>
        <v>Tienda Estudiantil</v>
      </c>
      <c r="I53" s="90">
        <f>IF(C53="","",VLOOKUP(C53,listaBolsa!$D$2:$W$1276,14,0))</f>
        <v>13043</v>
      </c>
      <c r="J53" s="80">
        <f t="shared" si="27"/>
        <v>2478.17</v>
      </c>
      <c r="K53" s="80">
        <f t="shared" si="28"/>
        <v>15521.17</v>
      </c>
      <c r="L53" s="80">
        <f t="shared" si="29"/>
        <v>65215</v>
      </c>
      <c r="M53" s="80">
        <f t="shared" si="30"/>
        <v>77605.850000000006</v>
      </c>
      <c r="N53" s="91" t="str">
        <f>IF(C53="","",VLOOKUP(C53,listaBolsa!$D$2:$AZ$1276,23,0))</f>
        <v>Panamericana</v>
      </c>
      <c r="O53" s="92">
        <f>IF(C53="","",VLOOKUP(C53,listaBolsa!$D$2:$AZ$1276,27,0))</f>
        <v>14033.613445378152</v>
      </c>
      <c r="P53" s="93">
        <f t="shared" si="31"/>
        <v>2666.386554621849</v>
      </c>
      <c r="Q53" s="93">
        <f t="shared" si="32"/>
        <v>16700</v>
      </c>
      <c r="R53" s="93">
        <f t="shared" si="33"/>
        <v>70168.067226890766</v>
      </c>
      <c r="S53" s="93">
        <f t="shared" si="34"/>
        <v>83500</v>
      </c>
      <c r="T53" s="81" t="str">
        <f>IF(C53="","",VLOOKUP(C53,listaBolsa!$D$2:$BB$1276,36,0))</f>
        <v>Exito</v>
      </c>
      <c r="U53" s="82">
        <f>IF(C53="","",VLOOKUP(C53,listaBolsa!$D$2:$BB$1276,40,0))</f>
        <v>12092.436974789916</v>
      </c>
      <c r="V53" s="83">
        <f t="shared" si="35"/>
        <v>2297.5630252100841</v>
      </c>
      <c r="W53" s="83">
        <f t="shared" si="36"/>
        <v>14390</v>
      </c>
      <c r="X53" s="83">
        <f t="shared" si="37"/>
        <v>60462.184873949584</v>
      </c>
      <c r="Y53" s="83">
        <f t="shared" si="38"/>
        <v>71950</v>
      </c>
      <c r="Z53" s="84">
        <f t="shared" si="39"/>
        <v>15537.056666666665</v>
      </c>
      <c r="AA53" s="84">
        <f t="shared" si="40"/>
        <v>77685.283333333326</v>
      </c>
      <c r="AB53" s="76">
        <f t="shared" si="41"/>
        <v>5775.4097032880127</v>
      </c>
      <c r="AC53" s="300">
        <f t="shared" si="42"/>
        <v>7.4343678177844666E-2</v>
      </c>
      <c r="AD53" s="5" t="s">
        <v>58</v>
      </c>
      <c r="AE53" s="7" t="s">
        <v>74</v>
      </c>
      <c r="AF53" s="7">
        <f>IF(C53="","",VLOOKUP(C53,listaBolsa!$D$2:$BB$276,51,0))</f>
        <v>0</v>
      </c>
      <c r="AG53" s="7" t="str">
        <f>IF(C53="","",VLOOKUP(C53,listaBolsa!$D$2:$H$276,5,0))</f>
        <v>Compra</v>
      </c>
      <c r="AH53" s="7" t="b">
        <f t="shared" si="43"/>
        <v>1</v>
      </c>
      <c r="BG53" s="7">
        <v>45</v>
      </c>
      <c r="DA53" s="7" t="str">
        <f>VLOOKUP(C53,listaBolsa!$D$2:$BA$248,1,0)</f>
        <v>Cartulina por octavos paquete 50 láminas</v>
      </c>
      <c r="DB53" s="7" t="str">
        <f>VLOOKUP(C53,listaBolsa!$D$2:$BA$248,2,0)</f>
        <v>Paquete de 50 láminas de cartulina de 25 x 35 cm (1/8 de pliego), gramaje de 180g, colores surtidos o color único según requerimiento.</v>
      </c>
      <c r="DC53" s="7" t="str">
        <f>VLOOKUP(C53,listaBolsa!$D$2:$BA$248,10,0)</f>
        <v>Tienda Estudiantil</v>
      </c>
      <c r="DD53" s="172">
        <f>VLOOKUP(C53,listaBolsa!$D$2:$BA$248,14,0)</f>
        <v>13043</v>
      </c>
      <c r="DE53" s="7" t="str">
        <f>VLOOKUP(C53,listaBolsa!$D$2:$BA$248,23,0)</f>
        <v>Panamericana</v>
      </c>
      <c r="DF53" s="172">
        <f>VLOOKUP(C53,listaBolsa!$D$2:$BA$248,27,0)</f>
        <v>14033.613445378152</v>
      </c>
      <c r="DG53" s="7" t="str">
        <f>VLOOKUP(C53,listaBolsa!$D$2:$BA$248,36,0)</f>
        <v>Exito</v>
      </c>
      <c r="DH53" s="172">
        <f>VLOOKUP(C53,listaBolsa!$D$2:$BA$248,40,0)</f>
        <v>12092.436974789916</v>
      </c>
      <c r="DI53" s="301">
        <f>VLOOKUP(C53,listaBolsa!$D$2:$BA$248,48,0)</f>
        <v>7.4343678177844652E-2</v>
      </c>
      <c r="DJ53" s="7" t="b">
        <f t="shared" si="44"/>
        <v>1</v>
      </c>
      <c r="DK53" s="7" t="b">
        <f t="shared" si="45"/>
        <v>1</v>
      </c>
      <c r="DL53" s="7" t="b">
        <f t="shared" si="46"/>
        <v>1</v>
      </c>
      <c r="DM53" s="7" t="b">
        <f t="shared" si="47"/>
        <v>1</v>
      </c>
      <c r="DN53" s="7" t="b">
        <f t="shared" si="48"/>
        <v>1</v>
      </c>
      <c r="DO53" s="7" t="b">
        <f t="shared" si="49"/>
        <v>1</v>
      </c>
      <c r="DP53" s="7" t="b">
        <f t="shared" si="50"/>
        <v>1</v>
      </c>
      <c r="DQ53" s="7" t="b">
        <f t="shared" si="51"/>
        <v>1</v>
      </c>
      <c r="DR53" s="7" t="b">
        <f t="shared" si="52"/>
        <v>1</v>
      </c>
    </row>
    <row r="54" spans="1:122" s="7" customFormat="1" ht="45">
      <c r="A54" s="75">
        <f t="shared" si="26"/>
        <v>46</v>
      </c>
      <c r="B54" s="94" t="s">
        <v>53</v>
      </c>
      <c r="C54" s="6" t="s">
        <v>180</v>
      </c>
      <c r="D54" s="148" t="s">
        <v>181</v>
      </c>
      <c r="E54" s="105" t="s">
        <v>56</v>
      </c>
      <c r="F54" s="170">
        <v>5</v>
      </c>
      <c r="G54" s="171" t="s">
        <v>182</v>
      </c>
      <c r="H54" s="89" t="str">
        <f>IF(C54="","",VLOOKUP(C54,listaBolsa!$D$2:$W$1276,10,0))</f>
        <v>Ofix</v>
      </c>
      <c r="I54" s="90">
        <f>IF(C54="","",VLOOKUP(C54,listaBolsa!$D$2:$W$1276,14,0))</f>
        <v>1786.5546218487395</v>
      </c>
      <c r="J54" s="80">
        <f t="shared" si="27"/>
        <v>339.44537815126051</v>
      </c>
      <c r="K54" s="80">
        <f t="shared" si="28"/>
        <v>2126</v>
      </c>
      <c r="L54" s="80">
        <f t="shared" si="29"/>
        <v>8932.773109243697</v>
      </c>
      <c r="M54" s="80">
        <f t="shared" si="30"/>
        <v>10630</v>
      </c>
      <c r="N54" s="91" t="str">
        <f>IF(C54="","",VLOOKUP(C54,listaBolsa!$D$2:$AZ$1276,23,0))</f>
        <v>La Garza</v>
      </c>
      <c r="O54" s="92">
        <f>IF(C54="","",VLOOKUP(C54,listaBolsa!$D$2:$AZ$1276,27,0))</f>
        <v>2100.840336134454</v>
      </c>
      <c r="P54" s="93">
        <f t="shared" si="31"/>
        <v>399.15966386554624</v>
      </c>
      <c r="Q54" s="93">
        <f t="shared" si="32"/>
        <v>2500</v>
      </c>
      <c r="R54" s="93">
        <f t="shared" si="33"/>
        <v>10504.20168067227</v>
      </c>
      <c r="S54" s="93">
        <f t="shared" si="34"/>
        <v>12500</v>
      </c>
      <c r="T54" s="81" t="str">
        <f>IF(C54="","",VLOOKUP(C54,listaBolsa!$D$2:$BB$1276,36,0))</f>
        <v>DINGLI - DETALSHOP</v>
      </c>
      <c r="U54" s="82">
        <f>IF(C54="","",VLOOKUP(C54,listaBolsa!$D$2:$BB$1276,40,0))</f>
        <v>1500</v>
      </c>
      <c r="V54" s="83">
        <f t="shared" si="35"/>
        <v>285</v>
      </c>
      <c r="W54" s="83">
        <f t="shared" si="36"/>
        <v>1785</v>
      </c>
      <c r="X54" s="83">
        <f t="shared" si="37"/>
        <v>7500</v>
      </c>
      <c r="Y54" s="83">
        <f t="shared" si="38"/>
        <v>8925</v>
      </c>
      <c r="Z54" s="84">
        <f t="shared" si="39"/>
        <v>2137</v>
      </c>
      <c r="AA54" s="84">
        <f t="shared" si="40"/>
        <v>10685</v>
      </c>
      <c r="AB54" s="76">
        <f t="shared" si="41"/>
        <v>1788.1345027709744</v>
      </c>
      <c r="AC54" s="300">
        <f t="shared" si="42"/>
        <v>0.16734997686204722</v>
      </c>
      <c r="AD54" s="5" t="s">
        <v>58</v>
      </c>
      <c r="AF54" s="7">
        <f>IF(C54="","",VLOOKUP(C54,listaBolsa!$D$2:$BB$276,51,0))</f>
        <v>0</v>
      </c>
      <c r="AG54" s="7" t="str">
        <f>IF(C54="","",VLOOKUP(C54,listaBolsa!$D$2:$H$276,5,0))</f>
        <v>Compra</v>
      </c>
      <c r="AH54" s="7" t="b">
        <f t="shared" si="43"/>
        <v>0</v>
      </c>
      <c r="BG54" s="7">
        <v>46</v>
      </c>
      <c r="DA54" s="7" t="str">
        <f>VLOOKUP(C54,listaBolsa!$D$2:$BA$330,1,0)</f>
        <v>Notas Adhesivas (Post-it) cuadradas 5x 5 cm</v>
      </c>
      <c r="DB54" s="7" t="str">
        <f>VLOOKUP(C54,listaBolsa!$D$2:$BA$330,2,0)</f>
        <v>Bloque de 100 notas adhesivas de 5 x 5 cm (2" x 2"), fabricadas en papel de alto gramaje con acabado mate.</v>
      </c>
      <c r="DC54" s="7" t="str">
        <f>VLOOKUP(C54,listaBolsa!$D$2:$BA$330,10,0)</f>
        <v>Ofix</v>
      </c>
      <c r="DD54" s="7">
        <f>VLOOKUP(C54,listaBolsa!$D$2:$BA$330,14,0)</f>
        <v>1786.5546218487395</v>
      </c>
      <c r="DE54" s="7" t="str">
        <f>VLOOKUP(C54,listaBolsa!$D$2:$BA$330,23,0)</f>
        <v>La Garza</v>
      </c>
      <c r="DF54" s="172">
        <f>VLOOKUP(C54,listaBolsa!$D$2:$BA$330,27,0)</f>
        <v>2100.840336134454</v>
      </c>
      <c r="DG54" s="7" t="str">
        <f>VLOOKUP(C54,listaBolsa!$D$2:$BA$330,36,0)</f>
        <v>DINGLI - DETALSHOP</v>
      </c>
      <c r="DH54" s="172">
        <f>VLOOKUP(C54,listaBolsa!$D$2:$BA$330,40,0)</f>
        <v>1500</v>
      </c>
      <c r="DI54" s="301">
        <f>VLOOKUP(C54,listaBolsa!$D$2:$BA$330,48,0)</f>
        <v>0.16734997686204722</v>
      </c>
      <c r="DJ54" s="7" t="b">
        <f t="shared" si="44"/>
        <v>1</v>
      </c>
      <c r="DK54" s="7" t="b">
        <f t="shared" si="45"/>
        <v>1</v>
      </c>
      <c r="DL54" s="7" t="b">
        <f t="shared" si="46"/>
        <v>1</v>
      </c>
      <c r="DM54" s="7" t="b">
        <f t="shared" si="47"/>
        <v>1</v>
      </c>
      <c r="DN54" s="7" t="b">
        <f t="shared" si="48"/>
        <v>1</v>
      </c>
      <c r="DO54" s="7" t="b">
        <f t="shared" si="49"/>
        <v>1</v>
      </c>
      <c r="DP54" s="7" t="b">
        <f t="shared" si="50"/>
        <v>1</v>
      </c>
      <c r="DQ54" s="7" t="b">
        <f t="shared" si="51"/>
        <v>1</v>
      </c>
      <c r="DR54" s="7" t="b">
        <f t="shared" si="52"/>
        <v>1</v>
      </c>
    </row>
    <row r="55" spans="1:122" s="7" customFormat="1" ht="90">
      <c r="A55" s="75">
        <f t="shared" si="26"/>
        <v>47</v>
      </c>
      <c r="B55" s="94" t="s">
        <v>53</v>
      </c>
      <c r="C55" s="165" t="s">
        <v>183</v>
      </c>
      <c r="D55" s="174" t="str">
        <f>IF(C55="","",VLOOKUP(C55,listaBolsa!$D$2:$H$276,2,0))</f>
        <v>Caja de 10 bolígrafos con tinta suave de baja viscosidad en colores variados. Cuerpo ergonómico transparente para control de tinta, punta de tungsteno para trazos precisos y tapa de seguridad ventilada.</v>
      </c>
      <c r="E55" s="169" t="s">
        <v>56</v>
      </c>
      <c r="F55" s="170">
        <v>5</v>
      </c>
      <c r="G55" s="171" t="s">
        <v>57</v>
      </c>
      <c r="H55" s="89" t="str">
        <f>IF(C55="","",VLOOKUP(C55,listaBolsa!$D$2:$W$1276,10,0))</f>
        <v>GUERRA EDITORES</v>
      </c>
      <c r="I55" s="90">
        <f>IF(C55="","",VLOOKUP(C55,listaBolsa!$D$2:$W$1276,14,0))</f>
        <v>5407.5630252100846</v>
      </c>
      <c r="J55" s="80">
        <f t="shared" si="27"/>
        <v>1027.4369747899161</v>
      </c>
      <c r="K55" s="80">
        <f t="shared" si="28"/>
        <v>6435.0000000000009</v>
      </c>
      <c r="L55" s="80">
        <f t="shared" si="29"/>
        <v>27037.815126050424</v>
      </c>
      <c r="M55" s="80">
        <f t="shared" si="30"/>
        <v>32175.000000000004</v>
      </c>
      <c r="N55" s="91" t="str">
        <f>IF(C55="","",VLOOKUP(C55,listaBolsa!$D$2:$AZ$1276,23,0))</f>
        <v>LIBRERIA Y PAPELERIA TIENDA ESTUDIANTIL LTDA</v>
      </c>
      <c r="O55" s="92">
        <f>IF(C55="","",VLOOKUP(C55,listaBolsa!$D$2:$AZ$1276,27,0))</f>
        <v>4628.5714285714284</v>
      </c>
      <c r="P55" s="93">
        <f t="shared" si="31"/>
        <v>879.42857142857144</v>
      </c>
      <c r="Q55" s="93">
        <f t="shared" si="32"/>
        <v>5508</v>
      </c>
      <c r="R55" s="93">
        <f t="shared" si="33"/>
        <v>23142.857142857141</v>
      </c>
      <c r="S55" s="93">
        <f t="shared" si="34"/>
        <v>27540</v>
      </c>
      <c r="T55" s="81" t="str">
        <f>IF(C55="","",VLOOKUP(C55,listaBolsa!$D$2:$BB$1276,36,0))</f>
        <v>ENTREPRISE</v>
      </c>
      <c r="U55" s="82">
        <f>IF(C55="","",VLOOKUP(C55,listaBolsa!$D$2:$BB$1276,40,0))</f>
        <v>4968.90756302521</v>
      </c>
      <c r="V55" s="83">
        <f t="shared" si="35"/>
        <v>944.09243697478996</v>
      </c>
      <c r="W55" s="83">
        <f t="shared" si="36"/>
        <v>5913</v>
      </c>
      <c r="X55" s="83">
        <f t="shared" si="37"/>
        <v>24844.537815126052</v>
      </c>
      <c r="Y55" s="83">
        <f t="shared" si="38"/>
        <v>29565</v>
      </c>
      <c r="Z55" s="84">
        <f t="shared" si="39"/>
        <v>5952</v>
      </c>
      <c r="AA55" s="84">
        <f t="shared" si="40"/>
        <v>29760</v>
      </c>
      <c r="AB55" s="76">
        <f t="shared" si="41"/>
        <v>2323.6447663100334</v>
      </c>
      <c r="AC55" s="300">
        <f t="shared" si="42"/>
        <v>7.8079461233536068E-2</v>
      </c>
      <c r="AD55" s="5" t="s">
        <v>58</v>
      </c>
      <c r="AE55" s="7" t="s">
        <v>74</v>
      </c>
      <c r="AF55" s="7">
        <f>IF(C55="","",VLOOKUP(C55,listaBolsa!$D$2:$BB$276,51,0))</f>
        <v>0</v>
      </c>
      <c r="AG55" s="7" t="str">
        <f>IF(C55="","",VLOOKUP(C55,listaBolsa!$D$2:$H$276,5,0))</f>
        <v>Compra</v>
      </c>
      <c r="AH55" s="7" t="b">
        <f t="shared" si="43"/>
        <v>1</v>
      </c>
      <c r="BG55" s="7">
        <v>47</v>
      </c>
      <c r="DA55" s="7" t="str">
        <f>VLOOKUP(C55,listaBolsa!$D$2:$BA$248,1,0)</f>
        <v xml:space="preserve">Esfero cualquier color caja x 10 </v>
      </c>
      <c r="DB55" s="7" t="str">
        <f>VLOOKUP(C55,listaBolsa!$D$2:$BA$248,2,0)</f>
        <v>Caja de 10 bolígrafos con tinta suave de baja viscosidad en colores variados. Cuerpo ergonómico transparente para control de tinta, punta de tungsteno para trazos precisos y tapa de seguridad ventilada.</v>
      </c>
      <c r="DC55" s="7" t="str">
        <f>VLOOKUP(C55,listaBolsa!$D$2:$BA$248,10,0)</f>
        <v>GUERRA EDITORES</v>
      </c>
      <c r="DD55" s="172">
        <f>VLOOKUP(C55,listaBolsa!$D$2:$BA$248,14,0)</f>
        <v>5407.5630252100846</v>
      </c>
      <c r="DE55" s="7" t="str">
        <f>VLOOKUP(C55,listaBolsa!$D$2:$BA$248,23,0)</f>
        <v>LIBRERIA Y PAPELERIA TIENDA ESTUDIANTIL LTDA</v>
      </c>
      <c r="DF55" s="172">
        <f>VLOOKUP(C55,listaBolsa!$D$2:$BA$248,27,0)</f>
        <v>4628.5714285714284</v>
      </c>
      <c r="DG55" s="7" t="str">
        <f>VLOOKUP(C55,listaBolsa!$D$2:$BA$248,36,0)</f>
        <v>ENTREPRISE</v>
      </c>
      <c r="DH55" s="172">
        <f>VLOOKUP(C55,listaBolsa!$D$2:$BA$248,40,0)</f>
        <v>4968.90756302521</v>
      </c>
      <c r="DI55" s="301">
        <f>VLOOKUP(C55,listaBolsa!$D$2:$BA$248,48,0)</f>
        <v>7.8079461233536068E-2</v>
      </c>
      <c r="DJ55" s="7" t="b">
        <f t="shared" si="44"/>
        <v>1</v>
      </c>
      <c r="DK55" s="7" t="b">
        <f t="shared" si="45"/>
        <v>1</v>
      </c>
      <c r="DL55" s="7" t="b">
        <f t="shared" si="46"/>
        <v>1</v>
      </c>
      <c r="DM55" s="7" t="b">
        <f t="shared" si="47"/>
        <v>1</v>
      </c>
      <c r="DN55" s="7" t="b">
        <f t="shared" si="48"/>
        <v>1</v>
      </c>
      <c r="DO55" s="7" t="b">
        <f t="shared" si="49"/>
        <v>1</v>
      </c>
      <c r="DP55" s="7" t="b">
        <f t="shared" si="50"/>
        <v>1</v>
      </c>
      <c r="DQ55" s="7" t="b">
        <f t="shared" si="51"/>
        <v>1</v>
      </c>
      <c r="DR55" s="7" t="b">
        <f t="shared" si="52"/>
        <v>1</v>
      </c>
    </row>
    <row r="56" spans="1:122" s="7" customFormat="1" ht="90">
      <c r="A56" s="75">
        <f t="shared" si="26"/>
        <v>48</v>
      </c>
      <c r="B56" s="94" t="s">
        <v>53</v>
      </c>
      <c r="C56" s="165" t="s">
        <v>184</v>
      </c>
      <c r="D56" s="174" t="str">
        <f>IF(C56="","",VLOOKUP(C56,listaBolsa!$D$2:$H$276,2,0))</f>
        <v>Caja de 12 lápices de grafito graduación HB (No. 2), mina de alta resistencia y trazo suave. Cuerpo de madera de alta calidad para un tajado fácil y uniforme, ideal para escritura general, dibujo básico y uso escolar.</v>
      </c>
      <c r="E56" s="169" t="s">
        <v>56</v>
      </c>
      <c r="F56" s="170">
        <v>5</v>
      </c>
      <c r="G56" s="171" t="s">
        <v>57</v>
      </c>
      <c r="H56" s="89" t="str">
        <f>IF(C56="","",VLOOKUP(C56,listaBolsa!$D$2:$W$1276,10,0))</f>
        <v>Panamericana</v>
      </c>
      <c r="I56" s="90">
        <f>IF(C56="","",VLOOKUP(C56,listaBolsa!$D$2:$W$1276,14,0))</f>
        <v>6715.9663865546217</v>
      </c>
      <c r="J56" s="80">
        <f t="shared" si="27"/>
        <v>1276.0336134453783</v>
      </c>
      <c r="K56" s="80">
        <f t="shared" si="28"/>
        <v>7992</v>
      </c>
      <c r="L56" s="80">
        <f t="shared" si="29"/>
        <v>33579.831932773108</v>
      </c>
      <c r="M56" s="80">
        <f t="shared" si="30"/>
        <v>39960</v>
      </c>
      <c r="N56" s="91" t="str">
        <f>IF(C56="","",VLOOKUP(C56,listaBolsa!$D$2:$AZ$1276,23,0))</f>
        <v>Exito</v>
      </c>
      <c r="O56" s="92">
        <f>IF(C56="","",VLOOKUP(C56,listaBolsa!$D$2:$AZ$1276,27,0))</f>
        <v>7815.1260504201682</v>
      </c>
      <c r="P56" s="93">
        <f t="shared" si="31"/>
        <v>1484.873949579832</v>
      </c>
      <c r="Q56" s="93">
        <f t="shared" si="32"/>
        <v>9300</v>
      </c>
      <c r="R56" s="93">
        <f t="shared" si="33"/>
        <v>39075.63025210084</v>
      </c>
      <c r="S56" s="93">
        <f t="shared" si="34"/>
        <v>46500</v>
      </c>
      <c r="T56" s="81" t="str">
        <f>IF(C56="","",VLOOKUP(C56,listaBolsa!$D$2:$BB$1276,36,0))</f>
        <v>Norma</v>
      </c>
      <c r="U56" s="82">
        <f>IF(C56="","",VLOOKUP(C56,listaBolsa!$D$2:$BB$1276,40,0))</f>
        <v>9394.957983193277</v>
      </c>
      <c r="V56" s="83">
        <f t="shared" si="35"/>
        <v>1785.0420168067226</v>
      </c>
      <c r="W56" s="83">
        <f t="shared" si="36"/>
        <v>11180</v>
      </c>
      <c r="X56" s="83">
        <f t="shared" si="37"/>
        <v>46974.789915966387</v>
      </c>
      <c r="Y56" s="83">
        <f t="shared" si="38"/>
        <v>55900</v>
      </c>
      <c r="Z56" s="84">
        <f t="shared" si="39"/>
        <v>9490.6666666666661</v>
      </c>
      <c r="AA56" s="84">
        <f t="shared" si="40"/>
        <v>47453.333333333328</v>
      </c>
      <c r="AB56" s="76">
        <f t="shared" si="41"/>
        <v>8012.6483345603965</v>
      </c>
      <c r="AC56" s="300">
        <f t="shared" si="42"/>
        <v>0.16885322424614493</v>
      </c>
      <c r="AD56" s="5" t="s">
        <v>58</v>
      </c>
      <c r="AE56" s="7" t="s">
        <v>74</v>
      </c>
      <c r="AF56" s="7">
        <f>IF(C56="","",VLOOKUP(C56,listaBolsa!$D$2:$BB$276,51,0))</f>
        <v>0</v>
      </c>
      <c r="AG56" s="7" t="str">
        <f>IF(C56="","",VLOOKUP(C56,listaBolsa!$D$2:$H$276,5,0))</f>
        <v>Compra</v>
      </c>
      <c r="AH56" s="7" t="b">
        <f t="shared" si="43"/>
        <v>1</v>
      </c>
      <c r="BG56" s="7">
        <v>48</v>
      </c>
      <c r="DA56" s="7" t="str">
        <f>VLOOKUP(C56,listaBolsa!$D$2:$BA$248,1,0)</f>
        <v>Lápiz caja x 12</v>
      </c>
      <c r="DB56" s="7" t="str">
        <f>VLOOKUP(C56,listaBolsa!$D$2:$BA$248,2,0)</f>
        <v>Caja de 12 lápices de grafito graduación HB (No. 2), mina de alta resistencia y trazo suave. Cuerpo de madera de alta calidad para un tajado fácil y uniforme, ideal para escritura general, dibujo básico y uso escolar.</v>
      </c>
      <c r="DC56" s="7" t="str">
        <f>VLOOKUP(C56,listaBolsa!$D$2:$BA$248,10,0)</f>
        <v>Panamericana</v>
      </c>
      <c r="DD56" s="172">
        <f>VLOOKUP(C56,listaBolsa!$D$2:$BA$248,14,0)</f>
        <v>6715.9663865546217</v>
      </c>
      <c r="DE56" s="7" t="str">
        <f>VLOOKUP(C56,listaBolsa!$D$2:$BA$248,23,0)</f>
        <v>Exito</v>
      </c>
      <c r="DF56" s="172">
        <f>VLOOKUP(C56,listaBolsa!$D$2:$BA$248,27,0)</f>
        <v>7815.1260504201682</v>
      </c>
      <c r="DG56" s="7" t="str">
        <f>VLOOKUP(C56,listaBolsa!$D$2:$BA$248,36,0)</f>
        <v>Norma</v>
      </c>
      <c r="DH56" s="172">
        <f>VLOOKUP(C56,listaBolsa!$D$2:$BA$248,40,0)</f>
        <v>9394.957983193277</v>
      </c>
      <c r="DI56" s="301">
        <f>VLOOKUP(C56,listaBolsa!$D$2:$BA$248,48,0)</f>
        <v>0.16885322424614502</v>
      </c>
      <c r="DJ56" s="7" t="b">
        <f t="shared" si="44"/>
        <v>1</v>
      </c>
      <c r="DK56" s="7" t="b">
        <f t="shared" si="45"/>
        <v>1</v>
      </c>
      <c r="DL56" s="7" t="b">
        <f t="shared" si="46"/>
        <v>1</v>
      </c>
      <c r="DM56" s="7" t="b">
        <f t="shared" si="47"/>
        <v>1</v>
      </c>
      <c r="DN56" s="7" t="b">
        <f t="shared" si="48"/>
        <v>1</v>
      </c>
      <c r="DO56" s="7" t="b">
        <f t="shared" si="49"/>
        <v>1</v>
      </c>
      <c r="DP56" s="7" t="b">
        <f t="shared" si="50"/>
        <v>1</v>
      </c>
      <c r="DQ56" s="7" t="b">
        <f t="shared" si="51"/>
        <v>1</v>
      </c>
      <c r="DR56" s="7" t="b">
        <f t="shared" si="52"/>
        <v>1</v>
      </c>
    </row>
    <row r="57" spans="1:122" s="7" customFormat="1" ht="60">
      <c r="A57" s="75">
        <f t="shared" si="26"/>
        <v>49</v>
      </c>
      <c r="B57" s="94" t="s">
        <v>53</v>
      </c>
      <c r="C57" s="165" t="s">
        <v>185</v>
      </c>
      <c r="D57" s="174" t="str">
        <f>IF(C57="","",VLOOKUP(C57,listaBolsa!$D$2:$H$276,2,0))</f>
        <v>Caja de lápices de colores x 12 unidades, única punta, de minas suaves, resistentes y fácil de afilar</v>
      </c>
      <c r="E57" s="169" t="s">
        <v>56</v>
      </c>
      <c r="F57" s="170">
        <v>15</v>
      </c>
      <c r="G57" s="171" t="s">
        <v>57</v>
      </c>
      <c r="H57" s="89" t="str">
        <f>IF(C57="","",VLOOKUP(C57,listaBolsa!$D$2:$W$1276,10,0))</f>
        <v>Renovacion libreria y papeleria</v>
      </c>
      <c r="I57" s="90">
        <f>IF(C57="","",VLOOKUP(C57,listaBolsa!$D$2:$W$1276,14,0))</f>
        <v>7000</v>
      </c>
      <c r="J57" s="80">
        <f t="shared" si="27"/>
        <v>1330</v>
      </c>
      <c r="K57" s="80">
        <f t="shared" si="28"/>
        <v>8330</v>
      </c>
      <c r="L57" s="80">
        <f t="shared" si="29"/>
        <v>105000</v>
      </c>
      <c r="M57" s="80">
        <f t="shared" si="30"/>
        <v>124950</v>
      </c>
      <c r="N57" s="91" t="str">
        <f>IF(C57="","",VLOOKUP(C57,listaBolsa!$D$2:$AZ$1276,23,0))</f>
        <v>INVER Y DISTRIBUIDORES DIAMOND</v>
      </c>
      <c r="O57" s="92">
        <f>IF(C57="","",VLOOKUP(C57,listaBolsa!$D$2:$AZ$1276,27,0))</f>
        <v>7183</v>
      </c>
      <c r="P57" s="93"/>
      <c r="Q57" s="93">
        <f t="shared" si="32"/>
        <v>7183</v>
      </c>
      <c r="R57" s="93">
        <f t="shared" si="33"/>
        <v>107745</v>
      </c>
      <c r="S57" s="93">
        <f t="shared" si="34"/>
        <v>107745</v>
      </c>
      <c r="T57" s="81" t="str">
        <f>IF(C57="","",VLOOKUP(C57,listaBolsa!$D$2:$BB$1276,36,0))</f>
        <v>Papeleria Jonan</v>
      </c>
      <c r="U57" s="82">
        <f>IF(C57="","",VLOOKUP(C57,listaBolsa!$D$2:$BB$1276,40,0))</f>
        <v>7226.8907563025214</v>
      </c>
      <c r="V57" s="83">
        <f t="shared" si="35"/>
        <v>1373.1092436974791</v>
      </c>
      <c r="W57" s="83">
        <f t="shared" si="36"/>
        <v>8600</v>
      </c>
      <c r="X57" s="83">
        <f t="shared" si="37"/>
        <v>108403.36134453781</v>
      </c>
      <c r="Y57" s="83">
        <f t="shared" si="38"/>
        <v>129000</v>
      </c>
      <c r="Z57" s="84">
        <f t="shared" si="39"/>
        <v>8037.666666666667</v>
      </c>
      <c r="AA57" s="84">
        <f t="shared" si="40"/>
        <v>120565</v>
      </c>
      <c r="AB57" s="76">
        <f t="shared" si="41"/>
        <v>11285.606984119197</v>
      </c>
      <c r="AC57" s="300">
        <f t="shared" si="42"/>
        <v>9.3605996633510533E-2</v>
      </c>
      <c r="AD57" s="5" t="s">
        <v>186</v>
      </c>
      <c r="AE57" s="7" t="s">
        <v>74</v>
      </c>
      <c r="AF57" s="7" t="str">
        <f>IF(C57="","",VLOOKUP(C57,listaBolsa!$D$2:$BB$276,51,0))</f>
        <v>Segundo ítem sin Iva</v>
      </c>
      <c r="AG57" s="7" t="str">
        <f>IF(C57="","",VLOOKUP(C57,listaBolsa!$D$2:$H$276,5,0))</f>
        <v>Compra</v>
      </c>
      <c r="AH57" s="7" t="b">
        <f t="shared" si="43"/>
        <v>1</v>
      </c>
      <c r="BG57" s="7">
        <v>49</v>
      </c>
      <c r="DA57" s="7" t="str">
        <f>VLOOKUP(C57,listaBolsa!$D$2:$BA$248,1,0)</f>
        <v>Colores  Caja x 12 punta sencilla</v>
      </c>
      <c r="DB57" s="7" t="str">
        <f>VLOOKUP(C57,listaBolsa!$D$2:$BA$248,2,0)</f>
        <v>Caja de lápices de colores x 12 unidades, única punta, de minas suaves, resistentes y fácil de afilar</v>
      </c>
      <c r="DC57" s="7" t="str">
        <f>VLOOKUP(C57,listaBolsa!$D$2:$BA$248,10,0)</f>
        <v>Renovacion libreria y papeleria</v>
      </c>
      <c r="DD57" s="172">
        <f>VLOOKUP(C57,listaBolsa!$D$2:$BA$248,14,0)</f>
        <v>7000</v>
      </c>
      <c r="DE57" s="7" t="str">
        <f>VLOOKUP(C57,listaBolsa!$D$2:$BA$248,23,0)</f>
        <v>INVER Y DISTRIBUIDORES DIAMOND</v>
      </c>
      <c r="DF57" s="172">
        <f>VLOOKUP(C57,listaBolsa!$D$2:$BA$248,27,0)</f>
        <v>7183</v>
      </c>
      <c r="DG57" s="7" t="str">
        <f>VLOOKUP(C57,listaBolsa!$D$2:$BA$248,36,0)</f>
        <v>Papeleria Jonan</v>
      </c>
      <c r="DH57" s="172">
        <f>VLOOKUP(C57,listaBolsa!$D$2:$BA$248,40,0)</f>
        <v>7226.8907563025214</v>
      </c>
      <c r="DI57" s="301">
        <f>VLOOKUP(C57,listaBolsa!$D$2:$BA$248,48,0)</f>
        <v>9.3605996633510533E-2</v>
      </c>
      <c r="DJ57" s="7" t="b">
        <f t="shared" si="44"/>
        <v>1</v>
      </c>
      <c r="DK57" s="7" t="b">
        <f t="shared" si="45"/>
        <v>1</v>
      </c>
      <c r="DL57" s="7" t="b">
        <f t="shared" si="46"/>
        <v>1</v>
      </c>
      <c r="DM57" s="7" t="b">
        <f t="shared" si="47"/>
        <v>1</v>
      </c>
      <c r="DN57" s="7" t="b">
        <f t="shared" si="48"/>
        <v>1</v>
      </c>
      <c r="DO57" s="7" t="b">
        <f t="shared" si="49"/>
        <v>1</v>
      </c>
      <c r="DP57" s="7" t="b">
        <f t="shared" si="50"/>
        <v>1</v>
      </c>
      <c r="DQ57" s="7" t="b">
        <f t="shared" si="51"/>
        <v>1</v>
      </c>
      <c r="DR57" s="7" t="b">
        <f t="shared" si="52"/>
        <v>1</v>
      </c>
    </row>
    <row r="58" spans="1:122" s="7" customFormat="1" ht="105">
      <c r="A58" s="75">
        <f t="shared" si="26"/>
        <v>50</v>
      </c>
      <c r="B58" s="94" t="s">
        <v>53</v>
      </c>
      <c r="C58" s="165" t="s">
        <v>187</v>
      </c>
      <c r="D58" s="296" t="s">
        <v>188</v>
      </c>
      <c r="E58" s="169" t="s">
        <v>56</v>
      </c>
      <c r="F58" s="170">
        <v>2</v>
      </c>
      <c r="G58" s="171" t="s">
        <v>57</v>
      </c>
      <c r="H58" s="181" t="s">
        <v>189</v>
      </c>
      <c r="I58" s="182">
        <v>111764.71</v>
      </c>
      <c r="J58" s="80">
        <f t="shared" si="27"/>
        <v>21235.294900000001</v>
      </c>
      <c r="K58" s="80">
        <f t="shared" si="28"/>
        <v>133000.0049</v>
      </c>
      <c r="L58" s="80">
        <f t="shared" si="29"/>
        <v>223529.42</v>
      </c>
      <c r="M58" s="80">
        <f t="shared" si="30"/>
        <v>266000.0098</v>
      </c>
      <c r="N58" s="183" t="s">
        <v>190</v>
      </c>
      <c r="O58" s="184">
        <v>116806.72</v>
      </c>
      <c r="P58" s="93">
        <f t="shared" si="31"/>
        <v>22193.2768</v>
      </c>
      <c r="Q58" s="93">
        <f t="shared" si="32"/>
        <v>138999.99679999999</v>
      </c>
      <c r="R58" s="93">
        <f t="shared" si="33"/>
        <v>233613.44</v>
      </c>
      <c r="S58" s="93">
        <f t="shared" si="34"/>
        <v>277999.99359999999</v>
      </c>
      <c r="T58" s="185" t="s">
        <v>191</v>
      </c>
      <c r="U58" s="186">
        <v>100000</v>
      </c>
      <c r="V58" s="83">
        <f t="shared" si="35"/>
        <v>19000</v>
      </c>
      <c r="W58" s="83">
        <f t="shared" si="36"/>
        <v>119000</v>
      </c>
      <c r="X58" s="83">
        <f t="shared" si="37"/>
        <v>200000</v>
      </c>
      <c r="Y58" s="83">
        <f t="shared" si="38"/>
        <v>238000</v>
      </c>
      <c r="Z58" s="84">
        <f t="shared" si="39"/>
        <v>130333.33390000001</v>
      </c>
      <c r="AA58" s="84">
        <f t="shared" si="40"/>
        <v>260666.66780000002</v>
      </c>
      <c r="AB58" s="76">
        <f t="shared" si="41"/>
        <v>20526.404328735538</v>
      </c>
      <c r="AC58" s="300">
        <f t="shared" si="42"/>
        <v>7.874579631518018E-2</v>
      </c>
      <c r="AD58" s="5" t="s">
        <v>58</v>
      </c>
      <c r="AE58" s="7" t="s">
        <v>70</v>
      </c>
      <c r="AF58" s="7" t="e">
        <f>IF(C58="","",VLOOKUP(C58,listaBolsa!$D$2:$BB$276,51,0))</f>
        <v>#N/A</v>
      </c>
      <c r="AG58" s="7" t="e">
        <f>IF(C58="","",VLOOKUP(C58,listaBolsa!$D$2:$H$276,5,0))</f>
        <v>#N/A</v>
      </c>
      <c r="AH58" s="7" t="e">
        <f t="shared" si="43"/>
        <v>#N/A</v>
      </c>
      <c r="BG58" s="7">
        <v>50</v>
      </c>
      <c r="DA58" s="7" t="str">
        <f>VLOOKUP(C58,listaBolsa!$D$2:$BA$330,1,0)</f>
        <v>Microfonos</v>
      </c>
      <c r="DB58" s="7" t="str">
        <f>VLOOKUP(C58,listaBolsa!$D$2:$BA$330,2,0)</f>
        <v>Micrófono de mano tipo dinámico para voz, con patrón polar cardioide, respuesta de frecuencia aproximada entre 50 Hz y 15 kHz, con conexión XLR o plug 6.3 mm, construcción metálica resistente, con interruptor de encendido/apagado, incluye cable de conexión y soporte o clip.</v>
      </c>
      <c r="DC58" s="7" t="str">
        <f>VLOOKUP(C58,listaBolsa!$D$2:$BA$330,10,0)</f>
        <v>CCM TIENDA DE SONIDO</v>
      </c>
      <c r="DD58" s="7">
        <f>VLOOKUP(C58,listaBolsa!$D$2:$BA$330,14,0)</f>
        <v>111764.71</v>
      </c>
      <c r="DE58" s="7" t="str">
        <f>VLOOKUP(C58,listaBolsa!$D$2:$BA$330,23,0)</f>
        <v>MICHE</v>
      </c>
      <c r="DF58" s="172">
        <f>VLOOKUP(C58,listaBolsa!$D$2:$BA$330,27,0)</f>
        <v>116806.72</v>
      </c>
      <c r="DG58" s="7" t="str">
        <f>VLOOKUP(C58,listaBolsa!$D$2:$BA$330,36,0)</f>
        <v>PIANOS BOGOTA</v>
      </c>
      <c r="DH58" s="172">
        <f>VLOOKUP(C58,listaBolsa!$D$2:$BA$330,40,0)</f>
        <v>100000</v>
      </c>
      <c r="DI58" s="301">
        <f>VLOOKUP(C58,listaBolsa!$D$2:$BA$330,48,0)</f>
        <v>7.8700000000000006E-2</v>
      </c>
      <c r="DJ58" s="7" t="b">
        <f t="shared" si="44"/>
        <v>1</v>
      </c>
      <c r="DK58" s="7" t="b">
        <f t="shared" si="45"/>
        <v>1</v>
      </c>
      <c r="DL58" s="7" t="b">
        <f t="shared" si="46"/>
        <v>1</v>
      </c>
      <c r="DM58" s="7" t="b">
        <f t="shared" si="47"/>
        <v>1</v>
      </c>
      <c r="DN58" s="7" t="b">
        <f t="shared" si="48"/>
        <v>1</v>
      </c>
      <c r="DO58" s="7" t="b">
        <f t="shared" si="49"/>
        <v>1</v>
      </c>
      <c r="DP58" s="7" t="b">
        <f t="shared" si="50"/>
        <v>1</v>
      </c>
      <c r="DQ58" s="7" t="b">
        <f t="shared" si="51"/>
        <v>1</v>
      </c>
      <c r="DR58" s="7" t="b">
        <f t="shared" si="52"/>
        <v>0</v>
      </c>
    </row>
    <row r="59" spans="1:122" s="7" customFormat="1" ht="105">
      <c r="A59" s="75">
        <f t="shared" si="26"/>
        <v>51</v>
      </c>
      <c r="B59" s="94" t="s">
        <v>53</v>
      </c>
      <c r="C59" s="165" t="s">
        <v>192</v>
      </c>
      <c r="D59" s="296" t="s">
        <v>193</v>
      </c>
      <c r="E59" s="169" t="s">
        <v>56</v>
      </c>
      <c r="F59" s="170">
        <v>1</v>
      </c>
      <c r="G59" s="171" t="s">
        <v>57</v>
      </c>
      <c r="H59" s="89" t="str">
        <f>IF(C59="","",VLOOKUP(C59,listaBolsa!$D$2:$W$1276,10,0))</f>
        <v>METALICAS GUERFOR</v>
      </c>
      <c r="I59" s="90">
        <f>IF(C59="","",VLOOKUP(C59,listaBolsa!$D$2:$W$1276,14,0))</f>
        <v>4714285.71</v>
      </c>
      <c r="J59" s="80">
        <f t="shared" si="27"/>
        <v>895714.28489999997</v>
      </c>
      <c r="K59" s="80">
        <f t="shared" si="28"/>
        <v>5609999.9949000003</v>
      </c>
      <c r="L59" s="80">
        <f t="shared" si="29"/>
        <v>4714285.71</v>
      </c>
      <c r="M59" s="80">
        <f t="shared" si="30"/>
        <v>5609999.9949000003</v>
      </c>
      <c r="N59" s="91" t="str">
        <f>IF(C59="","",VLOOKUP(C59,listaBolsa!$D$2:$AZ$1276,23,0))</f>
        <v>DAGA</v>
      </c>
      <c r="O59" s="92">
        <f>IF(C59="","",VLOOKUP(C59,listaBolsa!$D$2:$AZ$1276,27,0))</f>
        <v>4146000</v>
      </c>
      <c r="P59" s="93">
        <f t="shared" si="31"/>
        <v>787740</v>
      </c>
      <c r="Q59" s="93">
        <f t="shared" si="32"/>
        <v>4933740</v>
      </c>
      <c r="R59" s="93">
        <f t="shared" si="33"/>
        <v>4146000</v>
      </c>
      <c r="S59" s="93">
        <f t="shared" si="34"/>
        <v>4933740</v>
      </c>
      <c r="T59" s="81" t="str">
        <f>IF(C59="","",VLOOKUP(C59,listaBolsa!$D$2:$BB$1276,36,0))</f>
        <v>BASES Y SOPORTES</v>
      </c>
      <c r="U59" s="82">
        <f>IF(C59="","",VLOOKUP(C59,listaBolsa!$D$2:$BB$1276,40,0))</f>
        <v>5550000</v>
      </c>
      <c r="V59" s="83">
        <f t="shared" si="35"/>
        <v>1054500</v>
      </c>
      <c r="W59" s="83">
        <f t="shared" si="36"/>
        <v>6604500</v>
      </c>
      <c r="X59" s="83">
        <f t="shared" si="37"/>
        <v>5550000</v>
      </c>
      <c r="Y59" s="83">
        <f t="shared" si="38"/>
        <v>6604500</v>
      </c>
      <c r="Z59" s="93">
        <f t="shared" si="39"/>
        <v>5716079.9983000001</v>
      </c>
      <c r="AA59" s="84">
        <f t="shared" si="40"/>
        <v>5716079.9983000001</v>
      </c>
      <c r="AB59" s="76">
        <f t="shared" si="41"/>
        <v>840416.24790398229</v>
      </c>
      <c r="AC59" s="300">
        <f t="shared" si="42"/>
        <v>0.14702667705034353</v>
      </c>
      <c r="AD59" s="5" t="s">
        <v>58</v>
      </c>
      <c r="AF59" s="7" t="e">
        <f>IF(C59="","",VLOOKUP(C59,listaBolsa!$D$2:$BB$276,51,0))</f>
        <v>#N/A</v>
      </c>
      <c r="AG59" s="7" t="e">
        <f>IF(C59="","",VLOOKUP(C59,listaBolsa!$D$2:$H$276,5,0))</f>
        <v>#N/A</v>
      </c>
      <c r="AH59" s="7" t="e">
        <f t="shared" si="43"/>
        <v>#N/A</v>
      </c>
      <c r="BG59" s="7">
        <v>51</v>
      </c>
      <c r="DA59" s="7" t="str">
        <f>VLOOKUP(C59,listaBolsa!$D$2:$BA$330,1,0)</f>
        <v>Mueble de almacenamiento de Computadores portátiles.</v>
      </c>
      <c r="DB59" s="7" t="str">
        <f>VLOOKUP(C59,listaBolsa!$D$2:$BA$330,2,0)</f>
        <v>Estación de carga de dispositivos de 30 unidades totalmente ensamblada, con ruedas y chapa de seguridad.  Dimensiones del producto: 20,5"prof. x 20"an. x 39"al. pulgadas Material:Metal ColorNegro Características especiales Totalmente montado, Uso pesado.</v>
      </c>
      <c r="DC59" s="7" t="str">
        <f>VLOOKUP(C59,listaBolsa!$D$2:$BA$330,10,0)</f>
        <v>METALICAS GUERFOR</v>
      </c>
      <c r="DD59" s="7">
        <f>VLOOKUP(C59,listaBolsa!$D$2:$BA$330,14,0)</f>
        <v>4714285.71</v>
      </c>
      <c r="DE59" s="7" t="str">
        <f>VLOOKUP(C59,listaBolsa!$D$2:$BA$330,23,0)</f>
        <v>DAGA</v>
      </c>
      <c r="DF59" s="172">
        <f>VLOOKUP(C59,listaBolsa!$D$2:$BA$330,27,0)</f>
        <v>4146000</v>
      </c>
      <c r="DG59" s="7" t="str">
        <f>VLOOKUP(C59,listaBolsa!$D$2:$BA$330,36,0)</f>
        <v>BASES Y SOPORTES</v>
      </c>
      <c r="DH59" s="172">
        <f>VLOOKUP(C59,listaBolsa!$D$2:$BA$330,40,0)</f>
        <v>5550000</v>
      </c>
      <c r="DI59" s="301">
        <f>VLOOKUP(C59,listaBolsa!$D$2:$BA$330,48,0)</f>
        <v>0.14699999999999999</v>
      </c>
      <c r="DJ59" s="7" t="b">
        <f t="shared" si="44"/>
        <v>1</v>
      </c>
      <c r="DK59" s="7" t="b">
        <f t="shared" si="45"/>
        <v>1</v>
      </c>
      <c r="DL59" s="7" t="b">
        <f t="shared" si="46"/>
        <v>1</v>
      </c>
      <c r="DM59" s="7" t="b">
        <f t="shared" si="47"/>
        <v>1</v>
      </c>
      <c r="DN59" s="7" t="b">
        <f t="shared" si="48"/>
        <v>1</v>
      </c>
      <c r="DO59" s="7" t="b">
        <f t="shared" si="49"/>
        <v>1</v>
      </c>
      <c r="DP59" s="7" t="b">
        <f t="shared" si="50"/>
        <v>1</v>
      </c>
      <c r="DQ59" s="7" t="b">
        <f t="shared" si="51"/>
        <v>1</v>
      </c>
      <c r="DR59" s="7" t="b">
        <f t="shared" si="52"/>
        <v>0</v>
      </c>
    </row>
    <row r="60" spans="1:122" s="7" customFormat="1" ht="45">
      <c r="A60" s="75">
        <f t="shared" si="26"/>
        <v>52</v>
      </c>
      <c r="B60" s="94" t="s">
        <v>53</v>
      </c>
      <c r="C60" s="165" t="s">
        <v>194</v>
      </c>
      <c r="D60" s="296" t="s">
        <v>195</v>
      </c>
      <c r="E60" s="169" t="s">
        <v>56</v>
      </c>
      <c r="F60" s="170">
        <v>1</v>
      </c>
      <c r="G60" s="171" t="s">
        <v>57</v>
      </c>
      <c r="H60" s="89" t="str">
        <f>IF(C60="","",VLOOKUP(C60,listaBolsa!$D$2:$W$1276,10,0))</f>
        <v>PANAMERICANA</v>
      </c>
      <c r="I60" s="90">
        <f>IF(C60="","",VLOOKUP(C60,listaBolsa!$D$2:$W$1276,14,0))</f>
        <v>184789.92</v>
      </c>
      <c r="J60" s="80">
        <f t="shared" si="27"/>
        <v>35110.084800000004</v>
      </c>
      <c r="K60" s="80">
        <f t="shared" si="28"/>
        <v>219900.00480000002</v>
      </c>
      <c r="L60" s="80">
        <f t="shared" si="29"/>
        <v>184789.92</v>
      </c>
      <c r="M60" s="80">
        <f t="shared" si="30"/>
        <v>219900.00480000002</v>
      </c>
      <c r="N60" s="91" t="str">
        <f>IF(C60="","",VLOOKUP(C60,listaBolsa!$D$2:$AZ$1276,23,0))</f>
        <v>FALABELLA</v>
      </c>
      <c r="O60" s="92">
        <f>IF(C60="","",VLOOKUP(C60,listaBolsa!$D$2:$AZ$1276,27,0))</f>
        <v>184789.92</v>
      </c>
      <c r="P60" s="93">
        <f t="shared" si="31"/>
        <v>35110.084800000004</v>
      </c>
      <c r="Q60" s="93">
        <f t="shared" si="32"/>
        <v>219900.00480000002</v>
      </c>
      <c r="R60" s="93">
        <f t="shared" si="33"/>
        <v>184789.92</v>
      </c>
      <c r="S60" s="93">
        <f t="shared" si="34"/>
        <v>219900.00480000002</v>
      </c>
      <c r="T60" s="81" t="str">
        <f>IF(C60="","",VLOOKUP(C60,listaBolsa!$D$2:$BB$1276,36,0))</f>
        <v>ALKOSTO</v>
      </c>
      <c r="U60" s="82">
        <f>IF(C60="","",VLOOKUP(C60,listaBolsa!$D$2:$BB$1276,40,0))</f>
        <v>184789.92</v>
      </c>
      <c r="V60" s="83">
        <f t="shared" si="35"/>
        <v>35110.084800000004</v>
      </c>
      <c r="W60" s="83">
        <f t="shared" si="36"/>
        <v>219900.00480000002</v>
      </c>
      <c r="X60" s="83">
        <f t="shared" si="37"/>
        <v>184789.92</v>
      </c>
      <c r="Y60" s="83">
        <f t="shared" si="38"/>
        <v>219900.00480000002</v>
      </c>
      <c r="Z60" s="84">
        <f t="shared" si="39"/>
        <v>219900.00480000002</v>
      </c>
      <c r="AA60" s="84">
        <f t="shared" si="40"/>
        <v>219900.00480000002</v>
      </c>
      <c r="AB60" s="76">
        <f t="shared" si="41"/>
        <v>0</v>
      </c>
      <c r="AC60" s="300">
        <f t="shared" si="42"/>
        <v>0</v>
      </c>
      <c r="AD60" s="5" t="s">
        <v>58</v>
      </c>
      <c r="AF60" s="7" t="e">
        <f>IF(C60="","",VLOOKUP(C60,listaBolsa!$D$2:$BB$276,51,0))</f>
        <v>#N/A</v>
      </c>
      <c r="AG60" s="7" t="e">
        <f>IF(C60="","",VLOOKUP(C60,listaBolsa!$D$2:$H$276,5,0))</f>
        <v>#N/A</v>
      </c>
      <c r="AH60" s="7" t="e">
        <f t="shared" si="43"/>
        <v>#N/A</v>
      </c>
      <c r="BG60" s="7">
        <v>52</v>
      </c>
      <c r="DA60" s="7" t="str">
        <f>VLOOKUP(C60,listaBolsa!$D$2:$BA$330,1,0)</f>
        <v>Router</v>
      </c>
      <c r="DB60" s="7" t="str">
        <f>VLOOKUP(C60,listaBolsa!$D$2:$BA$330,2,0)</f>
        <v>Router de doble banda que se actualiza a Internet de alta velocidad de 1200 Mbps (300 Mbps para 2.4 GHz más 900</v>
      </c>
      <c r="DC60" s="7" t="str">
        <f>VLOOKUP(C60,listaBolsa!$D$2:$BA$330,10,0)</f>
        <v>PANAMERICANA</v>
      </c>
      <c r="DD60" s="7">
        <f>VLOOKUP(C60,listaBolsa!$D$2:$BA$330,14,0)</f>
        <v>184789.92</v>
      </c>
      <c r="DE60" s="7" t="str">
        <f>VLOOKUP(C60,listaBolsa!$D$2:$BA$330,23,0)</f>
        <v>FALABELLA</v>
      </c>
      <c r="DF60" s="172">
        <f>VLOOKUP(C60,listaBolsa!$D$2:$BA$330,27,0)</f>
        <v>184789.92</v>
      </c>
      <c r="DG60" s="7" t="str">
        <f>VLOOKUP(C60,listaBolsa!$D$2:$BA$330,36,0)</f>
        <v>ALKOSTO</v>
      </c>
      <c r="DH60" s="172">
        <f>VLOOKUP(C60,listaBolsa!$D$2:$BA$330,40,0)</f>
        <v>184789.92</v>
      </c>
      <c r="DI60" s="301">
        <f>VLOOKUP(C60,listaBolsa!$D$2:$BA$330,48,0)</f>
        <v>0</v>
      </c>
      <c r="DJ60" s="7" t="b">
        <f t="shared" si="44"/>
        <v>1</v>
      </c>
      <c r="DK60" s="7" t="b">
        <f t="shared" si="45"/>
        <v>1</v>
      </c>
      <c r="DL60" s="7" t="b">
        <f t="shared" si="46"/>
        <v>1</v>
      </c>
      <c r="DM60" s="7" t="b">
        <f t="shared" si="47"/>
        <v>1</v>
      </c>
      <c r="DN60" s="7" t="b">
        <f t="shared" si="48"/>
        <v>1</v>
      </c>
      <c r="DO60" s="7" t="b">
        <f t="shared" si="49"/>
        <v>1</v>
      </c>
      <c r="DP60" s="7" t="b">
        <f t="shared" si="50"/>
        <v>1</v>
      </c>
      <c r="DQ60" s="7" t="b">
        <f t="shared" si="51"/>
        <v>1</v>
      </c>
      <c r="DR60" s="7" t="b">
        <f t="shared" si="52"/>
        <v>1</v>
      </c>
    </row>
    <row r="61" spans="1:122" s="7" customFormat="1" ht="105">
      <c r="A61" s="75">
        <f t="shared" si="26"/>
        <v>53</v>
      </c>
      <c r="B61" s="94" t="s">
        <v>53</v>
      </c>
      <c r="C61" s="165" t="s">
        <v>196</v>
      </c>
      <c r="D61" s="296" t="s">
        <v>197</v>
      </c>
      <c r="E61" s="169" t="s">
        <v>56</v>
      </c>
      <c r="F61" s="170">
        <v>4</v>
      </c>
      <c r="G61" s="171" t="s">
        <v>57</v>
      </c>
      <c r="H61" s="181" t="s">
        <v>198</v>
      </c>
      <c r="I61" s="182">
        <v>23303.360000000001</v>
      </c>
      <c r="J61" s="80">
        <f t="shared" si="27"/>
        <v>4427.6383999999998</v>
      </c>
      <c r="K61" s="80">
        <f t="shared" si="28"/>
        <v>27730.9984</v>
      </c>
      <c r="L61" s="80">
        <f t="shared" si="29"/>
        <v>93213.440000000002</v>
      </c>
      <c r="M61" s="80">
        <f t="shared" si="30"/>
        <v>110923.9936</v>
      </c>
      <c r="N61" s="183" t="s">
        <v>199</v>
      </c>
      <c r="O61" s="184">
        <v>26134.45</v>
      </c>
      <c r="P61" s="93">
        <f t="shared" si="31"/>
        <v>4965.5455000000002</v>
      </c>
      <c r="Q61" s="93">
        <f t="shared" si="32"/>
        <v>31099.995500000001</v>
      </c>
      <c r="R61" s="93">
        <f t="shared" si="33"/>
        <v>104537.8</v>
      </c>
      <c r="S61" s="93">
        <f t="shared" si="34"/>
        <v>124399.982</v>
      </c>
      <c r="T61" s="185" t="s">
        <v>200</v>
      </c>
      <c r="U61" s="186">
        <v>23613.45</v>
      </c>
      <c r="V61" s="83">
        <f t="shared" si="35"/>
        <v>4486.5555000000004</v>
      </c>
      <c r="W61" s="83">
        <f t="shared" si="36"/>
        <v>28100.005499999999</v>
      </c>
      <c r="X61" s="83">
        <f t="shared" si="37"/>
        <v>94453.8</v>
      </c>
      <c r="Y61" s="83">
        <f t="shared" si="38"/>
        <v>112400.022</v>
      </c>
      <c r="Z61" s="84">
        <f t="shared" si="39"/>
        <v>28976.999800000001</v>
      </c>
      <c r="AA61" s="84">
        <f t="shared" si="40"/>
        <v>115907.99920000001</v>
      </c>
      <c r="AB61" s="76">
        <f t="shared" si="41"/>
        <v>7391.2105819022336</v>
      </c>
      <c r="AC61" s="300">
        <f t="shared" si="42"/>
        <v>6.376790758978293E-2</v>
      </c>
      <c r="AD61" s="5" t="s">
        <v>58</v>
      </c>
      <c r="AE61" s="7" t="s">
        <v>70</v>
      </c>
      <c r="AF61" s="7" t="e">
        <f>IF(C61="","",VLOOKUP(C61,listaBolsa!$D$2:$BB$276,51,0))</f>
        <v>#N/A</v>
      </c>
      <c r="AG61" s="7" t="e">
        <f>IF(C61="","",VLOOKUP(C61,listaBolsa!$D$2:$H$276,5,0))</f>
        <v>#N/A</v>
      </c>
      <c r="AH61" s="7" t="e">
        <f t="shared" si="43"/>
        <v>#N/A</v>
      </c>
      <c r="BG61" s="7">
        <v>53</v>
      </c>
      <c r="DA61" s="7" t="str">
        <f>VLOOKUP(C61,listaBolsa!$D$2:$BA$330,1,0)</f>
        <v>Pistola Manguera</v>
      </c>
      <c r="DB61" s="7" t="str">
        <f>VLOOKUP(C61,listaBolsa!$D$2:$BA$330,2,0)</f>
        <v>"Pistola Metálica Para Manguera De Jardinería 8 Funciones Cuerpo metálico recubierto de doble inyección ABS/TPR, Clip para flujo continuo, permite que el agua fluya sin apretar constantemente, Cabeza giratoria para ajustar a la función elegida, Conexión 3/4 - 11.5 NH, 8 Tipos de riego"</v>
      </c>
      <c r="DC61" s="7" t="str">
        <f>VLOOKUP(C61,listaBolsa!$D$2:$BA$330,10,0)</f>
        <v>TECNOPLUS</v>
      </c>
      <c r="DD61" s="7">
        <f>VLOOKUP(C61,listaBolsa!$D$2:$BA$330,14,0)</f>
        <v>23303.360000000001</v>
      </c>
      <c r="DE61" s="7" t="str">
        <f>VLOOKUP(C61,listaBolsa!$D$2:$BA$330,23,0)</f>
        <v>MANGUERAS Y BANDAS</v>
      </c>
      <c r="DF61" s="172">
        <f>VLOOKUP(C61,listaBolsa!$D$2:$BA$330,27,0)</f>
        <v>26134.45</v>
      </c>
      <c r="DG61" s="7" t="str">
        <f>VLOOKUP(C61,listaBolsa!$D$2:$BA$330,36,0)</f>
        <v>SOELCO</v>
      </c>
      <c r="DH61" s="172">
        <f>VLOOKUP(C61,listaBolsa!$D$2:$BA$330,40,0)</f>
        <v>23613.45</v>
      </c>
      <c r="DI61" s="301">
        <f>VLOOKUP(C61,listaBolsa!$D$2:$BA$330,48,0)</f>
        <v>6.3799999999999996E-2</v>
      </c>
      <c r="DJ61" s="7" t="b">
        <f t="shared" si="44"/>
        <v>1</v>
      </c>
      <c r="DK61" s="7" t="b">
        <f t="shared" si="45"/>
        <v>1</v>
      </c>
      <c r="DL61" s="7" t="b">
        <f t="shared" si="46"/>
        <v>1</v>
      </c>
      <c r="DM61" s="7" t="b">
        <f t="shared" si="47"/>
        <v>1</v>
      </c>
      <c r="DN61" s="7" t="b">
        <f t="shared" si="48"/>
        <v>1</v>
      </c>
      <c r="DO61" s="7" t="b">
        <f t="shared" si="49"/>
        <v>1</v>
      </c>
      <c r="DP61" s="7" t="b">
        <f t="shared" si="50"/>
        <v>1</v>
      </c>
      <c r="DQ61" s="7" t="b">
        <f t="shared" si="51"/>
        <v>1</v>
      </c>
      <c r="DR61" s="7" t="b">
        <f t="shared" si="52"/>
        <v>0</v>
      </c>
    </row>
    <row r="62" spans="1:122" s="7" customFormat="1" ht="60">
      <c r="A62" s="75">
        <f t="shared" si="26"/>
        <v>54</v>
      </c>
      <c r="B62" s="94" t="s">
        <v>53</v>
      </c>
      <c r="C62" s="165" t="s">
        <v>201</v>
      </c>
      <c r="D62" s="296" t="s">
        <v>202</v>
      </c>
      <c r="E62" s="169" t="s">
        <v>56</v>
      </c>
      <c r="F62" s="170">
        <v>10</v>
      </c>
      <c r="G62" s="171" t="s">
        <v>57</v>
      </c>
      <c r="H62" s="181" t="s">
        <v>157</v>
      </c>
      <c r="I62" s="182">
        <v>25466.39</v>
      </c>
      <c r="J62" s="80">
        <f t="shared" si="27"/>
        <v>4838.6140999999998</v>
      </c>
      <c r="K62" s="80">
        <f t="shared" si="28"/>
        <v>30305.004099999998</v>
      </c>
      <c r="L62" s="80">
        <f t="shared" si="29"/>
        <v>254663.9</v>
      </c>
      <c r="M62" s="80">
        <f t="shared" si="30"/>
        <v>303050.04099999997</v>
      </c>
      <c r="N62" s="183" t="s">
        <v>203</v>
      </c>
      <c r="O62" s="184">
        <v>31176.47</v>
      </c>
      <c r="P62" s="93">
        <f t="shared" si="31"/>
        <v>5923.5293000000001</v>
      </c>
      <c r="Q62" s="93">
        <f t="shared" si="32"/>
        <v>37099.999300000003</v>
      </c>
      <c r="R62" s="93">
        <f t="shared" si="33"/>
        <v>311764.7</v>
      </c>
      <c r="S62" s="93">
        <f t="shared" si="34"/>
        <v>370999.99300000002</v>
      </c>
      <c r="T62" s="185" t="s">
        <v>204</v>
      </c>
      <c r="U62" s="186">
        <v>21026.05</v>
      </c>
      <c r="V62" s="83">
        <f t="shared" si="35"/>
        <v>3994.9494999999997</v>
      </c>
      <c r="W62" s="83">
        <f t="shared" si="36"/>
        <v>25020.999499999998</v>
      </c>
      <c r="X62" s="83">
        <f t="shared" si="37"/>
        <v>210260.5</v>
      </c>
      <c r="Y62" s="83">
        <f t="shared" si="38"/>
        <v>250209.995</v>
      </c>
      <c r="Z62" s="84">
        <f t="shared" si="39"/>
        <v>30808.667633333331</v>
      </c>
      <c r="AA62" s="84">
        <f t="shared" si="40"/>
        <v>308086.67633333331</v>
      </c>
      <c r="AB62" s="76">
        <f t="shared" si="41"/>
        <v>60552.305289070042</v>
      </c>
      <c r="AC62" s="300">
        <f t="shared" si="42"/>
        <v>0.19654308329632433</v>
      </c>
      <c r="AD62" s="5" t="s">
        <v>58</v>
      </c>
      <c r="AF62" s="7" t="e">
        <f>IF(C62="","",VLOOKUP(C62,listaBolsa!$D$2:$BB$276,51,0))</f>
        <v>#N/A</v>
      </c>
      <c r="AG62" s="7" t="e">
        <f>IF(C62="","",VLOOKUP(C62,listaBolsa!$D$2:$H$276,5,0))</f>
        <v>#N/A</v>
      </c>
      <c r="AH62" s="7" t="e">
        <f t="shared" si="43"/>
        <v>#N/A</v>
      </c>
      <c r="BG62" s="7">
        <v>54</v>
      </c>
      <c r="DA62" s="7" t="str">
        <f>VLOOKUP(C62,listaBolsa!$D$2:$BA$330,1,0)</f>
        <v>Juego 3 de herramientas jardinería</v>
      </c>
      <c r="DB62" s="7" t="str">
        <f>VLOOKUP(C62,listaBolsa!$D$2:$BA$330,2,0)</f>
        <v>"Juego 3 Herramientas Jardín Con Mango Madera Tipo: herramientas de jardín Características: Set de 3 herramientas para jardinería: 2 palas y 1 rastrillo."</v>
      </c>
      <c r="DC62" s="7" t="str">
        <f>VLOOKUP(C62,listaBolsa!$D$2:$BA$330,10,0)</f>
        <v>FERRETERIA DE MARCA</v>
      </c>
      <c r="DD62" s="7">
        <f>VLOOKUP(C62,listaBolsa!$D$2:$BA$330,14,0)</f>
        <v>25466.39</v>
      </c>
      <c r="DE62" s="7" t="str">
        <f>VLOOKUP(C62,listaBolsa!$D$2:$BA$330,23,0)</f>
        <v>TIERRAGRO</v>
      </c>
      <c r="DF62" s="172">
        <f>VLOOKUP(C62,listaBolsa!$D$2:$BA$330,27,0)</f>
        <v>31176.47</v>
      </c>
      <c r="DG62" s="7" t="str">
        <f>VLOOKUP(C62,listaBolsa!$D$2:$BA$330,36,0)</f>
        <v>CONSTRUMOLE</v>
      </c>
      <c r="DH62" s="172">
        <f>VLOOKUP(C62,listaBolsa!$D$2:$BA$330,40,0)</f>
        <v>21026.05</v>
      </c>
      <c r="DI62" s="301">
        <f>VLOOKUP(C62,listaBolsa!$D$2:$BA$330,48,0)</f>
        <v>0.19650000000000001</v>
      </c>
      <c r="DJ62" s="7" t="b">
        <f t="shared" si="44"/>
        <v>1</v>
      </c>
      <c r="DK62" s="7" t="b">
        <f t="shared" si="45"/>
        <v>1</v>
      </c>
      <c r="DL62" s="7" t="b">
        <f t="shared" si="46"/>
        <v>1</v>
      </c>
      <c r="DM62" s="7" t="b">
        <f t="shared" si="47"/>
        <v>1</v>
      </c>
      <c r="DN62" s="7" t="b">
        <f t="shared" si="48"/>
        <v>1</v>
      </c>
      <c r="DO62" s="7" t="b">
        <f t="shared" si="49"/>
        <v>1</v>
      </c>
      <c r="DP62" s="7" t="b">
        <f t="shared" si="50"/>
        <v>1</v>
      </c>
      <c r="DQ62" s="7" t="b">
        <f t="shared" si="51"/>
        <v>1</v>
      </c>
      <c r="DR62" s="7" t="b">
        <f t="shared" si="52"/>
        <v>0</v>
      </c>
    </row>
    <row r="63" spans="1:122" s="7" customFormat="1" ht="90">
      <c r="A63" s="75">
        <f t="shared" si="26"/>
        <v>55</v>
      </c>
      <c r="B63" s="94" t="s">
        <v>53</v>
      </c>
      <c r="C63" s="165" t="s">
        <v>205</v>
      </c>
      <c r="D63" s="296" t="s">
        <v>206</v>
      </c>
      <c r="E63" s="169" t="s">
        <v>56</v>
      </c>
      <c r="F63" s="170">
        <v>3</v>
      </c>
      <c r="G63" s="171" t="s">
        <v>57</v>
      </c>
      <c r="H63" s="187" t="s">
        <v>207</v>
      </c>
      <c r="I63" s="182">
        <v>13235.29</v>
      </c>
      <c r="J63" s="80">
        <f t="shared" si="27"/>
        <v>2514.7051000000001</v>
      </c>
      <c r="K63" s="80">
        <f t="shared" si="28"/>
        <v>15749.9951</v>
      </c>
      <c r="L63" s="80">
        <f t="shared" si="29"/>
        <v>39705.870000000003</v>
      </c>
      <c r="M63" s="80">
        <f t="shared" si="30"/>
        <v>47249.9853</v>
      </c>
      <c r="N63" s="188" t="s">
        <v>208</v>
      </c>
      <c r="O63" s="184">
        <v>11764.71</v>
      </c>
      <c r="P63" s="93">
        <f t="shared" si="31"/>
        <v>2235.2948999999999</v>
      </c>
      <c r="Q63" s="93">
        <f t="shared" si="32"/>
        <v>14000.0049</v>
      </c>
      <c r="R63" s="93">
        <f t="shared" si="33"/>
        <v>35294.129999999997</v>
      </c>
      <c r="S63" s="93">
        <f t="shared" si="34"/>
        <v>42000.0147</v>
      </c>
      <c r="T63" s="189" t="s">
        <v>209</v>
      </c>
      <c r="U63" s="186">
        <v>10420.17</v>
      </c>
      <c r="V63" s="83">
        <f t="shared" si="35"/>
        <v>1979.8323</v>
      </c>
      <c r="W63" s="83">
        <f t="shared" si="36"/>
        <v>12400.0023</v>
      </c>
      <c r="X63" s="83">
        <f t="shared" si="37"/>
        <v>31260.510000000002</v>
      </c>
      <c r="Y63" s="83">
        <f t="shared" si="38"/>
        <v>37200.0069</v>
      </c>
      <c r="Z63" s="84">
        <f t="shared" si="39"/>
        <v>14050.000766666666</v>
      </c>
      <c r="AA63" s="84">
        <f t="shared" si="40"/>
        <v>42150.0023</v>
      </c>
      <c r="AB63" s="76">
        <f t="shared" si="41"/>
        <v>5026.667750133478</v>
      </c>
      <c r="AC63" s="300">
        <f t="shared" si="42"/>
        <v>0.1192566423687592</v>
      </c>
      <c r="AD63" s="5" t="s">
        <v>58</v>
      </c>
      <c r="AE63" s="7" t="s">
        <v>85</v>
      </c>
      <c r="AF63" s="7" t="str">
        <f>IF(C63="","",VLOOKUP(C63,listaBolsa!$D$2:$BB$276,51,0))</f>
        <v>Cotizaciones entegadas por el equipo de cotizaciones-LUZ JIMENEZ</v>
      </c>
      <c r="AG63" s="7" t="str">
        <f>IF(C63="","",VLOOKUP(C63,listaBolsa!$D$2:$H$276,5,0))</f>
        <v>Compra</v>
      </c>
      <c r="AH63" s="7" t="b">
        <f t="shared" si="43"/>
        <v>1</v>
      </c>
      <c r="BG63" s="7">
        <v>55</v>
      </c>
      <c r="DA63" s="7" t="str">
        <f>VLOOKUP(C63,listaBolsa!$D$2:$BA$330,1,0)</f>
        <v>Bomba atomizador manual</v>
      </c>
      <c r="DB63" s="7" t="str">
        <f>VLOOKUP(C63,listaBolsa!$D$2:$BA$330,2,0)</f>
        <v>Capacidad: 3 litros Fumigadora Aspersor Pulverizador  Sistema de bombeo manual para fácil generación de presión. Boquilla ajustable que permite chorro fino o bruma ligera.Válvula de seguridad para control de presión y uso seguro."</v>
      </c>
      <c r="DC63" s="7" t="str">
        <f>VLOOKUP(C63,listaBolsa!$D$2:$BA$330,10,0)</f>
        <v>ROXVAN</v>
      </c>
      <c r="DD63" s="7">
        <f>VLOOKUP(C63,listaBolsa!$D$2:$BA$330,14,0)</f>
        <v>13235.29</v>
      </c>
      <c r="DE63" s="7" t="str">
        <f>VLOOKUP(C63,listaBolsa!$D$2:$BA$330,23,0)</f>
        <v>MACHETICO</v>
      </c>
      <c r="DF63" s="172">
        <f>VLOOKUP(C63,listaBolsa!$D$2:$BA$330,27,0)</f>
        <v>11764.71</v>
      </c>
      <c r="DG63" s="7" t="str">
        <f>VLOOKUP(C63,listaBolsa!$D$2:$BA$330,36,0)</f>
        <v>CASAFERRETERA</v>
      </c>
      <c r="DH63" s="172">
        <f>VLOOKUP(C63,listaBolsa!$D$2:$BA$330,40,0)</f>
        <v>10420.17</v>
      </c>
      <c r="DI63" s="301">
        <f>VLOOKUP(C63,listaBolsa!$D$2:$BA$330,48,0)</f>
        <v>0.1193</v>
      </c>
      <c r="DJ63" s="7" t="b">
        <f t="shared" si="44"/>
        <v>1</v>
      </c>
      <c r="DK63" s="7" t="b">
        <f t="shared" si="45"/>
        <v>1</v>
      </c>
      <c r="DL63" s="7" t="b">
        <f t="shared" si="46"/>
        <v>1</v>
      </c>
      <c r="DM63" s="7" t="b">
        <f t="shared" si="47"/>
        <v>1</v>
      </c>
      <c r="DN63" s="7" t="b">
        <f t="shared" si="48"/>
        <v>1</v>
      </c>
      <c r="DO63" s="7" t="b">
        <f t="shared" si="49"/>
        <v>1</v>
      </c>
      <c r="DP63" s="7" t="b">
        <f t="shared" si="50"/>
        <v>1</v>
      </c>
      <c r="DQ63" s="7" t="b">
        <f t="shared" si="51"/>
        <v>1</v>
      </c>
      <c r="DR63" s="7" t="b">
        <f t="shared" si="52"/>
        <v>0</v>
      </c>
    </row>
    <row r="64" spans="1:122" s="7" customFormat="1" ht="120">
      <c r="A64" s="75">
        <f t="shared" si="26"/>
        <v>56</v>
      </c>
      <c r="B64" s="94" t="s">
        <v>53</v>
      </c>
      <c r="C64" s="199" t="s">
        <v>210</v>
      </c>
      <c r="D64" s="200" t="s">
        <v>211</v>
      </c>
      <c r="E64" s="169" t="s">
        <v>56</v>
      </c>
      <c r="F64" s="170">
        <v>2</v>
      </c>
      <c r="G64" s="171" t="s">
        <v>57</v>
      </c>
      <c r="H64" s="89" t="str">
        <f>IF(C64="","",VLOOKUP(C64,listaBolsa!$D$2:$W$1276,10,0))</f>
        <v>FALABELLA</v>
      </c>
      <c r="I64" s="90">
        <f>IF(C64="","",VLOOKUP(C64,listaBolsa!$D$2:$W$1276,14,0))</f>
        <v>84033.61</v>
      </c>
      <c r="J64" s="80">
        <f t="shared" si="27"/>
        <v>15966.385900000001</v>
      </c>
      <c r="K64" s="80">
        <f t="shared" si="28"/>
        <v>99999.995900000009</v>
      </c>
      <c r="L64" s="80">
        <f t="shared" si="29"/>
        <v>168067.22</v>
      </c>
      <c r="M64" s="80">
        <f t="shared" si="30"/>
        <v>199999.99180000002</v>
      </c>
      <c r="N64" s="91" t="str">
        <f>IF(C64="","",VLOOKUP(C64,listaBolsa!$D$2:$AZ$1276,23,0))</f>
        <v>FORMEGRUP</v>
      </c>
      <c r="O64" s="92">
        <f>IF(C64="","",VLOOKUP(C64,listaBolsa!$D$2:$AZ$1276,27,0))</f>
        <v>84033.61</v>
      </c>
      <c r="P64" s="93">
        <f t="shared" si="31"/>
        <v>15966.385900000001</v>
      </c>
      <c r="Q64" s="93">
        <f t="shared" si="32"/>
        <v>99999.995900000009</v>
      </c>
      <c r="R64" s="93">
        <f t="shared" si="33"/>
        <v>168067.22</v>
      </c>
      <c r="S64" s="93">
        <f t="shared" si="34"/>
        <v>199999.99180000002</v>
      </c>
      <c r="T64" s="81" t="str">
        <f>IF(C64="","",VLOOKUP(C64,listaBolsa!$D$2:$BB$1276,36,0))</f>
        <v>CROPER</v>
      </c>
      <c r="U64" s="82">
        <f>IF(C64="","",VLOOKUP(C64,listaBolsa!$D$2:$BB$1276,40,0))</f>
        <v>84033.61</v>
      </c>
      <c r="V64" s="83">
        <f t="shared" si="35"/>
        <v>15966.385900000001</v>
      </c>
      <c r="W64" s="83">
        <f t="shared" si="36"/>
        <v>99999.995900000009</v>
      </c>
      <c r="X64" s="83">
        <f t="shared" si="37"/>
        <v>168067.22</v>
      </c>
      <c r="Y64" s="83">
        <f t="shared" si="38"/>
        <v>199999.99180000002</v>
      </c>
      <c r="Z64" s="84">
        <f t="shared" si="39"/>
        <v>99999.995900000024</v>
      </c>
      <c r="AA64" s="84">
        <f t="shared" si="40"/>
        <v>199999.99180000005</v>
      </c>
      <c r="AB64" s="76">
        <f t="shared" si="41"/>
        <v>3.5644767089734929E-11</v>
      </c>
      <c r="AC64" s="300">
        <f t="shared" si="42"/>
        <v>1.7822384275585216E-16</v>
      </c>
      <c r="AD64" s="5" t="s">
        <v>58</v>
      </c>
      <c r="AF64" s="7" t="str">
        <f>IF(C64="","",VLOOKUP(C64,listaBolsa!$D$2:$BB$276,51,0))</f>
        <v>Cotizaciones entegadas por el equipo de cotizaciones-LUZ JIMENEZ</v>
      </c>
      <c r="AG64" s="7" t="str">
        <f>IF(C64="","",VLOOKUP(C64,listaBolsa!$D$2:$H$276,5,0))</f>
        <v>Compra</v>
      </c>
      <c r="AH64" s="7" t="b">
        <f t="shared" si="43"/>
        <v>1</v>
      </c>
      <c r="BG64" s="7">
        <v>56</v>
      </c>
      <c r="DA64" s="7" t="str">
        <f>VLOOKUP(C64,listaBolsa!$D$2:$BA$330,1,0)</f>
        <v>Adaptador De Agua Llave Doble Salida</v>
      </c>
      <c r="DB64" s="7" t="str">
        <f>VLOOKUP(C64,listaBolsa!$D$2:$BA$330,2,0)</f>
        <v xml:space="preserve">Tipo: Adaptador IBC con válvula  doble salida  Rosca de entrada: S60x6 (60 mm  rosca gruesa)  Grifo: 1/2” a doble salida 3/4” rosca macho  Material: Hierro, latón y plástico resistente  Aplicación: Tanques IBC, riego, almacenamiento de agua  Compatibilidad: Contenedores  IBC estándar </v>
      </c>
      <c r="DC64" s="7" t="str">
        <f>VLOOKUP(C64,listaBolsa!$D$2:$BA$330,10,0)</f>
        <v>FALABELLA</v>
      </c>
      <c r="DD64" s="7">
        <f>VLOOKUP(C64,listaBolsa!$D$2:$BA$330,14,0)</f>
        <v>84033.61</v>
      </c>
      <c r="DE64" s="7" t="str">
        <f>VLOOKUP(C64,listaBolsa!$D$2:$BA$330,23,0)</f>
        <v>FORMEGRUP</v>
      </c>
      <c r="DF64" s="172">
        <f>VLOOKUP(C64,listaBolsa!$D$2:$BA$330,27,0)</f>
        <v>84033.61</v>
      </c>
      <c r="DG64" s="7" t="str">
        <f>VLOOKUP(C64,listaBolsa!$D$2:$BA$330,36,0)</f>
        <v>CROPER</v>
      </c>
      <c r="DH64" s="172">
        <f>VLOOKUP(C64,listaBolsa!$D$2:$BA$330,40,0)</f>
        <v>84033.61</v>
      </c>
      <c r="DI64" s="301">
        <f>VLOOKUP(C64,listaBolsa!$D$2:$BA$330,48,0)</f>
        <v>0</v>
      </c>
      <c r="DJ64" s="7" t="b">
        <f t="shared" si="44"/>
        <v>1</v>
      </c>
      <c r="DK64" s="7" t="b">
        <f t="shared" si="45"/>
        <v>1</v>
      </c>
      <c r="DL64" s="7" t="b">
        <f t="shared" si="46"/>
        <v>1</v>
      </c>
      <c r="DM64" s="7" t="b">
        <f t="shared" si="47"/>
        <v>1</v>
      </c>
      <c r="DN64" s="7" t="b">
        <f t="shared" si="48"/>
        <v>1</v>
      </c>
      <c r="DO64" s="7" t="b">
        <f t="shared" si="49"/>
        <v>1</v>
      </c>
      <c r="DP64" s="7" t="b">
        <f t="shared" si="50"/>
        <v>1</v>
      </c>
      <c r="DQ64" s="7" t="b">
        <f t="shared" si="51"/>
        <v>1</v>
      </c>
      <c r="DR64" s="7" t="b">
        <f t="shared" si="52"/>
        <v>0</v>
      </c>
    </row>
    <row r="65" spans="1:122" s="7" customFormat="1" ht="45">
      <c r="A65" s="75">
        <f t="shared" si="26"/>
        <v>57</v>
      </c>
      <c r="B65" s="94" t="s">
        <v>53</v>
      </c>
      <c r="C65" s="165" t="s">
        <v>212</v>
      </c>
      <c r="D65" s="296" t="s">
        <v>213</v>
      </c>
      <c r="E65" s="169" t="s">
        <v>56</v>
      </c>
      <c r="F65" s="170">
        <v>2</v>
      </c>
      <c r="G65" s="171" t="s">
        <v>57</v>
      </c>
      <c r="H65" s="181" t="s">
        <v>127</v>
      </c>
      <c r="I65" s="182">
        <v>5798.32</v>
      </c>
      <c r="J65" s="80">
        <f t="shared" si="27"/>
        <v>1101.6807999999999</v>
      </c>
      <c r="K65" s="80">
        <f t="shared" si="28"/>
        <v>6900.0007999999998</v>
      </c>
      <c r="L65" s="80">
        <f t="shared" si="29"/>
        <v>11596.64</v>
      </c>
      <c r="M65" s="80">
        <f t="shared" si="30"/>
        <v>13800.0016</v>
      </c>
      <c r="N65" s="183" t="s">
        <v>214</v>
      </c>
      <c r="O65" s="184">
        <v>5798.32</v>
      </c>
      <c r="P65" s="93">
        <f t="shared" si="31"/>
        <v>1101.6807999999999</v>
      </c>
      <c r="Q65" s="93">
        <f t="shared" si="32"/>
        <v>6900.0007999999998</v>
      </c>
      <c r="R65" s="93">
        <f t="shared" si="33"/>
        <v>11596.64</v>
      </c>
      <c r="S65" s="93">
        <f t="shared" si="34"/>
        <v>13800.0016</v>
      </c>
      <c r="T65" s="185" t="s">
        <v>215</v>
      </c>
      <c r="U65" s="186">
        <v>5600</v>
      </c>
      <c r="V65" s="83">
        <f t="shared" si="35"/>
        <v>1064</v>
      </c>
      <c r="W65" s="83">
        <f t="shared" si="36"/>
        <v>6664</v>
      </c>
      <c r="X65" s="83">
        <f t="shared" si="37"/>
        <v>11200</v>
      </c>
      <c r="Y65" s="83">
        <f t="shared" si="38"/>
        <v>13328</v>
      </c>
      <c r="Z65" s="84">
        <f t="shared" si="39"/>
        <v>6821.3338666666668</v>
      </c>
      <c r="AA65" s="84">
        <f t="shared" si="40"/>
        <v>13642.667733333334</v>
      </c>
      <c r="AB65" s="76">
        <f t="shared" si="41"/>
        <v>272.51025081793381</v>
      </c>
      <c r="AC65" s="300">
        <f t="shared" si="42"/>
        <v>1.9974850677635828E-2</v>
      </c>
      <c r="AD65" s="5" t="s">
        <v>58</v>
      </c>
      <c r="AE65" s="7" t="s">
        <v>85</v>
      </c>
      <c r="AF65" s="7" t="e">
        <f>IF(C65="","",VLOOKUP(C65,listaBolsa!$D$2:$BB$276,51,0))</f>
        <v>#N/A</v>
      </c>
      <c r="AG65" s="7" t="e">
        <f>IF(C65="","",VLOOKUP(C65,listaBolsa!$D$2:$H$276,5,0))</f>
        <v>#N/A</v>
      </c>
      <c r="AH65" s="7" t="e">
        <f t="shared" si="43"/>
        <v>#N/A</v>
      </c>
      <c r="BG65" s="7">
        <v>57</v>
      </c>
      <c r="DA65" s="7" t="str">
        <f>VLOOKUP(C65,listaBolsa!$D$2:$BA$330,1,0)</f>
        <v>Caja de puntillas</v>
      </c>
      <c r="DB65" s="7" t="str">
        <f>VLOOKUP(C65,listaBolsa!$D$2:$BA$330,2,0)</f>
        <v>Puntillas 1 Pulgada con cabeza Material: Hierro</v>
      </c>
      <c r="DC65" s="7" t="str">
        <f>VLOOKUP(C65,listaBolsa!$D$2:$BA$330,10,0)</f>
        <v>HOMECENTER</v>
      </c>
      <c r="DD65" s="7">
        <f>VLOOKUP(C65,listaBolsa!$D$2:$BA$330,14,0)</f>
        <v>5798.32</v>
      </c>
      <c r="DE65" s="7" t="str">
        <f>VLOOKUP(C65,listaBolsa!$D$2:$BA$330,23,0)</f>
        <v>COMADERAS</v>
      </c>
      <c r="DF65" s="172">
        <f>VLOOKUP(C65,listaBolsa!$D$2:$BA$330,27,0)</f>
        <v>5798.32</v>
      </c>
      <c r="DG65" s="7" t="str">
        <f>VLOOKUP(C65,listaBolsa!$D$2:$BA$330,36,0)</f>
        <v>MACHO_HERRAMIENTAS</v>
      </c>
      <c r="DH65" s="7">
        <f>VLOOKUP(C65,listaBolsa!$D$2:$BA$330,40,0)</f>
        <v>5600</v>
      </c>
      <c r="DI65" s="301">
        <f>VLOOKUP(C65,listaBolsa!$D$2:$BA$330,48,0)</f>
        <v>0.02</v>
      </c>
      <c r="DJ65" s="7" t="b">
        <f t="shared" si="44"/>
        <v>1</v>
      </c>
      <c r="DK65" s="7" t="b">
        <f t="shared" si="45"/>
        <v>1</v>
      </c>
      <c r="DL65" s="7" t="b">
        <f t="shared" si="46"/>
        <v>1</v>
      </c>
      <c r="DM65" s="7" t="b">
        <f t="shared" si="47"/>
        <v>1</v>
      </c>
      <c r="DN65" s="7" t="b">
        <f t="shared" si="48"/>
        <v>1</v>
      </c>
      <c r="DO65" s="7" t="b">
        <f t="shared" si="49"/>
        <v>1</v>
      </c>
      <c r="DP65" s="7" t="b">
        <f t="shared" si="50"/>
        <v>1</v>
      </c>
      <c r="DQ65" s="7" t="b">
        <f t="shared" si="51"/>
        <v>1</v>
      </c>
      <c r="DR65" s="7" t="b">
        <f t="shared" si="52"/>
        <v>0</v>
      </c>
    </row>
    <row r="66" spans="1:122" s="7" customFormat="1" ht="90">
      <c r="A66" s="75">
        <f t="shared" si="26"/>
        <v>58</v>
      </c>
      <c r="B66" s="94" t="s">
        <v>53</v>
      </c>
      <c r="C66" s="165" t="s">
        <v>216</v>
      </c>
      <c r="D66" s="174" t="s">
        <v>217</v>
      </c>
      <c r="E66" s="169" t="s">
        <v>56</v>
      </c>
      <c r="F66" s="170">
        <v>3</v>
      </c>
      <c r="G66" s="171" t="s">
        <v>57</v>
      </c>
      <c r="H66" s="89" t="str">
        <f>IF(C66="","",VLOOKUP(C66,listaBolsa!$D$2:$W$1276,10,0))</f>
        <v>JUGAMOS APRENDIENDO</v>
      </c>
      <c r="I66" s="90">
        <f>IF(C66="","",VLOOKUP(C66,listaBolsa!$D$2:$W$1276,14,0))</f>
        <v>83949.58</v>
      </c>
      <c r="J66" s="80">
        <f t="shared" si="27"/>
        <v>15950.4202</v>
      </c>
      <c r="K66" s="80">
        <f t="shared" si="28"/>
        <v>99900.000200000009</v>
      </c>
      <c r="L66" s="80">
        <f t="shared" si="29"/>
        <v>251848.74</v>
      </c>
      <c r="M66" s="80">
        <f t="shared" si="30"/>
        <v>299700.00060000003</v>
      </c>
      <c r="N66" s="91" t="str">
        <f>IF(C66="","",VLOOKUP(C66,listaBolsa!$D$2:$AZ$1276,23,0))</f>
        <v>EXITO</v>
      </c>
      <c r="O66" s="92">
        <f>IF(C66="","",VLOOKUP(C66,listaBolsa!$D$2:$AZ$1276,27,0))</f>
        <v>92436.97</v>
      </c>
      <c r="P66" s="93">
        <f t="shared" si="31"/>
        <v>17563.024300000001</v>
      </c>
      <c r="Q66" s="93">
        <f t="shared" si="32"/>
        <v>109999.99430000001</v>
      </c>
      <c r="R66" s="93">
        <f t="shared" si="33"/>
        <v>277310.91000000003</v>
      </c>
      <c r="S66" s="93">
        <f t="shared" si="34"/>
        <v>329999.9829</v>
      </c>
      <c r="T66" s="81" t="str">
        <f>IF(C66="","",VLOOKUP(C66,listaBolsa!$D$2:$BB$1276,36,0))</f>
        <v>FALABELLA</v>
      </c>
      <c r="U66" s="82">
        <f>IF(C66="","",VLOOKUP(C66,listaBolsa!$D$2:$BB$1276,40,0))</f>
        <v>83193.279999999999</v>
      </c>
      <c r="V66" s="83">
        <f t="shared" si="35"/>
        <v>15806.7232</v>
      </c>
      <c r="W66" s="83">
        <f t="shared" si="36"/>
        <v>99000.003200000006</v>
      </c>
      <c r="X66" s="83">
        <f t="shared" si="37"/>
        <v>249579.84</v>
      </c>
      <c r="Y66" s="83">
        <f t="shared" si="38"/>
        <v>297000.00959999999</v>
      </c>
      <c r="Z66" s="84">
        <f t="shared" si="39"/>
        <v>102966.66590000002</v>
      </c>
      <c r="AA66" s="84">
        <f t="shared" si="40"/>
        <v>308899.99770000007</v>
      </c>
      <c r="AB66" s="76">
        <f t="shared" si="41"/>
        <v>18322.923331995484</v>
      </c>
      <c r="AC66" s="300">
        <f t="shared" si="42"/>
        <v>5.9316683290462455E-2</v>
      </c>
      <c r="AD66" s="5" t="s">
        <v>58</v>
      </c>
      <c r="AE66" s="7" t="s">
        <v>124</v>
      </c>
      <c r="AF66" s="7" t="e">
        <f>IF(C66="","",VLOOKUP(C66,listaBolsa!$D$2:$BB$276,51,0))</f>
        <v>#N/A</v>
      </c>
      <c r="AG66" s="7" t="e">
        <f>IF(C66="","",VLOOKUP(C66,listaBolsa!$D$2:$H$276,5,0))</f>
        <v>#N/A</v>
      </c>
      <c r="AH66" s="7" t="e">
        <f t="shared" si="43"/>
        <v>#N/A</v>
      </c>
      <c r="BG66" s="7">
        <v>58</v>
      </c>
      <c r="DA66" s="7" t="str">
        <f>VLOOKUP(C66,listaBolsa!$D$2:$BA$330,1,0)</f>
        <v>Monopoly</v>
      </c>
      <c r="DB66" s="7" t="str">
        <f>VLOOKUP(C66,listaBolsa!$D$2:$BA$330,2,0)</f>
        <v>Juego de mesa de compra y venta de propiedades pueden jugar de 3 a 8 jugadores. Combina estrategia, negociación y diversión para todas las edades. La línea incluye múltiples ediciones temáticas.</v>
      </c>
      <c r="DC66" s="7" t="str">
        <f>VLOOKUP(C66,listaBolsa!$D$2:$BA$330,10,0)</f>
        <v>JUGAMOS APRENDIENDO</v>
      </c>
      <c r="DD66" s="7">
        <f>VLOOKUP(C66,listaBolsa!$D$2:$BA$330,14,0)</f>
        <v>83949.58</v>
      </c>
      <c r="DE66" s="7" t="str">
        <f>VLOOKUP(C66,listaBolsa!$D$2:$BA$330,23,0)</f>
        <v>EXITO</v>
      </c>
      <c r="DF66" s="172">
        <f>VLOOKUP(C66,listaBolsa!$D$2:$BA$330,27,0)</f>
        <v>92436.97</v>
      </c>
      <c r="DG66" s="7" t="str">
        <f>VLOOKUP(C66,listaBolsa!$D$2:$BA$330,36,0)</f>
        <v>FALABELLA</v>
      </c>
      <c r="DH66" s="7">
        <f>VLOOKUP(C66,listaBolsa!$D$2:$BA$330,40,0)</f>
        <v>83193.279999999999</v>
      </c>
      <c r="DI66" s="301">
        <f>VLOOKUP(C66,listaBolsa!$D$2:$BA$330,48,0)</f>
        <v>5.9299999999999999E-2</v>
      </c>
      <c r="DJ66" s="7" t="b">
        <f t="shared" si="44"/>
        <v>1</v>
      </c>
      <c r="DK66" s="7" t="b">
        <f t="shared" si="45"/>
        <v>1</v>
      </c>
      <c r="DL66" s="7" t="b">
        <f t="shared" si="46"/>
        <v>1</v>
      </c>
      <c r="DM66" s="7" t="b">
        <f t="shared" si="47"/>
        <v>1</v>
      </c>
      <c r="DN66" s="7" t="b">
        <f t="shared" si="48"/>
        <v>1</v>
      </c>
      <c r="DO66" s="7" t="b">
        <f t="shared" si="49"/>
        <v>1</v>
      </c>
      <c r="DP66" s="7" t="b">
        <f t="shared" si="50"/>
        <v>1</v>
      </c>
      <c r="DQ66" s="7" t="b">
        <f t="shared" si="51"/>
        <v>1</v>
      </c>
      <c r="DR66" s="7" t="b">
        <f t="shared" si="52"/>
        <v>0</v>
      </c>
    </row>
    <row r="67" spans="1:122" s="7" customFormat="1" ht="45">
      <c r="A67" s="75">
        <f t="shared" si="26"/>
        <v>59</v>
      </c>
      <c r="B67" s="94" t="s">
        <v>53</v>
      </c>
      <c r="C67" s="234" t="s">
        <v>218</v>
      </c>
      <c r="D67" s="234" t="s">
        <v>219</v>
      </c>
      <c r="E67" s="169" t="s">
        <v>56</v>
      </c>
      <c r="F67" s="170">
        <v>4</v>
      </c>
      <c r="G67" s="171" t="s">
        <v>57</v>
      </c>
      <c r="H67" s="89" t="str">
        <f>IF(C67="","",VLOOKUP(C67,listaBolsa!$D$2:$W$1276,10,0))</f>
        <v>OLIMPICA</v>
      </c>
      <c r="I67" s="90">
        <f>IF(C67="","",VLOOKUP(C67,listaBolsa!$D$2:$W$1276,14,0))</f>
        <v>33529.410000000003</v>
      </c>
      <c r="J67" s="80">
        <f t="shared" si="27"/>
        <v>6370.5879000000004</v>
      </c>
      <c r="K67" s="80">
        <f t="shared" si="28"/>
        <v>39899.997900000002</v>
      </c>
      <c r="L67" s="80">
        <f t="shared" si="29"/>
        <v>134117.64000000001</v>
      </c>
      <c r="M67" s="80">
        <f t="shared" si="30"/>
        <v>159599.99160000001</v>
      </c>
      <c r="N67" s="91" t="str">
        <f>IF(C67="","",VLOOKUP(C67,listaBolsa!$D$2:$AZ$1276,23,0))</f>
        <v>DEPORTES REGOL</v>
      </c>
      <c r="O67" s="92">
        <f>IF(C67="","",VLOOKUP(C67,listaBolsa!$D$2:$AZ$1276,27,0))</f>
        <v>28571.43</v>
      </c>
      <c r="P67" s="93">
        <f t="shared" si="31"/>
        <v>5428.5717000000004</v>
      </c>
      <c r="Q67" s="93">
        <f t="shared" si="32"/>
        <v>34000.001700000001</v>
      </c>
      <c r="R67" s="93">
        <f t="shared" si="33"/>
        <v>114285.72</v>
      </c>
      <c r="S67" s="93">
        <f t="shared" si="34"/>
        <v>136000.0068</v>
      </c>
      <c r="T67" s="81" t="str">
        <f>IF(C67="","",VLOOKUP(C67,listaBolsa!$D$2:$BB$1276,36,0))</f>
        <v>HOMECENTER</v>
      </c>
      <c r="U67" s="82">
        <f>IF(C67="","",VLOOKUP(C67,listaBolsa!$D$2:$BB$1276,40,0))</f>
        <v>37731.089999999997</v>
      </c>
      <c r="V67" s="83">
        <f t="shared" si="35"/>
        <v>7168.9070999999994</v>
      </c>
      <c r="W67" s="83">
        <f t="shared" si="36"/>
        <v>44899.997099999993</v>
      </c>
      <c r="X67" s="83">
        <f t="shared" si="37"/>
        <v>150924.35999999999</v>
      </c>
      <c r="Y67" s="83">
        <f t="shared" si="38"/>
        <v>179599.98839999997</v>
      </c>
      <c r="Z67" s="84">
        <f t="shared" si="39"/>
        <v>39599.998899999999</v>
      </c>
      <c r="AA67" s="84">
        <f t="shared" si="40"/>
        <v>158399.99559999999</v>
      </c>
      <c r="AB67" s="76">
        <f t="shared" si="41"/>
        <v>21824.747230611672</v>
      </c>
      <c r="AC67" s="300">
        <f t="shared" si="42"/>
        <v>0.13778249897004211</v>
      </c>
      <c r="AD67" s="5" t="s">
        <v>58</v>
      </c>
      <c r="AF67" s="7" t="e">
        <f>IF(C67="","",VLOOKUP(C67,listaBolsa!$D$2:$BB$276,51,0))</f>
        <v>#N/A</v>
      </c>
      <c r="AG67" s="7" t="e">
        <f>IF(C67="","",VLOOKUP(C67,listaBolsa!$D$2:$H$276,5,0))</f>
        <v>#N/A</v>
      </c>
      <c r="AH67" s="7" t="e">
        <f t="shared" si="43"/>
        <v>#N/A</v>
      </c>
      <c r="BG67" s="7">
        <v>59</v>
      </c>
      <c r="DA67" s="7" t="str">
        <f>VLOOKUP(C67,listaBolsa!$D$2:$BA$330,1,0)</f>
        <v xml:space="preserve">Parques </v>
      </c>
      <c r="DB67" s="7" t="str">
        <f>VLOOKUP(C67,listaBolsa!$D$2:$BA$330,2,0)</f>
        <v>Juego de mesa donde pueden jugar 4 personas con fichas de colores, medidas estándar de entre 30x30 a 35x35</v>
      </c>
      <c r="DC67" s="7" t="str">
        <f>VLOOKUP(C67,listaBolsa!$D$2:$BA$330,10,0)</f>
        <v>OLIMPICA</v>
      </c>
      <c r="DD67" s="7">
        <f>VLOOKUP(C67,listaBolsa!$D$2:$BA$330,14,0)</f>
        <v>33529.410000000003</v>
      </c>
      <c r="DE67" s="7" t="str">
        <f>VLOOKUP(C67,listaBolsa!$D$2:$BA$330,23,0)</f>
        <v>DEPORTES REGOL</v>
      </c>
      <c r="DF67" s="172">
        <f>VLOOKUP(C67,listaBolsa!$D$2:$BA$330,27,0)</f>
        <v>28571.43</v>
      </c>
      <c r="DG67" s="7" t="str">
        <f>VLOOKUP(C67,listaBolsa!$D$2:$BA$330,36,0)</f>
        <v>HOMECENTER</v>
      </c>
      <c r="DH67" s="7">
        <f>VLOOKUP(C67,listaBolsa!$D$2:$BA$330,40,0)</f>
        <v>37731.089999999997</v>
      </c>
      <c r="DI67" s="301">
        <f>VLOOKUP(C67,listaBolsa!$D$2:$BA$330,48,0)</f>
        <v>0.13780000000000001</v>
      </c>
      <c r="DJ67" s="7" t="b">
        <f t="shared" si="44"/>
        <v>1</v>
      </c>
      <c r="DK67" s="7" t="b">
        <f t="shared" si="45"/>
        <v>1</v>
      </c>
      <c r="DL67" s="7" t="b">
        <f t="shared" si="46"/>
        <v>1</v>
      </c>
      <c r="DM67" s="7" t="b">
        <f t="shared" si="47"/>
        <v>1</v>
      </c>
      <c r="DN67" s="7" t="b">
        <f t="shared" si="48"/>
        <v>1</v>
      </c>
      <c r="DO67" s="7" t="b">
        <f t="shared" si="49"/>
        <v>1</v>
      </c>
      <c r="DP67" s="7" t="b">
        <f t="shared" si="50"/>
        <v>1</v>
      </c>
      <c r="DQ67" s="7" t="b">
        <f t="shared" si="51"/>
        <v>1</v>
      </c>
      <c r="DR67" s="7" t="b">
        <f t="shared" si="52"/>
        <v>0</v>
      </c>
    </row>
    <row r="68" spans="1:122" s="7" customFormat="1" ht="60">
      <c r="A68" s="75">
        <f t="shared" si="26"/>
        <v>60</v>
      </c>
      <c r="B68" s="94" t="s">
        <v>53</v>
      </c>
      <c r="C68" s="165" t="s">
        <v>220</v>
      </c>
      <c r="D68" s="174" t="s">
        <v>221</v>
      </c>
      <c r="E68" s="169" t="s">
        <v>56</v>
      </c>
      <c r="F68" s="170">
        <v>3</v>
      </c>
      <c r="G68" s="171" t="s">
        <v>57</v>
      </c>
      <c r="H68" s="89" t="str">
        <f>IF(C68="","",VLOOKUP(C68,listaBolsa!$D$2:$W$1276,10,0))</f>
        <v>EXITO</v>
      </c>
      <c r="I68" s="90">
        <f>IF(C68="","",VLOOKUP(C68,listaBolsa!$D$2:$W$1276,14,0))</f>
        <v>108319.33</v>
      </c>
      <c r="J68" s="80">
        <f t="shared" si="27"/>
        <v>20580.672699999999</v>
      </c>
      <c r="K68" s="80">
        <f t="shared" si="28"/>
        <v>128900.0027</v>
      </c>
      <c r="L68" s="80">
        <f t="shared" si="29"/>
        <v>324957.99</v>
      </c>
      <c r="M68" s="80">
        <f t="shared" si="30"/>
        <v>386700.00809999998</v>
      </c>
      <c r="N68" s="91" t="str">
        <f>IF(C68="","",VLOOKUP(C68,listaBolsa!$D$2:$AZ$1276,23,0))</f>
        <v>FALABELLA</v>
      </c>
      <c r="O68" s="92">
        <f>IF(C68="","",VLOOKUP(C68,listaBolsa!$D$2:$AZ$1276,27,0))</f>
        <v>104957.98</v>
      </c>
      <c r="P68" s="93">
        <f t="shared" si="31"/>
        <v>19942.016199999998</v>
      </c>
      <c r="Q68" s="93">
        <f t="shared" si="32"/>
        <v>124899.99619999999</v>
      </c>
      <c r="R68" s="93">
        <f t="shared" si="33"/>
        <v>314873.94</v>
      </c>
      <c r="S68" s="93">
        <f t="shared" si="34"/>
        <v>374699.98859999998</v>
      </c>
      <c r="T68" s="81" t="str">
        <f>IF(C68="","",VLOOKUP(C68,listaBolsa!$D$2:$BB$1276,36,0))</f>
        <v>PEPEGANGA</v>
      </c>
      <c r="U68" s="82">
        <f>IF(C68="","",VLOOKUP(C68,listaBolsa!$D$2:$BB$1276,40,0))</f>
        <v>108319.33</v>
      </c>
      <c r="V68" s="83">
        <f t="shared" si="35"/>
        <v>20580.672699999999</v>
      </c>
      <c r="W68" s="83">
        <f t="shared" si="36"/>
        <v>128900.0027</v>
      </c>
      <c r="X68" s="83">
        <f t="shared" si="37"/>
        <v>324957.99</v>
      </c>
      <c r="Y68" s="83">
        <f t="shared" si="38"/>
        <v>386700.00809999998</v>
      </c>
      <c r="Z68" s="84">
        <f t="shared" si="39"/>
        <v>127566.66720000001</v>
      </c>
      <c r="AA68" s="84">
        <f t="shared" si="40"/>
        <v>382700.00160000002</v>
      </c>
      <c r="AB68" s="76">
        <f t="shared" si="41"/>
        <v>6928.2144886057558</v>
      </c>
      <c r="AC68" s="300">
        <f t="shared" si="42"/>
        <v>1.8103513090253813E-2</v>
      </c>
      <c r="AD68" s="5" t="s">
        <v>58</v>
      </c>
      <c r="AF68" s="7" t="e">
        <f>IF(C68="","",VLOOKUP(C68,listaBolsa!$D$2:$BB$276,51,0))</f>
        <v>#N/A</v>
      </c>
      <c r="AG68" s="7" t="e">
        <f>IF(C68="","",VLOOKUP(C68,listaBolsa!$D$2:$H$276,5,0))</f>
        <v>#N/A</v>
      </c>
      <c r="AH68" s="7" t="e">
        <f t="shared" si="43"/>
        <v>#N/A</v>
      </c>
      <c r="BG68" s="7">
        <v>60</v>
      </c>
      <c r="DA68" s="7" t="str">
        <f>VLOOKUP(C68,listaBolsa!$D$2:$BA$330,1,0)</f>
        <v>Tío Rico</v>
      </c>
      <c r="DB68" s="7" t="str">
        <f>VLOOKUP(C68,listaBolsa!$D$2:$BA$330,2,0)</f>
        <v>Juego es apto para mayores de 8 años y está diseñado para 2 a 4 jugadores, siendo un clásico familiar para desarrollar habilidades financieras y de negociación</v>
      </c>
      <c r="DC68" s="7" t="str">
        <f>VLOOKUP(C68,listaBolsa!$D$2:$BA$330,10,0)</f>
        <v>EXITO</v>
      </c>
      <c r="DD68" s="7">
        <f>VLOOKUP(C68,listaBolsa!$D$2:$BA$330,14,0)</f>
        <v>108319.33</v>
      </c>
      <c r="DE68" s="7" t="str">
        <f>VLOOKUP(C68,listaBolsa!$D$2:$BA$330,23,0)</f>
        <v>FALABELLA</v>
      </c>
      <c r="DF68" s="172">
        <f>VLOOKUP(C68,listaBolsa!$D$2:$BA$330,27,0)</f>
        <v>104957.98</v>
      </c>
      <c r="DG68" s="7" t="str">
        <f>VLOOKUP(C68,listaBolsa!$D$2:$BA$330,36,0)</f>
        <v>PEPEGANGA</v>
      </c>
      <c r="DH68" s="7">
        <f>VLOOKUP(C68,listaBolsa!$D$2:$BA$330,40,0)</f>
        <v>108319.33</v>
      </c>
      <c r="DI68" s="301">
        <f>VLOOKUP(C68,listaBolsa!$D$2:$BA$330,48,0)</f>
        <v>1.8100000000000002E-2</v>
      </c>
      <c r="DJ68" s="7" t="b">
        <f t="shared" si="44"/>
        <v>1</v>
      </c>
      <c r="DK68" s="7" t="b">
        <f t="shared" si="45"/>
        <v>1</v>
      </c>
      <c r="DL68" s="7" t="b">
        <f t="shared" si="46"/>
        <v>1</v>
      </c>
      <c r="DM68" s="7" t="b">
        <f t="shared" si="47"/>
        <v>1</v>
      </c>
      <c r="DN68" s="7" t="b">
        <f t="shared" si="48"/>
        <v>1</v>
      </c>
      <c r="DO68" s="7" t="b">
        <f t="shared" si="49"/>
        <v>1</v>
      </c>
      <c r="DP68" s="7" t="b">
        <f t="shared" si="50"/>
        <v>1</v>
      </c>
      <c r="DQ68" s="7" t="b">
        <f t="shared" si="51"/>
        <v>1</v>
      </c>
      <c r="DR68" s="7" t="b">
        <f t="shared" si="52"/>
        <v>0</v>
      </c>
    </row>
    <row r="69" spans="1:122" s="7" customFormat="1" ht="75">
      <c r="A69" s="75">
        <f t="shared" si="26"/>
        <v>61</v>
      </c>
      <c r="B69" s="94" t="s">
        <v>53</v>
      </c>
      <c r="C69" s="165" t="s">
        <v>222</v>
      </c>
      <c r="D69" s="174" t="s">
        <v>223</v>
      </c>
      <c r="E69" s="169" t="s">
        <v>56</v>
      </c>
      <c r="F69" s="170">
        <v>4</v>
      </c>
      <c r="G69" s="171" t="s">
        <v>57</v>
      </c>
      <c r="H69" s="89" t="str">
        <f>IF(C69="","",VLOOKUP(C69,listaBolsa!$D$2:$W$1276,10,0))</f>
        <v>FALABELLA</v>
      </c>
      <c r="I69" s="90">
        <f>IF(C69="","",VLOOKUP(C69,listaBolsa!$D$2:$W$1276,14,0))</f>
        <v>58739.5</v>
      </c>
      <c r="J69" s="80">
        <f t="shared" si="27"/>
        <v>11160.505000000001</v>
      </c>
      <c r="K69" s="80">
        <f t="shared" si="28"/>
        <v>69900.005000000005</v>
      </c>
      <c r="L69" s="80">
        <f t="shared" si="29"/>
        <v>234958</v>
      </c>
      <c r="M69" s="80">
        <f t="shared" si="30"/>
        <v>279600.02</v>
      </c>
      <c r="N69" s="91" t="str">
        <f>IF(C69="","",VLOOKUP(C69,listaBolsa!$D$2:$AZ$1276,23,0))</f>
        <v>HOMECENTRY</v>
      </c>
      <c r="O69" s="92">
        <f>IF(C69="","",VLOOKUP(C69,listaBolsa!$D$2:$AZ$1276,27,0))</f>
        <v>58739.5</v>
      </c>
      <c r="P69" s="93">
        <f t="shared" si="31"/>
        <v>11160.505000000001</v>
      </c>
      <c r="Q69" s="93">
        <f t="shared" si="32"/>
        <v>69900.005000000005</v>
      </c>
      <c r="R69" s="93">
        <f t="shared" si="33"/>
        <v>234958</v>
      </c>
      <c r="S69" s="93">
        <f t="shared" si="34"/>
        <v>279600.02</v>
      </c>
      <c r="T69" s="81" t="str">
        <f>IF(C69="","",VLOOKUP(C69,listaBolsa!$D$2:$BB$1276,36,0))</f>
        <v>JUMBO</v>
      </c>
      <c r="U69" s="82">
        <f>IF(C69="","",VLOOKUP(C69,listaBolsa!$D$2:$BB$1276,40,0))</f>
        <v>58739.5</v>
      </c>
      <c r="V69" s="83">
        <f t="shared" si="35"/>
        <v>11160.505000000001</v>
      </c>
      <c r="W69" s="83">
        <f t="shared" si="36"/>
        <v>69900.005000000005</v>
      </c>
      <c r="X69" s="83">
        <f t="shared" si="37"/>
        <v>234958</v>
      </c>
      <c r="Y69" s="83">
        <f t="shared" si="38"/>
        <v>279600.02</v>
      </c>
      <c r="Z69" s="84">
        <f t="shared" si="39"/>
        <v>69900.005000000005</v>
      </c>
      <c r="AA69" s="84">
        <f t="shared" si="40"/>
        <v>279600.02</v>
      </c>
      <c r="AB69" s="76">
        <f t="shared" si="41"/>
        <v>0</v>
      </c>
      <c r="AC69" s="300">
        <f t="shared" si="42"/>
        <v>0</v>
      </c>
      <c r="AD69" s="5" t="s">
        <v>58</v>
      </c>
      <c r="AE69" s="7" t="s">
        <v>124</v>
      </c>
      <c r="AF69" s="7" t="e">
        <f>IF(C69="","",VLOOKUP(C69,listaBolsa!$D$2:$BB$276,51,0))</f>
        <v>#N/A</v>
      </c>
      <c r="AG69" s="7" t="e">
        <f>IF(C69="","",VLOOKUP(C69,listaBolsa!$D$2:$H$276,5,0))</f>
        <v>#N/A</v>
      </c>
      <c r="AH69" s="7" t="e">
        <f t="shared" si="43"/>
        <v>#N/A</v>
      </c>
      <c r="BG69" s="7">
        <v>61</v>
      </c>
      <c r="DA69" s="7" t="str">
        <f>VLOOKUP(C69,listaBolsa!$D$2:$BA$330,1,0)</f>
        <v>Batalla Naval</v>
      </c>
      <c r="DB69" s="7" t="str">
        <f>VLOOKUP(C69,listaBolsa!$D$2:$BA$330,2,0)</f>
        <v>2 Jugadores edad+ 6Medidas300 x 240 x 50 mm. Contenido: 2 bases plásticas con pantalla divisoria, 10 barcos de guerra, 168 fichas anotadoras plásticas blancas, 72 fichas anotadoras plásticas rojas.</v>
      </c>
      <c r="DC69" s="7" t="str">
        <f>VLOOKUP(C69,listaBolsa!$D$2:$BA$330,10,0)</f>
        <v>FALABELLA</v>
      </c>
      <c r="DD69" s="7">
        <f>VLOOKUP(C69,listaBolsa!$D$2:$BA$330,14,0)</f>
        <v>58739.5</v>
      </c>
      <c r="DE69" s="7" t="str">
        <f>VLOOKUP(C69,listaBolsa!$D$2:$BA$330,23,0)</f>
        <v>HOMECENTRY</v>
      </c>
      <c r="DF69" s="172">
        <f>VLOOKUP(C69,listaBolsa!$D$2:$BA$330,27,0)</f>
        <v>58739.5</v>
      </c>
      <c r="DG69" s="7" t="str">
        <f>VLOOKUP(C69,listaBolsa!$D$2:$BA$330,36,0)</f>
        <v>JUMBO</v>
      </c>
      <c r="DH69" s="7">
        <f>VLOOKUP(C69,listaBolsa!$D$2:$BA$330,40,0)</f>
        <v>58739.5</v>
      </c>
      <c r="DI69" s="301">
        <f>VLOOKUP(C69,listaBolsa!$D$2:$BA$330,48,0)</f>
        <v>0</v>
      </c>
      <c r="DJ69" s="7" t="b">
        <f t="shared" si="44"/>
        <v>1</v>
      </c>
      <c r="DK69" s="7" t="b">
        <f t="shared" si="45"/>
        <v>1</v>
      </c>
      <c r="DL69" s="7" t="b">
        <f t="shared" si="46"/>
        <v>1</v>
      </c>
      <c r="DM69" s="7" t="b">
        <f t="shared" si="47"/>
        <v>1</v>
      </c>
      <c r="DN69" s="7" t="b">
        <f t="shared" si="48"/>
        <v>1</v>
      </c>
      <c r="DO69" s="7" t="b">
        <f t="shared" si="49"/>
        <v>1</v>
      </c>
      <c r="DP69" s="7" t="b">
        <f t="shared" si="50"/>
        <v>1</v>
      </c>
      <c r="DQ69" s="7" t="b">
        <f t="shared" si="51"/>
        <v>1</v>
      </c>
      <c r="DR69" s="7" t="b">
        <f t="shared" si="52"/>
        <v>1</v>
      </c>
    </row>
    <row r="70" spans="1:122" s="7" customFormat="1" ht="75">
      <c r="A70" s="75">
        <f t="shared" si="26"/>
        <v>62</v>
      </c>
      <c r="B70" s="94" t="s">
        <v>53</v>
      </c>
      <c r="C70" s="165" t="s">
        <v>224</v>
      </c>
      <c r="D70" s="174" t="s">
        <v>225</v>
      </c>
      <c r="E70" s="169" t="s">
        <v>56</v>
      </c>
      <c r="F70" s="170">
        <v>4</v>
      </c>
      <c r="G70" s="171" t="s">
        <v>57</v>
      </c>
      <c r="H70" s="89" t="str">
        <f>IF(C70="","",VLOOKUP(C70,listaBolsa!$D$2:$W$1276,10,0))</f>
        <v>EXITO</v>
      </c>
      <c r="I70" s="90">
        <f>IF(C70="","",VLOOKUP(C70,listaBolsa!$D$2:$W$1276,14,0))</f>
        <v>25126.05</v>
      </c>
      <c r="J70" s="80">
        <f t="shared" si="27"/>
        <v>4773.9494999999997</v>
      </c>
      <c r="K70" s="80">
        <f t="shared" si="28"/>
        <v>29899.999499999998</v>
      </c>
      <c r="L70" s="80">
        <f t="shared" si="29"/>
        <v>100504.2</v>
      </c>
      <c r="M70" s="80">
        <f t="shared" si="30"/>
        <v>119599.99799999999</v>
      </c>
      <c r="N70" s="91" t="str">
        <f>IF(C70="","",VLOOKUP(C70,listaBolsa!$D$2:$AZ$1276,23,0))</f>
        <v>FALABELLA</v>
      </c>
      <c r="O70" s="92">
        <f>IF(C70="","",VLOOKUP(C70,listaBolsa!$D$2:$AZ$1276,27,0))</f>
        <v>25126.05</v>
      </c>
      <c r="P70" s="93">
        <f t="shared" si="31"/>
        <v>4773.9494999999997</v>
      </c>
      <c r="Q70" s="93">
        <f t="shared" si="32"/>
        <v>29899.999499999998</v>
      </c>
      <c r="R70" s="93">
        <f t="shared" si="33"/>
        <v>100504.2</v>
      </c>
      <c r="S70" s="93">
        <f t="shared" si="34"/>
        <v>119599.99799999999</v>
      </c>
      <c r="T70" s="81" t="str">
        <f>IF(C70="","",VLOOKUP(C70,listaBolsa!$D$2:$BB$1276,36,0))</f>
        <v>JUGANDO APRENDIENDO</v>
      </c>
      <c r="U70" s="82">
        <f>IF(C70="","",VLOOKUP(C70,listaBolsa!$D$2:$BB$1276,40,0))</f>
        <v>21512.61</v>
      </c>
      <c r="V70" s="83">
        <f t="shared" si="35"/>
        <v>4087.3959</v>
      </c>
      <c r="W70" s="83">
        <f t="shared" si="36"/>
        <v>25600.0059</v>
      </c>
      <c r="X70" s="83">
        <f t="shared" si="37"/>
        <v>86050.44</v>
      </c>
      <c r="Y70" s="83">
        <f t="shared" si="38"/>
        <v>102400.0236</v>
      </c>
      <c r="Z70" s="84">
        <f t="shared" si="39"/>
        <v>28466.668300000001</v>
      </c>
      <c r="AA70" s="84">
        <f t="shared" si="40"/>
        <v>113866.6732</v>
      </c>
      <c r="AB70" s="76">
        <f t="shared" si="41"/>
        <v>9930.4098498946678</v>
      </c>
      <c r="AC70" s="300">
        <f t="shared" si="42"/>
        <v>8.7210854333580959E-2</v>
      </c>
      <c r="AD70" s="5" t="s">
        <v>58</v>
      </c>
      <c r="AE70" s="7" t="s">
        <v>124</v>
      </c>
      <c r="AF70" s="7" t="e">
        <f>IF(C70="","",VLOOKUP(C70,listaBolsa!$D$2:$BB$276,51,0))</f>
        <v>#N/A</v>
      </c>
      <c r="AG70" s="7" t="e">
        <f>IF(C70="","",VLOOKUP(C70,listaBolsa!$D$2:$H$276,5,0))</f>
        <v>#N/A</v>
      </c>
      <c r="AH70" s="7" t="e">
        <f t="shared" si="43"/>
        <v>#N/A</v>
      </c>
      <c r="BG70" s="7">
        <v>62</v>
      </c>
      <c r="DA70" s="7" t="str">
        <f>VLOOKUP(C70,listaBolsa!$D$2:$BA$330,1,0)</f>
        <v>Ajedrez</v>
      </c>
      <c r="DB70" s="7" t="str">
        <f>VLOOKUP(C70,listaBolsa!$D$2:$BA$330,2,0)</f>
        <v>Juego de ajedrez estándar internacional Juego de ajedrez grande de plástico con tablero de ajedrez Tamaño: aproximadamente 24 x 24 cm/9,5 x 9,5 pulgadas Color: blanco y negro</v>
      </c>
      <c r="DC70" s="7" t="str">
        <f>VLOOKUP(C70,listaBolsa!$D$2:$BA$330,10,0)</f>
        <v>EXITO</v>
      </c>
      <c r="DD70" s="7">
        <f>VLOOKUP(C70,listaBolsa!$D$2:$BA$330,14,0)</f>
        <v>25126.05</v>
      </c>
      <c r="DE70" s="7" t="str">
        <f>VLOOKUP(C70,listaBolsa!$D$2:$BA$330,23,0)</f>
        <v>FALABELLA</v>
      </c>
      <c r="DF70" s="172">
        <f>VLOOKUP(C70,listaBolsa!$D$2:$BA$330,27,0)</f>
        <v>25126.05</v>
      </c>
      <c r="DG70" s="7" t="str">
        <f>VLOOKUP(C70,listaBolsa!$D$2:$BA$330,36,0)</f>
        <v>JUGANDO APRENDIENDO</v>
      </c>
      <c r="DH70" s="7">
        <f>VLOOKUP(C70,listaBolsa!$D$2:$BA$330,40,0)</f>
        <v>21512.61</v>
      </c>
      <c r="DI70" s="301">
        <f>VLOOKUP(C70,listaBolsa!$D$2:$BA$330,48,0)</f>
        <v>8.72E-2</v>
      </c>
      <c r="DJ70" s="7" t="b">
        <f t="shared" si="44"/>
        <v>1</v>
      </c>
      <c r="DK70" s="7" t="b">
        <f t="shared" si="45"/>
        <v>1</v>
      </c>
      <c r="DL70" s="7" t="b">
        <f t="shared" si="46"/>
        <v>1</v>
      </c>
      <c r="DM70" s="7" t="b">
        <f t="shared" si="47"/>
        <v>1</v>
      </c>
      <c r="DN70" s="7" t="b">
        <f t="shared" si="48"/>
        <v>1</v>
      </c>
      <c r="DO70" s="7" t="b">
        <f t="shared" si="49"/>
        <v>1</v>
      </c>
      <c r="DP70" s="7" t="b">
        <f t="shared" si="50"/>
        <v>1</v>
      </c>
      <c r="DQ70" s="7" t="b">
        <f t="shared" si="51"/>
        <v>1</v>
      </c>
      <c r="DR70" s="7" t="b">
        <f t="shared" si="52"/>
        <v>0</v>
      </c>
    </row>
    <row r="71" spans="1:122" s="7" customFormat="1" ht="90">
      <c r="A71" s="75">
        <f t="shared" si="26"/>
        <v>63</v>
      </c>
      <c r="B71" s="94" t="s">
        <v>53</v>
      </c>
      <c r="C71" s="165" t="s">
        <v>226</v>
      </c>
      <c r="D71" s="174" t="s">
        <v>227</v>
      </c>
      <c r="E71" s="169" t="s">
        <v>56</v>
      </c>
      <c r="F71" s="170">
        <v>4</v>
      </c>
      <c r="G71" s="171" t="s">
        <v>57</v>
      </c>
      <c r="H71" s="89" t="str">
        <f>IF(C71="","",VLOOKUP(C71,listaBolsa!$D$2:$W$1276,10,0))</f>
        <v>FALABELLA</v>
      </c>
      <c r="I71" s="90">
        <f>IF(C71="","",VLOOKUP(C71,listaBolsa!$D$2:$W$1276,14,0))</f>
        <v>22268.91</v>
      </c>
      <c r="J71" s="80">
        <f t="shared" si="27"/>
        <v>4231.0928999999996</v>
      </c>
      <c r="K71" s="80">
        <f t="shared" si="28"/>
        <v>26500.002899999999</v>
      </c>
      <c r="L71" s="80">
        <f t="shared" si="29"/>
        <v>89075.64</v>
      </c>
      <c r="M71" s="80">
        <f t="shared" si="30"/>
        <v>106000.0116</v>
      </c>
      <c r="N71" s="91" t="str">
        <f>IF(C71="","",VLOOKUP(C71,listaBolsa!$D$2:$AZ$1276,23,0))</f>
        <v>HOBBIES</v>
      </c>
      <c r="O71" s="92">
        <f>IF(C71="","",VLOOKUP(C71,listaBolsa!$D$2:$AZ$1276,27,0))</f>
        <v>21008.400000000001</v>
      </c>
      <c r="P71" s="93">
        <f t="shared" si="31"/>
        <v>3991.5960000000005</v>
      </c>
      <c r="Q71" s="93">
        <f t="shared" si="32"/>
        <v>24999.996000000003</v>
      </c>
      <c r="R71" s="93">
        <f t="shared" si="33"/>
        <v>84033.600000000006</v>
      </c>
      <c r="S71" s="93">
        <f t="shared" si="34"/>
        <v>99999.984000000011</v>
      </c>
      <c r="T71" s="81" t="str">
        <f>IF(C71="","",VLOOKUP(C71,listaBolsa!$D$2:$BB$1276,36,0))</f>
        <v>PAPELERIA MARIN</v>
      </c>
      <c r="U71" s="82">
        <f>IF(C71="","",VLOOKUP(C71,listaBolsa!$D$2:$BB$1276,40,0))</f>
        <v>15294.12</v>
      </c>
      <c r="V71" s="83">
        <f t="shared" si="35"/>
        <v>2905.8828000000003</v>
      </c>
      <c r="W71" s="83">
        <f t="shared" si="36"/>
        <v>18200.002800000002</v>
      </c>
      <c r="X71" s="83">
        <f t="shared" si="37"/>
        <v>61176.480000000003</v>
      </c>
      <c r="Y71" s="83">
        <f t="shared" si="38"/>
        <v>72800.011200000008</v>
      </c>
      <c r="Z71" s="84">
        <f t="shared" si="39"/>
        <v>23233.333900000001</v>
      </c>
      <c r="AA71" s="84">
        <f t="shared" si="40"/>
        <v>92933.335600000006</v>
      </c>
      <c r="AB71" s="76">
        <f t="shared" si="41"/>
        <v>17692.177546783671</v>
      </c>
      <c r="AC71" s="300">
        <f t="shared" si="42"/>
        <v>0.19037493309110998</v>
      </c>
      <c r="AD71" s="5" t="s">
        <v>58</v>
      </c>
      <c r="AF71" s="7" t="e">
        <f>IF(C71="","",VLOOKUP(C71,listaBolsa!$D$2:$BB$276,51,0))</f>
        <v>#N/A</v>
      </c>
      <c r="AG71" s="7" t="e">
        <f>IF(C71="","",VLOOKUP(C71,listaBolsa!$D$2:$H$276,5,0))</f>
        <v>#N/A</v>
      </c>
      <c r="AH71" s="7" t="e">
        <f t="shared" si="43"/>
        <v>#N/A</v>
      </c>
      <c r="BG71" s="7">
        <v>63</v>
      </c>
      <c r="DA71" s="7" t="str">
        <f>VLOOKUP(C71,listaBolsa!$D$2:$BA$330,1,0)</f>
        <v>Jenga</v>
      </c>
      <c r="DB71" s="7" t="str">
        <f>VLOOKUP(C71,listaBolsa!$D$2:$BA$330,2,0)</f>
        <v>Material: Madera Tipo: Juego de mesa de habilidad Color: Madera natural o multicolor Medidas: 15 × 5 cm aprox. Características: Portátil, incluye dados para dinámicas de juego Incluye: 54 bloques y dados según versión</v>
      </c>
      <c r="DC71" s="7" t="str">
        <f>VLOOKUP(C71,listaBolsa!$D$2:$BA$330,10,0)</f>
        <v>FALABELLA</v>
      </c>
      <c r="DD71" s="7">
        <f>VLOOKUP(C71,listaBolsa!$D$2:$BA$330,14,0)</f>
        <v>22268.91</v>
      </c>
      <c r="DE71" s="7" t="str">
        <f>VLOOKUP(C71,listaBolsa!$D$2:$BA$330,23,0)</f>
        <v>HOBBIES</v>
      </c>
      <c r="DF71" s="172">
        <f>VLOOKUP(C71,listaBolsa!$D$2:$BA$330,27,0)</f>
        <v>21008.400000000001</v>
      </c>
      <c r="DG71" s="7" t="str">
        <f>VLOOKUP(C71,listaBolsa!$D$2:$BA$330,36,0)</f>
        <v>PAPELERIA MARIN</v>
      </c>
      <c r="DH71" s="7">
        <f>VLOOKUP(C71,listaBolsa!$D$2:$BA$330,40,0)</f>
        <v>15294.12</v>
      </c>
      <c r="DI71" s="301">
        <f>VLOOKUP(C71,listaBolsa!$D$2:$BA$330,48,0)</f>
        <v>0.19040000000000001</v>
      </c>
      <c r="DJ71" s="7" t="b">
        <f t="shared" si="44"/>
        <v>1</v>
      </c>
      <c r="DK71" s="7" t="b">
        <f t="shared" si="45"/>
        <v>1</v>
      </c>
      <c r="DL71" s="7" t="b">
        <f t="shared" si="46"/>
        <v>1</v>
      </c>
      <c r="DM71" s="7" t="b">
        <f t="shared" si="47"/>
        <v>1</v>
      </c>
      <c r="DN71" s="7" t="b">
        <f t="shared" si="48"/>
        <v>1</v>
      </c>
      <c r="DO71" s="7" t="b">
        <f t="shared" si="49"/>
        <v>1</v>
      </c>
      <c r="DP71" s="7" t="b">
        <f t="shared" si="50"/>
        <v>1</v>
      </c>
      <c r="DQ71" s="7" t="b">
        <f t="shared" si="51"/>
        <v>1</v>
      </c>
      <c r="DR71" s="7" t="b">
        <f t="shared" si="52"/>
        <v>0</v>
      </c>
    </row>
    <row r="72" spans="1:122" s="7" customFormat="1" ht="21">
      <c r="A72" s="401" t="s">
        <v>228</v>
      </c>
      <c r="B72" s="401"/>
      <c r="C72" s="401"/>
      <c r="D72" s="401"/>
      <c r="E72" s="401"/>
      <c r="F72" s="401"/>
      <c r="G72" s="401"/>
      <c r="H72" s="401"/>
      <c r="I72" s="401"/>
      <c r="J72" s="401"/>
      <c r="K72" s="401"/>
      <c r="L72" s="401"/>
      <c r="M72" s="401"/>
      <c r="N72" s="401"/>
      <c r="O72" s="401"/>
      <c r="P72" s="401"/>
      <c r="Q72" s="401"/>
      <c r="R72" s="401"/>
      <c r="S72" s="401"/>
      <c r="T72" s="401"/>
      <c r="U72" s="401"/>
      <c r="V72" s="401"/>
      <c r="W72" s="401"/>
      <c r="X72" s="401"/>
      <c r="Y72" s="401"/>
      <c r="Z72" s="401"/>
      <c r="AA72" s="77" t="e">
        <f>SUM(AA11:AA71)</f>
        <v>#VALUE!</v>
      </c>
    </row>
    <row r="73" spans="1:122">
      <c r="L73" s="70"/>
      <c r="M73" s="70"/>
    </row>
    <row r="74" spans="1:122" ht="45">
      <c r="D74" s="3" t="s">
        <v>229</v>
      </c>
      <c r="L74" s="70"/>
      <c r="M74" s="70"/>
    </row>
    <row r="75" spans="1:122">
      <c r="L75" s="70"/>
      <c r="M75" s="70"/>
    </row>
    <row r="76" spans="1:122">
      <c r="L76" s="70"/>
      <c r="M76" s="70"/>
      <c r="P76" s="95"/>
      <c r="Q76" s="95"/>
      <c r="R76" s="95"/>
    </row>
    <row r="77" spans="1:122">
      <c r="L77" s="70"/>
      <c r="M77" s="70"/>
      <c r="T77" s="402" t="s">
        <v>230</v>
      </c>
      <c r="U77" s="402"/>
      <c r="V77" s="402"/>
      <c r="W77" s="402"/>
      <c r="X77" s="402"/>
      <c r="Y77" s="402"/>
      <c r="Z77" s="399" t="s">
        <v>231</v>
      </c>
      <c r="AA77" s="400" t="e">
        <f>SUM(AA72)</f>
        <v>#VALUE!</v>
      </c>
    </row>
    <row r="78" spans="1:122">
      <c r="T78" s="403"/>
      <c r="U78" s="403"/>
      <c r="V78" s="403"/>
      <c r="W78" s="403"/>
      <c r="X78" s="403"/>
      <c r="Y78" s="403"/>
      <c r="Z78" s="399"/>
      <c r="AA78" s="400"/>
    </row>
    <row r="79" spans="1:122">
      <c r="N79" s="3" t="s">
        <v>232</v>
      </c>
    </row>
  </sheetData>
  <sheetProtection formatColumns="0" formatRows="0" insertColumns="0" insertRows="0" autoFilter="0"/>
  <autoFilter ref="A10:DR72" xr:uid="{CD4E1CA7-A360-49FE-9893-C36C580FA894}"/>
  <mergeCells count="22">
    <mergeCell ref="Z77:Z78"/>
    <mergeCell ref="AA77:AA78"/>
    <mergeCell ref="A72:Z72"/>
    <mergeCell ref="D6:M6"/>
    <mergeCell ref="T77:Y77"/>
    <mergeCell ref="T78:Y78"/>
    <mergeCell ref="H9:M9"/>
    <mergeCell ref="Z9:AC9"/>
    <mergeCell ref="H7:V7"/>
    <mergeCell ref="A3:M3"/>
    <mergeCell ref="A4:B6"/>
    <mergeCell ref="H4:M4"/>
    <mergeCell ref="D5:F5"/>
    <mergeCell ref="L5:M5"/>
    <mergeCell ref="I5:J5"/>
    <mergeCell ref="E4:G4"/>
    <mergeCell ref="Z4:AA4"/>
    <mergeCell ref="Z5:AA5"/>
    <mergeCell ref="Z6:AA6"/>
    <mergeCell ref="N9:S9"/>
    <mergeCell ref="T9:Y9"/>
    <mergeCell ref="N3:W6"/>
  </mergeCells>
  <conditionalFormatting sqref="AC11:AC71">
    <cfRule type="cellIs" dxfId="12" priority="19" stopIfTrue="1" operator="greaterThan">
      <formula>0.2</formula>
    </cfRule>
  </conditionalFormatting>
  <conditionalFormatting sqref="C54">
    <cfRule type="duplicateValues" dxfId="11" priority="1"/>
  </conditionalFormatting>
  <dataValidations count="1">
    <dataValidation type="list" allowBlank="1" showInputMessage="1" showErrorMessage="1" sqref="G11:G71" xr:uid="{D38E80D1-2D58-423F-A694-EADB8249D30B}">
      <formula1>"Compra,Alquiler,PrestaciónServicio"</formula1>
      <formula2>0</formula2>
    </dataValidation>
  </dataValidations>
  <pageMargins left="0.25" right="0.25" top="0.75" bottom="0.75" header="0.3" footer="0.3"/>
  <pageSetup paperSize="3" scale="10" orientation="landscape" r:id="rId1"/>
  <colBreaks count="2" manualBreakCount="2">
    <brk id="13" max="1048575" man="1"/>
    <brk id="25" max="176" man="1"/>
  </col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3750C36C-53AB-4024-94CE-11C3C31AE4C6}">
          <x14:formula1>
            <xm:f>Lista!$V$8:$V$14</xm:f>
          </x14:formula1>
          <xm:sqref>H4:M4</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3DD1713-A10F-42ED-8A0F-E7324B900F4C}">
  <sheetPr codeName="Hoja1"/>
  <dimension ref="A1:B104"/>
  <sheetViews>
    <sheetView workbookViewId="0"/>
  </sheetViews>
  <sheetFormatPr defaultColWidth="11.28515625" defaultRowHeight="15"/>
  <cols>
    <col min="1" max="1" width="16.7109375" bestFit="1" customWidth="1"/>
    <col min="2" max="2" width="50.140625" bestFit="1" customWidth="1"/>
  </cols>
  <sheetData>
    <row r="1" spans="1:2">
      <c r="A1" t="s">
        <v>233</v>
      </c>
    </row>
    <row r="2" spans="1:2">
      <c r="A2" s="61" t="s">
        <v>234</v>
      </c>
      <c r="B2" t="s">
        <v>235</v>
      </c>
    </row>
    <row r="3" spans="1:2">
      <c r="A3" s="62" t="s">
        <v>236</v>
      </c>
      <c r="B3">
        <v>87</v>
      </c>
    </row>
    <row r="4" spans="1:2">
      <c r="A4" s="62" t="s">
        <v>237</v>
      </c>
      <c r="B4">
        <v>87</v>
      </c>
    </row>
    <row r="100" spans="1:2">
      <c r="A100" t="s">
        <v>238</v>
      </c>
    </row>
    <row r="102" spans="1:2">
      <c r="A102" s="61" t="s">
        <v>234</v>
      </c>
      <c r="B102" t="s">
        <v>239</v>
      </c>
    </row>
    <row r="103" spans="1:2">
      <c r="A103" s="62" t="s">
        <v>236</v>
      </c>
      <c r="B103" t="e">
        <v>#DIV/0!</v>
      </c>
    </row>
    <row r="104" spans="1:2">
      <c r="A104" s="62" t="s">
        <v>237</v>
      </c>
      <c r="B104" t="e">
        <v>#DIV/0!</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DDC1764-AC56-4967-957C-08551FD6E0C5}">
  <sheetPr codeName="Hoja6"/>
  <dimension ref="A3:CN132"/>
  <sheetViews>
    <sheetView zoomScale="55" zoomScaleNormal="55" workbookViewId="0"/>
  </sheetViews>
  <sheetFormatPr defaultColWidth="11.28515625" defaultRowHeight="15"/>
  <cols>
    <col min="1" max="1" width="17.140625" style="3" customWidth="1"/>
    <col min="2" max="2" width="24.28515625" style="3" customWidth="1"/>
    <col min="3" max="4" width="52.28515625" style="3" customWidth="1"/>
    <col min="5" max="6" width="28.28515625" style="3" customWidth="1"/>
    <col min="7" max="7" width="31.28515625" style="3" customWidth="1"/>
    <col min="8" max="13" width="25.28515625" style="3" customWidth="1"/>
    <col min="14" max="40" width="24.28515625" style="3" customWidth="1"/>
    <col min="41" max="50" width="23" style="3" customWidth="1"/>
    <col min="51" max="51" width="56.28515625" style="3" customWidth="1"/>
    <col min="52" max="54" width="11.28515625" style="3"/>
    <col min="55" max="56" width="31.28515625" style="3" customWidth="1"/>
    <col min="57" max="57" width="29.28515625" style="3" customWidth="1"/>
    <col min="58" max="58" width="66.7109375" style="3" customWidth="1"/>
    <col min="59" max="61" width="22.7109375" style="3" customWidth="1"/>
    <col min="62" max="63" width="32.28515625" style="3" customWidth="1"/>
    <col min="64" max="66" width="22.7109375" style="3" customWidth="1"/>
    <col min="67" max="88" width="11.28515625" style="3"/>
    <col min="89" max="89" width="5.28515625" style="3" bestFit="1" customWidth="1"/>
    <col min="90" max="16384" width="11.28515625" style="3"/>
  </cols>
  <sheetData>
    <row r="3" spans="1:92" s="1" customFormat="1" ht="32.65" customHeight="1">
      <c r="A3" s="390" t="s">
        <v>240</v>
      </c>
      <c r="B3" s="390"/>
      <c r="C3" s="390"/>
      <c r="D3" s="390"/>
      <c r="E3" s="390"/>
      <c r="F3" s="390"/>
      <c r="G3" s="390"/>
      <c r="H3" s="390"/>
      <c r="I3" s="390"/>
      <c r="J3" s="390"/>
      <c r="K3" s="390"/>
      <c r="L3" s="390"/>
      <c r="M3" s="384" t="s">
        <v>1</v>
      </c>
      <c r="N3" s="385"/>
      <c r="O3" s="385"/>
      <c r="P3" s="385"/>
      <c r="Q3" s="385"/>
      <c r="R3" s="385"/>
      <c r="S3" s="385"/>
      <c r="T3" s="385"/>
      <c r="U3" s="385"/>
      <c r="V3" s="385"/>
      <c r="W3" s="33"/>
      <c r="X3" s="33"/>
      <c r="Y3" s="33"/>
      <c r="Z3" s="33"/>
      <c r="AA3" s="33"/>
      <c r="AB3" s="33"/>
      <c r="AC3" s="33"/>
      <c r="AD3" s="33"/>
      <c r="AE3" s="33"/>
      <c r="AF3" s="33"/>
      <c r="AG3" s="33"/>
      <c r="AH3" s="33"/>
      <c r="AI3" s="33"/>
      <c r="AJ3" s="33"/>
      <c r="AK3" s="33"/>
      <c r="AL3" s="33"/>
      <c r="AM3" s="33"/>
      <c r="AN3" s="33"/>
      <c r="AO3" s="33"/>
      <c r="AP3" s="33"/>
      <c r="AQ3" s="33"/>
      <c r="AR3" s="33"/>
      <c r="AS3" s="33"/>
      <c r="AT3" s="33"/>
      <c r="AU3" s="33"/>
      <c r="AV3" s="34"/>
    </row>
    <row r="4" spans="1:92" s="2" customFormat="1" ht="70.150000000000006" customHeight="1">
      <c r="A4" s="391"/>
      <c r="B4" s="391"/>
      <c r="C4" s="45" t="s">
        <v>241</v>
      </c>
      <c r="D4" s="17"/>
      <c r="E4" s="372" t="s">
        <v>3</v>
      </c>
      <c r="F4" s="372"/>
      <c r="G4" s="392"/>
      <c r="H4" s="392"/>
      <c r="I4" s="392"/>
      <c r="J4" s="392"/>
      <c r="K4" s="392"/>
      <c r="L4" s="392"/>
      <c r="M4" s="386"/>
      <c r="N4" s="387"/>
      <c r="O4" s="387"/>
      <c r="P4" s="387"/>
      <c r="Q4" s="387"/>
      <c r="R4" s="387"/>
      <c r="S4" s="387"/>
      <c r="T4" s="387"/>
      <c r="U4" s="387"/>
      <c r="V4" s="387"/>
      <c r="W4" s="38"/>
      <c r="X4" s="38"/>
      <c r="Y4" s="38"/>
      <c r="Z4" s="38"/>
      <c r="AA4" s="38"/>
      <c r="AB4" s="38"/>
      <c r="AC4" s="38"/>
      <c r="AD4" s="38"/>
      <c r="AE4" s="38"/>
      <c r="AF4" s="38"/>
      <c r="AG4" s="38"/>
      <c r="AH4" s="38"/>
      <c r="AI4" s="38"/>
      <c r="AJ4" s="38"/>
      <c r="AK4" s="38"/>
      <c r="AL4" s="38"/>
      <c r="AM4" s="38"/>
      <c r="AN4" s="38"/>
      <c r="AO4" s="38"/>
      <c r="AP4" s="38"/>
      <c r="AQ4" s="38"/>
      <c r="AR4" s="38"/>
      <c r="AS4" s="38"/>
      <c r="AT4" s="38"/>
      <c r="AU4" s="38"/>
      <c r="AV4" s="35"/>
    </row>
    <row r="5" spans="1:92" s="2" customFormat="1" ht="63" customHeight="1">
      <c r="A5" s="391"/>
      <c r="B5" s="391"/>
      <c r="C5" s="20" t="s">
        <v>6</v>
      </c>
      <c r="D5" s="393"/>
      <c r="E5" s="394"/>
      <c r="F5" s="395"/>
      <c r="G5" s="20" t="s">
        <v>7</v>
      </c>
      <c r="H5" s="393"/>
      <c r="I5" s="395"/>
      <c r="J5" s="20" t="s">
        <v>8</v>
      </c>
      <c r="K5" s="393"/>
      <c r="L5" s="395"/>
      <c r="M5" s="386"/>
      <c r="N5" s="387"/>
      <c r="O5" s="387"/>
      <c r="P5" s="387"/>
      <c r="Q5" s="387"/>
      <c r="R5" s="387"/>
      <c r="S5" s="387"/>
      <c r="T5" s="387"/>
      <c r="U5" s="387"/>
      <c r="V5" s="387"/>
      <c r="W5" s="38"/>
      <c r="X5" s="38"/>
      <c r="Y5" s="38"/>
      <c r="Z5" s="38"/>
      <c r="AA5" s="38"/>
      <c r="AB5" s="38"/>
      <c r="AC5" s="38"/>
      <c r="AD5" s="38"/>
      <c r="AE5" s="38"/>
      <c r="AF5" s="38"/>
      <c r="AG5" s="38"/>
      <c r="AH5" s="38"/>
      <c r="AI5" s="38"/>
      <c r="AJ5" s="38"/>
      <c r="AK5" s="38"/>
      <c r="AL5" s="38"/>
      <c r="AM5" s="38"/>
      <c r="AN5" s="38"/>
      <c r="AO5" s="38"/>
      <c r="AP5" s="38"/>
      <c r="AQ5" s="38"/>
      <c r="AR5" s="38"/>
      <c r="AS5" s="38"/>
      <c r="AT5" s="38"/>
      <c r="AU5" s="38"/>
      <c r="AV5" s="35"/>
    </row>
    <row r="6" spans="1:92" s="2" customFormat="1" ht="102" customHeight="1">
      <c r="A6" s="391"/>
      <c r="B6" s="391"/>
      <c r="C6" s="46" t="s">
        <v>11</v>
      </c>
      <c r="D6" s="372"/>
      <c r="E6" s="372"/>
      <c r="F6" s="372"/>
      <c r="G6" s="372"/>
      <c r="H6" s="372"/>
      <c r="I6" s="372"/>
      <c r="J6" s="372"/>
      <c r="K6" s="372"/>
      <c r="L6" s="372"/>
      <c r="M6" s="388"/>
      <c r="N6" s="389"/>
      <c r="O6" s="389"/>
      <c r="P6" s="389"/>
      <c r="Q6" s="389"/>
      <c r="R6" s="389"/>
      <c r="S6" s="389"/>
      <c r="T6" s="389"/>
      <c r="U6" s="389"/>
      <c r="V6" s="389"/>
      <c r="W6" s="36"/>
      <c r="X6" s="36"/>
      <c r="Y6" s="36"/>
      <c r="Z6" s="36"/>
      <c r="AA6" s="36"/>
      <c r="AB6" s="36"/>
      <c r="AC6" s="36"/>
      <c r="AD6" s="36"/>
      <c r="AE6" s="36"/>
      <c r="AF6" s="36"/>
      <c r="AG6" s="36"/>
      <c r="AH6" s="36"/>
      <c r="AI6" s="36"/>
      <c r="AJ6" s="36"/>
      <c r="AK6" s="36"/>
      <c r="AL6" s="36"/>
      <c r="AM6" s="36"/>
      <c r="AN6" s="36"/>
      <c r="AO6" s="36"/>
      <c r="AP6" s="36"/>
      <c r="AQ6" s="36"/>
      <c r="AR6" s="36"/>
      <c r="AS6" s="36"/>
      <c r="AT6" s="36"/>
      <c r="AU6" s="36"/>
      <c r="AV6" s="37"/>
      <c r="BC6" s="423" t="s">
        <v>242</v>
      </c>
      <c r="BD6" s="423"/>
      <c r="BE6" s="423"/>
      <c r="BF6" s="423"/>
      <c r="BG6" s="423"/>
      <c r="BH6" s="423"/>
      <c r="BI6" s="423"/>
      <c r="BJ6" s="423"/>
      <c r="BK6" s="423"/>
      <c r="BL6" s="423"/>
      <c r="BM6" s="423"/>
      <c r="BN6" s="423"/>
    </row>
    <row r="8" spans="1:92">
      <c r="A8" s="4"/>
      <c r="I8" s="16"/>
      <c r="J8" s="16"/>
      <c r="K8" s="16"/>
      <c r="L8" s="16"/>
      <c r="O8" s="16"/>
      <c r="P8" s="16"/>
      <c r="Q8" s="16"/>
      <c r="R8" s="16"/>
      <c r="U8" s="16"/>
      <c r="V8" s="16"/>
      <c r="W8" s="16"/>
      <c r="X8" s="16"/>
      <c r="Y8" s="16"/>
      <c r="AA8" s="16"/>
      <c r="AB8" s="16"/>
      <c r="AC8" s="16"/>
      <c r="AD8" s="16"/>
      <c r="AE8" s="16"/>
    </row>
    <row r="9" spans="1:92" s="18" customFormat="1" ht="15.4" customHeight="1">
      <c r="G9" s="414" t="s">
        <v>24</v>
      </c>
      <c r="H9" s="415"/>
      <c r="I9" s="415"/>
      <c r="J9" s="415"/>
      <c r="K9" s="415"/>
      <c r="L9" s="416"/>
      <c r="M9" s="417" t="s">
        <v>25</v>
      </c>
      <c r="N9" s="418"/>
      <c r="O9" s="418"/>
      <c r="P9" s="418"/>
      <c r="Q9" s="418"/>
      <c r="R9" s="419"/>
      <c r="S9" s="420" t="s">
        <v>26</v>
      </c>
      <c r="T9" s="421"/>
      <c r="U9" s="421"/>
      <c r="V9" s="421"/>
      <c r="W9" s="421"/>
      <c r="X9" s="422"/>
      <c r="Y9" s="417" t="s">
        <v>243</v>
      </c>
      <c r="Z9" s="418"/>
      <c r="AA9" s="418"/>
      <c r="AB9" s="418"/>
      <c r="AC9" s="418"/>
      <c r="AD9" s="419"/>
      <c r="AE9" s="411" t="s">
        <v>27</v>
      </c>
      <c r="AF9" s="412"/>
      <c r="AG9" s="412"/>
      <c r="AH9" s="412"/>
      <c r="AI9" s="410" t="s">
        <v>244</v>
      </c>
      <c r="AJ9" s="410"/>
      <c r="AO9" s="411" t="s">
        <v>27</v>
      </c>
      <c r="AP9" s="412"/>
      <c r="AQ9" s="412"/>
      <c r="AR9" s="412"/>
      <c r="AS9" s="410" t="s">
        <v>244</v>
      </c>
      <c r="AT9" s="410"/>
    </row>
    <row r="10" spans="1:92" s="18" customFormat="1" ht="97.9" customHeight="1">
      <c r="A10" s="19" t="s">
        <v>30</v>
      </c>
      <c r="B10" s="19" t="s">
        <v>31</v>
      </c>
      <c r="C10" s="19" t="s">
        <v>15</v>
      </c>
      <c r="D10" s="19" t="s">
        <v>16</v>
      </c>
      <c r="E10" s="19" t="s">
        <v>32</v>
      </c>
      <c r="F10" s="19" t="s">
        <v>33</v>
      </c>
      <c r="G10" s="21" t="s">
        <v>17</v>
      </c>
      <c r="H10" s="21" t="s">
        <v>22</v>
      </c>
      <c r="I10" s="21" t="s">
        <v>39</v>
      </c>
      <c r="J10" s="21" t="s">
        <v>20</v>
      </c>
      <c r="K10" s="21" t="s">
        <v>36</v>
      </c>
      <c r="L10" s="21" t="s">
        <v>37</v>
      </c>
      <c r="M10" s="19" t="s">
        <v>19</v>
      </c>
      <c r="N10" s="19" t="s">
        <v>22</v>
      </c>
      <c r="O10" s="19" t="s">
        <v>39</v>
      </c>
      <c r="P10" s="19" t="s">
        <v>20</v>
      </c>
      <c r="Q10" s="19" t="s">
        <v>36</v>
      </c>
      <c r="R10" s="19" t="s">
        <v>37</v>
      </c>
      <c r="S10" s="28" t="s">
        <v>21</v>
      </c>
      <c r="T10" s="28" t="s">
        <v>22</v>
      </c>
      <c r="U10" s="28" t="s">
        <v>39</v>
      </c>
      <c r="V10" s="28" t="s">
        <v>20</v>
      </c>
      <c r="W10" s="28" t="s">
        <v>36</v>
      </c>
      <c r="X10" s="28" t="s">
        <v>37</v>
      </c>
      <c r="Y10" s="19" t="s">
        <v>245</v>
      </c>
      <c r="Z10" s="19" t="s">
        <v>22</v>
      </c>
      <c r="AA10" s="19" t="s">
        <v>39</v>
      </c>
      <c r="AB10" s="19" t="s">
        <v>20</v>
      </c>
      <c r="AC10" s="19" t="s">
        <v>36</v>
      </c>
      <c r="AD10" s="19" t="s">
        <v>37</v>
      </c>
      <c r="AE10" s="21" t="s">
        <v>40</v>
      </c>
      <c r="AF10" s="21" t="s">
        <v>41</v>
      </c>
      <c r="AG10" s="21" t="s">
        <v>42</v>
      </c>
      <c r="AH10" s="21" t="s">
        <v>23</v>
      </c>
      <c r="AI10" s="21" t="s">
        <v>40</v>
      </c>
      <c r="AJ10" s="21" t="s">
        <v>41</v>
      </c>
      <c r="AK10" s="21" t="s">
        <v>246</v>
      </c>
      <c r="AL10" s="21" t="s">
        <v>247</v>
      </c>
      <c r="AM10" s="21" t="s">
        <v>248</v>
      </c>
      <c r="AN10" s="21" t="s">
        <v>249</v>
      </c>
      <c r="AO10" s="71" t="s">
        <v>40</v>
      </c>
      <c r="AP10" s="71" t="s">
        <v>41</v>
      </c>
      <c r="AQ10" s="71" t="s">
        <v>42</v>
      </c>
      <c r="AR10" s="71" t="s">
        <v>23</v>
      </c>
      <c r="AS10" s="71" t="s">
        <v>40</v>
      </c>
      <c r="AT10" s="71" t="s">
        <v>41</v>
      </c>
      <c r="AU10" s="71" t="s">
        <v>246</v>
      </c>
      <c r="AV10" s="71" t="s">
        <v>247</v>
      </c>
      <c r="AW10" s="71" t="s">
        <v>248</v>
      </c>
      <c r="AX10" s="71" t="s">
        <v>249</v>
      </c>
      <c r="AY10" s="71" t="s">
        <v>43</v>
      </c>
      <c r="BC10" s="21" t="s">
        <v>31</v>
      </c>
      <c r="BD10" s="21" t="s">
        <v>250</v>
      </c>
      <c r="BE10" s="21" t="s">
        <v>251</v>
      </c>
      <c r="BF10" s="21" t="s">
        <v>252</v>
      </c>
      <c r="BG10" s="21" t="s">
        <v>253</v>
      </c>
      <c r="BH10" s="21" t="s">
        <v>254</v>
      </c>
      <c r="BI10" s="21" t="s">
        <v>255</v>
      </c>
      <c r="BJ10" s="21" t="s">
        <v>256</v>
      </c>
      <c r="BK10" s="21" t="s">
        <v>257</v>
      </c>
      <c r="BL10" s="21" t="s">
        <v>25</v>
      </c>
      <c r="BM10" s="21" t="s">
        <v>26</v>
      </c>
      <c r="BN10" s="21" t="s">
        <v>258</v>
      </c>
    </row>
    <row r="11" spans="1:92" s="7" customFormat="1">
      <c r="A11" s="6" t="str">
        <f>IF(B11&lt;&gt;"",CN11,"")</f>
        <v/>
      </c>
      <c r="B11" s="43"/>
      <c r="C11" s="6"/>
      <c r="D11" s="6"/>
      <c r="E11" s="43"/>
      <c r="F11" s="44"/>
      <c r="G11" s="22"/>
      <c r="H11" s="23"/>
      <c r="I11" s="47">
        <f>H11*19%</f>
        <v>0</v>
      </c>
      <c r="J11" s="47">
        <f>H11+I11</f>
        <v>0</v>
      </c>
      <c r="K11" s="58" t="str">
        <f>IF(B11="","",(H11*F11))</f>
        <v/>
      </c>
      <c r="L11" s="58" t="str">
        <f>IF(B11="","",(J11*F11))</f>
        <v/>
      </c>
      <c r="M11" s="24"/>
      <c r="N11" s="25"/>
      <c r="O11" s="26">
        <f>N11*19%</f>
        <v>0</v>
      </c>
      <c r="P11" s="26">
        <f>N11+O11</f>
        <v>0</v>
      </c>
      <c r="Q11" s="27" t="str">
        <f>IF(B11="","",(N11*F11))</f>
        <v/>
      </c>
      <c r="R11" s="27" t="str">
        <f>IF(B11="","",(P11*F11))</f>
        <v/>
      </c>
      <c r="S11" s="29"/>
      <c r="T11" s="30"/>
      <c r="U11" s="31">
        <f>T11*19%</f>
        <v>0</v>
      </c>
      <c r="V11" s="31">
        <f>T11+U11</f>
        <v>0</v>
      </c>
      <c r="W11" s="32" t="str">
        <f>IF(B11="","",(T11*F11))</f>
        <v/>
      </c>
      <c r="X11" s="32" t="str">
        <f>IF(B11="","",(V11*F11))</f>
        <v/>
      </c>
      <c r="Y11" s="24"/>
      <c r="Z11" s="24"/>
      <c r="AA11" s="25">
        <f>Z11*19%</f>
        <v>0</v>
      </c>
      <c r="AB11" s="26">
        <f>Z11+AA11</f>
        <v>0</v>
      </c>
      <c r="AC11" s="26" t="str">
        <f>IF(E11="","",(Z11*F11))</f>
        <v/>
      </c>
      <c r="AD11" s="27" t="str">
        <f>IF(E11="","",(AB11*F11))</f>
        <v/>
      </c>
      <c r="AE11" s="39" t="str">
        <f>IF(A11="","",ROUND(AVERAGE(J11,P11,V11),0))</f>
        <v/>
      </c>
      <c r="AF11" s="39" t="str">
        <f>IF(B11="","",ROUND(AVERAGE(L11,R11,X11),0))</f>
        <v/>
      </c>
      <c r="AG11" s="40" t="str">
        <f>IF(B11="","",ROUND(STDEV(L11,R11,X11),0))</f>
        <v/>
      </c>
      <c r="AH11" s="41" t="str">
        <f t="shared" ref="AH11:AH74" si="0">IF(B11="","",(AG11/AF11))</f>
        <v/>
      </c>
      <c r="AI11" s="39" t="str">
        <f>IF(B11="","",ROUND(GEOMEAN((J11,P11,V11)),0))</f>
        <v/>
      </c>
      <c r="AJ11" s="39" t="str">
        <f>IF(B11="","",ROUND(GEOMEAN((L11,R11,X11)),0))</f>
        <v/>
      </c>
      <c r="AK11" s="40" t="str">
        <f t="shared" ref="AK11:AK74" si="1">IF(B11="","",(AF11-AG11))</f>
        <v/>
      </c>
      <c r="AL11" s="40" t="str">
        <f t="shared" ref="AL11:AL74" si="2">IF(B11="","",(AF11+AG11))</f>
        <v/>
      </c>
      <c r="AM11" s="42" t="e">
        <f>ROUND(AVERAGE(L11,R11,X11),0)</f>
        <v>#DIV/0!</v>
      </c>
      <c r="AN11" s="42" t="e">
        <f t="shared" ref="AN11:AN74" si="3">AM11*F11</f>
        <v>#DIV/0!</v>
      </c>
      <c r="AO11" s="39" t="str">
        <f>IF(A11="","",ROUND(AVERAGE(J11,P11,V11,AB11),0))</f>
        <v/>
      </c>
      <c r="AP11" s="39" t="str">
        <f>IF(B11="","",ROUND(AVERAGE(L11,R11,X11,AD11),0))</f>
        <v/>
      </c>
      <c r="AQ11" s="40" t="str">
        <f>IF(B11="","",ROUND(STDEV(L11,R11,X11,AD11),0))</f>
        <v/>
      </c>
      <c r="AR11" s="41" t="str">
        <f>IF(B11="","",(AQ11/AP11))</f>
        <v/>
      </c>
      <c r="AS11" s="39" t="str">
        <f>IF(L11="","",ROUND(GEOMEAN((J11,P11,V11,AB11)),0))</f>
        <v/>
      </c>
      <c r="AT11" s="39" t="str">
        <f>IF(L11="","",ROUND(GEOMEAN((L11,R11,X11,AD11)),0))</f>
        <v/>
      </c>
      <c r="AU11" s="40" t="str">
        <f>IF(B11="","",(AP11-AQ11))</f>
        <v/>
      </c>
      <c r="AV11" s="40" t="str">
        <f>IF(B11="","",(AP11+AQ11))</f>
        <v/>
      </c>
      <c r="AW11" s="42">
        <f>ROUND(AVERAGE(L11,R11,X11,AB11),0)</f>
        <v>0</v>
      </c>
      <c r="AX11" s="42">
        <f t="shared" ref="AX11:AX74" si="4">AW11*F11</f>
        <v>0</v>
      </c>
      <c r="AY11" s="5"/>
      <c r="BC11" s="63"/>
      <c r="BD11" s="63"/>
      <c r="BE11" s="5"/>
      <c r="BF11" s="5"/>
      <c r="BG11" s="5"/>
      <c r="BH11" s="64"/>
      <c r="BI11" s="65"/>
      <c r="BJ11" s="66"/>
      <c r="BK11" s="66" t="str">
        <f>IF(BG11="Tabla",(BJ11*BD11*BH11*BI11)," ")</f>
        <v xml:space="preserve"> </v>
      </c>
      <c r="BL11" s="5"/>
      <c r="BM11" s="5"/>
      <c r="BN11" s="67" t="e">
        <f>IF(BG11="Tabla",BK11,(AVERAGE(BJ11,BL11,BM11)*BI11*BD11))</f>
        <v>#DIV/0!</v>
      </c>
      <c r="CN11" s="7">
        <v>1</v>
      </c>
    </row>
    <row r="12" spans="1:92" s="7" customFormat="1">
      <c r="A12" s="6" t="str">
        <f t="shared" ref="A12:A75" si="5">IF(B12&lt;&gt;"",CN12,"")</f>
        <v/>
      </c>
      <c r="B12" s="43"/>
      <c r="C12" s="6"/>
      <c r="D12" s="6"/>
      <c r="E12" s="43"/>
      <c r="F12" s="44"/>
      <c r="G12" s="22"/>
      <c r="H12" s="23"/>
      <c r="I12" s="47">
        <f t="shared" ref="I12:I75" si="6">H12*19%</f>
        <v>0</v>
      </c>
      <c r="J12" s="47">
        <f t="shared" ref="J12:J75" si="7">H12+I12</f>
        <v>0</v>
      </c>
      <c r="K12" s="58" t="str">
        <f t="shared" ref="K12:K75" si="8">IF(B12="","",(H12*F12))</f>
        <v/>
      </c>
      <c r="L12" s="58" t="str">
        <f t="shared" ref="L12:L75" si="9">IF(B12="","",(J12*F12))</f>
        <v/>
      </c>
      <c r="M12" s="24"/>
      <c r="N12" s="25"/>
      <c r="O12" s="26">
        <f t="shared" ref="O12:O75" si="10">N12*19%</f>
        <v>0</v>
      </c>
      <c r="P12" s="26">
        <f t="shared" ref="P12:P75" si="11">N12+O12</f>
        <v>0</v>
      </c>
      <c r="Q12" s="27" t="str">
        <f t="shared" ref="Q12:Q75" si="12">IF(B12="","",(N12*F12))</f>
        <v/>
      </c>
      <c r="R12" s="27" t="str">
        <f t="shared" ref="R12:R75" si="13">IF(B12="","",(P12*F12))</f>
        <v/>
      </c>
      <c r="S12" s="29"/>
      <c r="T12" s="30"/>
      <c r="U12" s="31">
        <f t="shared" ref="U12:U75" si="14">T12*19%</f>
        <v>0</v>
      </c>
      <c r="V12" s="31">
        <f t="shared" ref="V12:V75" si="15">T12+U12</f>
        <v>0</v>
      </c>
      <c r="W12" s="32" t="str">
        <f t="shared" ref="W12:W75" si="16">IF(B12="","",(T12*F12))</f>
        <v/>
      </c>
      <c r="X12" s="32" t="str">
        <f t="shared" ref="X12:X75" si="17">IF(B12="","",(V12*F12))</f>
        <v/>
      </c>
      <c r="Y12" s="24"/>
      <c r="Z12" s="24"/>
      <c r="AA12" s="25">
        <f t="shared" ref="AA12:AA75" si="18">Z12*19%</f>
        <v>0</v>
      </c>
      <c r="AB12" s="26">
        <f t="shared" ref="AB12:AB75" si="19">Z12+AA12</f>
        <v>0</v>
      </c>
      <c r="AC12" s="26" t="str">
        <f t="shared" ref="AC12:AC75" si="20">IF(E12="","",(Z12*F12))</f>
        <v/>
      </c>
      <c r="AD12" s="27" t="str">
        <f t="shared" ref="AD12:AD75" si="21">IF(E12="","",(AB12*F12))</f>
        <v/>
      </c>
      <c r="AE12" s="39" t="str">
        <f t="shared" ref="AE12:AE75" si="22">IF(A12="","",ROUND(AVERAGE(J12,P12,V12),0))</f>
        <v/>
      </c>
      <c r="AF12" s="39" t="str">
        <f t="shared" ref="AF12:AF75" si="23">IF(B12="","",ROUND(AVERAGE(L12,R12,X12),0))</f>
        <v/>
      </c>
      <c r="AG12" s="40" t="str">
        <f t="shared" ref="AG12:AG75" si="24">IF(B12="","",ROUND(STDEV(L12,R12,X12),0))</f>
        <v/>
      </c>
      <c r="AH12" s="41" t="str">
        <f t="shared" si="0"/>
        <v/>
      </c>
      <c r="AI12" s="39" t="str">
        <f>IF(B12="","",ROUND(GEOMEAN((J12,P12,V12)),0))</f>
        <v/>
      </c>
      <c r="AJ12" s="39" t="str">
        <f>IF(B12="","",ROUND(GEOMEAN((L12,R12,X12)),0))</f>
        <v/>
      </c>
      <c r="AK12" s="40" t="str">
        <f t="shared" si="1"/>
        <v/>
      </c>
      <c r="AL12" s="40" t="str">
        <f t="shared" si="2"/>
        <v/>
      </c>
      <c r="AM12" s="42" t="e">
        <f t="shared" ref="AM12:AM75" si="25">ROUND(AVERAGE(L12,R12,X12),0)</f>
        <v>#DIV/0!</v>
      </c>
      <c r="AN12" s="42" t="e">
        <f t="shared" si="3"/>
        <v>#DIV/0!</v>
      </c>
      <c r="AO12" s="39" t="str">
        <f t="shared" ref="AO12:AO75" si="26">IF(A12="","",ROUND(AVERAGE(J12,P12,V12,AB12),0))</f>
        <v/>
      </c>
      <c r="AP12" s="39" t="str">
        <f t="shared" ref="AP12:AP75" si="27">IF(B12="","",ROUND(AVERAGE(L12,R12,X12,AD12),0))</f>
        <v/>
      </c>
      <c r="AQ12" s="40" t="str">
        <f t="shared" ref="AQ12:AQ75" si="28">IF(B12="","",ROUND(STDEV(L12,R12,X12,AD12),0))</f>
        <v/>
      </c>
      <c r="AR12" s="41" t="str">
        <f t="shared" ref="AR12:AR75" si="29">IF(B12="","",(AQ12/AP12))</f>
        <v/>
      </c>
      <c r="AS12" s="39" t="str">
        <f>IF(L12="","",ROUND(GEOMEAN((J12,P12,V12,AB12)),0))</f>
        <v/>
      </c>
      <c r="AT12" s="39" t="str">
        <f>IF(L12="","",ROUND(GEOMEAN((L12,R12,X12,AD12)),0))</f>
        <v/>
      </c>
      <c r="AU12" s="40" t="str">
        <f t="shared" ref="AU12:AU75" si="30">IF(B12="","",(AP12-AQ12))</f>
        <v/>
      </c>
      <c r="AV12" s="40" t="str">
        <f t="shared" ref="AV12:AV75" si="31">IF(B12="","",(AP12+AQ12))</f>
        <v/>
      </c>
      <c r="AW12" s="42">
        <f t="shared" ref="AW12:AW75" si="32">ROUND(AVERAGE(L12,R12,X12,AB12),0)</f>
        <v>0</v>
      </c>
      <c r="AX12" s="42">
        <f t="shared" si="4"/>
        <v>0</v>
      </c>
      <c r="AY12" s="5"/>
      <c r="BC12" s="63"/>
      <c r="BD12" s="63"/>
      <c r="BE12" s="5"/>
      <c r="BF12" s="5"/>
      <c r="BG12" s="5"/>
      <c r="BH12" s="64"/>
      <c r="BI12" s="65"/>
      <c r="BJ12" s="66"/>
      <c r="BK12" s="66" t="str">
        <f t="shared" ref="BK12:BK36" si="33">IF(BG12="Tabla",(BJ12*BD12*BH12*BI12)," ")</f>
        <v xml:space="preserve"> </v>
      </c>
      <c r="BL12" s="5"/>
      <c r="BM12" s="5"/>
      <c r="BN12" s="67" t="e">
        <f t="shared" ref="BN12:BN36" si="34">IF(BG12="Tabla",BK12,(AVERAGE(BJ12,BL12,BM12)*BI12*BD12))</f>
        <v>#DIV/0!</v>
      </c>
      <c r="CN12" s="7">
        <v>2</v>
      </c>
    </row>
    <row r="13" spans="1:92" s="7" customFormat="1">
      <c r="A13" s="6" t="str">
        <f t="shared" si="5"/>
        <v/>
      </c>
      <c r="B13" s="43"/>
      <c r="C13" s="6"/>
      <c r="D13" s="6"/>
      <c r="E13" s="43"/>
      <c r="F13" s="44"/>
      <c r="G13" s="22"/>
      <c r="H13" s="23"/>
      <c r="I13" s="47">
        <f t="shared" si="6"/>
        <v>0</v>
      </c>
      <c r="J13" s="47">
        <f t="shared" si="7"/>
        <v>0</v>
      </c>
      <c r="K13" s="58" t="str">
        <f t="shared" si="8"/>
        <v/>
      </c>
      <c r="L13" s="58" t="str">
        <f t="shared" si="9"/>
        <v/>
      </c>
      <c r="M13" s="24"/>
      <c r="N13" s="25"/>
      <c r="O13" s="26">
        <f t="shared" si="10"/>
        <v>0</v>
      </c>
      <c r="P13" s="26">
        <f t="shared" si="11"/>
        <v>0</v>
      </c>
      <c r="Q13" s="27" t="str">
        <f t="shared" si="12"/>
        <v/>
      </c>
      <c r="R13" s="27" t="str">
        <f t="shared" si="13"/>
        <v/>
      </c>
      <c r="S13" s="29"/>
      <c r="T13" s="30"/>
      <c r="U13" s="31">
        <f t="shared" si="14"/>
        <v>0</v>
      </c>
      <c r="V13" s="31">
        <f t="shared" si="15"/>
        <v>0</v>
      </c>
      <c r="W13" s="32" t="str">
        <f t="shared" si="16"/>
        <v/>
      </c>
      <c r="X13" s="32" t="str">
        <f t="shared" si="17"/>
        <v/>
      </c>
      <c r="Y13" s="24"/>
      <c r="Z13" s="24"/>
      <c r="AA13" s="25">
        <f t="shared" si="18"/>
        <v>0</v>
      </c>
      <c r="AB13" s="26">
        <f t="shared" si="19"/>
        <v>0</v>
      </c>
      <c r="AC13" s="26" t="str">
        <f t="shared" si="20"/>
        <v/>
      </c>
      <c r="AD13" s="27" t="str">
        <f t="shared" si="21"/>
        <v/>
      </c>
      <c r="AE13" s="39" t="str">
        <f t="shared" si="22"/>
        <v/>
      </c>
      <c r="AF13" s="39" t="str">
        <f t="shared" si="23"/>
        <v/>
      </c>
      <c r="AG13" s="40" t="str">
        <f t="shared" si="24"/>
        <v/>
      </c>
      <c r="AH13" s="41" t="str">
        <f t="shared" si="0"/>
        <v/>
      </c>
      <c r="AI13" s="39" t="str">
        <f>IF(B13="","",ROUND(GEOMEAN((J13,P13,V13)),0))</f>
        <v/>
      </c>
      <c r="AJ13" s="39" t="str">
        <f>IF(B13="","",ROUND(GEOMEAN((L13,R13,X13)),0))</f>
        <v/>
      </c>
      <c r="AK13" s="40" t="str">
        <f t="shared" si="1"/>
        <v/>
      </c>
      <c r="AL13" s="40" t="str">
        <f t="shared" si="2"/>
        <v/>
      </c>
      <c r="AM13" s="42" t="e">
        <f t="shared" si="25"/>
        <v>#DIV/0!</v>
      </c>
      <c r="AN13" s="42" t="e">
        <f t="shared" si="3"/>
        <v>#DIV/0!</v>
      </c>
      <c r="AO13" s="39" t="str">
        <f t="shared" si="26"/>
        <v/>
      </c>
      <c r="AP13" s="39" t="str">
        <f t="shared" si="27"/>
        <v/>
      </c>
      <c r="AQ13" s="40" t="str">
        <f t="shared" si="28"/>
        <v/>
      </c>
      <c r="AR13" s="41" t="str">
        <f t="shared" si="29"/>
        <v/>
      </c>
      <c r="AS13" s="39" t="str">
        <f>IF(L13="","",ROUND(GEOMEAN((J13,P13,V13,AB13)),0))</f>
        <v/>
      </c>
      <c r="AT13" s="39" t="str">
        <f>IF(L13="","",ROUND(GEOMEAN((L13,R13,X13,AD13)),0))</f>
        <v/>
      </c>
      <c r="AU13" s="40" t="str">
        <f t="shared" si="30"/>
        <v/>
      </c>
      <c r="AV13" s="40" t="str">
        <f t="shared" si="31"/>
        <v/>
      </c>
      <c r="AW13" s="42">
        <f t="shared" si="32"/>
        <v>0</v>
      </c>
      <c r="AX13" s="42">
        <f t="shared" si="4"/>
        <v>0</v>
      </c>
      <c r="AY13" s="5"/>
      <c r="BC13" s="63"/>
      <c r="BD13" s="63"/>
      <c r="BE13" s="5"/>
      <c r="BF13" s="5"/>
      <c r="BG13" s="5"/>
      <c r="BH13" s="64"/>
      <c r="BI13" s="65"/>
      <c r="BJ13" s="66"/>
      <c r="BK13" s="66" t="str">
        <f t="shared" si="33"/>
        <v xml:space="preserve"> </v>
      </c>
      <c r="BL13" s="5"/>
      <c r="BM13" s="5"/>
      <c r="BN13" s="67" t="e">
        <f t="shared" si="34"/>
        <v>#DIV/0!</v>
      </c>
      <c r="CN13" s="7">
        <v>3</v>
      </c>
    </row>
    <row r="14" spans="1:92" s="7" customFormat="1">
      <c r="A14" s="6" t="str">
        <f t="shared" si="5"/>
        <v/>
      </c>
      <c r="B14" s="43"/>
      <c r="C14" s="6"/>
      <c r="D14" s="6"/>
      <c r="E14" s="43"/>
      <c r="F14" s="44"/>
      <c r="G14" s="22"/>
      <c r="H14" s="23"/>
      <c r="I14" s="47">
        <f t="shared" si="6"/>
        <v>0</v>
      </c>
      <c r="J14" s="47">
        <f t="shared" si="7"/>
        <v>0</v>
      </c>
      <c r="K14" s="58" t="str">
        <f t="shared" si="8"/>
        <v/>
      </c>
      <c r="L14" s="58" t="str">
        <f t="shared" si="9"/>
        <v/>
      </c>
      <c r="M14" s="24"/>
      <c r="N14" s="25"/>
      <c r="O14" s="26">
        <f t="shared" si="10"/>
        <v>0</v>
      </c>
      <c r="P14" s="26">
        <f t="shared" si="11"/>
        <v>0</v>
      </c>
      <c r="Q14" s="27" t="str">
        <f t="shared" si="12"/>
        <v/>
      </c>
      <c r="R14" s="27" t="str">
        <f t="shared" si="13"/>
        <v/>
      </c>
      <c r="S14" s="29"/>
      <c r="T14" s="30"/>
      <c r="U14" s="31">
        <f t="shared" si="14"/>
        <v>0</v>
      </c>
      <c r="V14" s="31">
        <f t="shared" si="15"/>
        <v>0</v>
      </c>
      <c r="W14" s="32" t="str">
        <f t="shared" si="16"/>
        <v/>
      </c>
      <c r="X14" s="32" t="str">
        <f t="shared" si="17"/>
        <v/>
      </c>
      <c r="Y14" s="24"/>
      <c r="Z14" s="24"/>
      <c r="AA14" s="25">
        <f t="shared" si="18"/>
        <v>0</v>
      </c>
      <c r="AB14" s="26">
        <f t="shared" si="19"/>
        <v>0</v>
      </c>
      <c r="AC14" s="26" t="str">
        <f t="shared" si="20"/>
        <v/>
      </c>
      <c r="AD14" s="27" t="str">
        <f t="shared" si="21"/>
        <v/>
      </c>
      <c r="AE14" s="39" t="str">
        <f t="shared" si="22"/>
        <v/>
      </c>
      <c r="AF14" s="39" t="str">
        <f t="shared" si="23"/>
        <v/>
      </c>
      <c r="AG14" s="40" t="str">
        <f t="shared" si="24"/>
        <v/>
      </c>
      <c r="AH14" s="41" t="str">
        <f t="shared" si="0"/>
        <v/>
      </c>
      <c r="AI14" s="39" t="str">
        <f>IF(B14="","",ROUND(GEOMEAN((J14,P14,V14)),0))</f>
        <v/>
      </c>
      <c r="AJ14" s="39" t="str">
        <f>IF(B14="","",ROUND(GEOMEAN((L14,R14,X14)),0))</f>
        <v/>
      </c>
      <c r="AK14" s="40" t="str">
        <f t="shared" si="1"/>
        <v/>
      </c>
      <c r="AL14" s="40" t="str">
        <f t="shared" si="2"/>
        <v/>
      </c>
      <c r="AM14" s="42" t="e">
        <f t="shared" si="25"/>
        <v>#DIV/0!</v>
      </c>
      <c r="AN14" s="42" t="e">
        <f t="shared" si="3"/>
        <v>#DIV/0!</v>
      </c>
      <c r="AO14" s="39" t="str">
        <f t="shared" si="26"/>
        <v/>
      </c>
      <c r="AP14" s="39" t="str">
        <f t="shared" si="27"/>
        <v/>
      </c>
      <c r="AQ14" s="40" t="str">
        <f t="shared" si="28"/>
        <v/>
      </c>
      <c r="AR14" s="41" t="str">
        <f t="shared" si="29"/>
        <v/>
      </c>
      <c r="AS14" s="39" t="str">
        <f>IF(L14="","",ROUND(GEOMEAN((J14,P14,V14,AB14)),0))</f>
        <v/>
      </c>
      <c r="AT14" s="39" t="str">
        <f>IF(L14="","",ROUND(GEOMEAN((L14,R14,X14,AD14)),0))</f>
        <v/>
      </c>
      <c r="AU14" s="40" t="str">
        <f t="shared" si="30"/>
        <v/>
      </c>
      <c r="AV14" s="40" t="str">
        <f t="shared" si="31"/>
        <v/>
      </c>
      <c r="AW14" s="42">
        <f t="shared" si="32"/>
        <v>0</v>
      </c>
      <c r="AX14" s="42">
        <f t="shared" si="4"/>
        <v>0</v>
      </c>
      <c r="AY14" s="5"/>
      <c r="BC14" s="63"/>
      <c r="BD14" s="63"/>
      <c r="BE14" s="5"/>
      <c r="BF14" s="5"/>
      <c r="BG14" s="5"/>
      <c r="BH14" s="64"/>
      <c r="BI14" s="65"/>
      <c r="BJ14" s="66"/>
      <c r="BK14" s="66" t="str">
        <f t="shared" si="33"/>
        <v xml:space="preserve"> </v>
      </c>
      <c r="BL14" s="5"/>
      <c r="BM14" s="5"/>
      <c r="BN14" s="67" t="e">
        <f t="shared" si="34"/>
        <v>#DIV/0!</v>
      </c>
      <c r="CN14" s="7">
        <v>4</v>
      </c>
    </row>
    <row r="15" spans="1:92" s="7" customFormat="1">
      <c r="A15" s="6" t="str">
        <f t="shared" si="5"/>
        <v/>
      </c>
      <c r="B15" s="43"/>
      <c r="C15" s="6"/>
      <c r="D15" s="6"/>
      <c r="E15" s="43"/>
      <c r="F15" s="44"/>
      <c r="G15" s="22"/>
      <c r="H15" s="23"/>
      <c r="I15" s="47">
        <f t="shared" si="6"/>
        <v>0</v>
      </c>
      <c r="J15" s="47">
        <f t="shared" si="7"/>
        <v>0</v>
      </c>
      <c r="K15" s="58" t="str">
        <f t="shared" si="8"/>
        <v/>
      </c>
      <c r="L15" s="58" t="str">
        <f t="shared" si="9"/>
        <v/>
      </c>
      <c r="M15" s="24"/>
      <c r="N15" s="25"/>
      <c r="O15" s="26">
        <f t="shared" si="10"/>
        <v>0</v>
      </c>
      <c r="P15" s="26">
        <f t="shared" si="11"/>
        <v>0</v>
      </c>
      <c r="Q15" s="27" t="str">
        <f t="shared" si="12"/>
        <v/>
      </c>
      <c r="R15" s="27" t="str">
        <f t="shared" si="13"/>
        <v/>
      </c>
      <c r="S15" s="29"/>
      <c r="T15" s="30"/>
      <c r="U15" s="31">
        <f t="shared" si="14"/>
        <v>0</v>
      </c>
      <c r="V15" s="31">
        <f t="shared" si="15"/>
        <v>0</v>
      </c>
      <c r="W15" s="32" t="str">
        <f t="shared" si="16"/>
        <v/>
      </c>
      <c r="X15" s="32" t="str">
        <f t="shared" si="17"/>
        <v/>
      </c>
      <c r="Y15" s="24"/>
      <c r="Z15" s="24"/>
      <c r="AA15" s="25">
        <f t="shared" si="18"/>
        <v>0</v>
      </c>
      <c r="AB15" s="26">
        <f t="shared" si="19"/>
        <v>0</v>
      </c>
      <c r="AC15" s="26" t="str">
        <f t="shared" si="20"/>
        <v/>
      </c>
      <c r="AD15" s="27" t="str">
        <f t="shared" si="21"/>
        <v/>
      </c>
      <c r="AE15" s="39" t="str">
        <f t="shared" si="22"/>
        <v/>
      </c>
      <c r="AF15" s="39" t="str">
        <f t="shared" si="23"/>
        <v/>
      </c>
      <c r="AG15" s="40" t="str">
        <f t="shared" si="24"/>
        <v/>
      </c>
      <c r="AH15" s="41" t="str">
        <f t="shared" si="0"/>
        <v/>
      </c>
      <c r="AI15" s="39" t="str">
        <f>IF(B15="","",ROUND(GEOMEAN((J15,P15,V15)),0))</f>
        <v/>
      </c>
      <c r="AJ15" s="39" t="str">
        <f>IF(B15="","",ROUND(GEOMEAN((L15,R15,X15)),0))</f>
        <v/>
      </c>
      <c r="AK15" s="40" t="str">
        <f t="shared" si="1"/>
        <v/>
      </c>
      <c r="AL15" s="40" t="str">
        <f t="shared" si="2"/>
        <v/>
      </c>
      <c r="AM15" s="42" t="e">
        <f t="shared" si="25"/>
        <v>#DIV/0!</v>
      </c>
      <c r="AN15" s="42" t="e">
        <f t="shared" si="3"/>
        <v>#DIV/0!</v>
      </c>
      <c r="AO15" s="39" t="str">
        <f t="shared" si="26"/>
        <v/>
      </c>
      <c r="AP15" s="39" t="str">
        <f t="shared" si="27"/>
        <v/>
      </c>
      <c r="AQ15" s="40" t="str">
        <f t="shared" si="28"/>
        <v/>
      </c>
      <c r="AR15" s="41" t="str">
        <f t="shared" si="29"/>
        <v/>
      </c>
      <c r="AS15" s="39" t="str">
        <f>IF(L15="","",ROUND(GEOMEAN((J15,P15,V15,AB15)),0))</f>
        <v/>
      </c>
      <c r="AT15" s="39" t="str">
        <f>IF(L15="","",ROUND(GEOMEAN((L15,R15,X15,AD15)),0))</f>
        <v/>
      </c>
      <c r="AU15" s="40" t="str">
        <f t="shared" si="30"/>
        <v/>
      </c>
      <c r="AV15" s="40" t="str">
        <f t="shared" si="31"/>
        <v/>
      </c>
      <c r="AW15" s="42">
        <f t="shared" si="32"/>
        <v>0</v>
      </c>
      <c r="AX15" s="42">
        <f t="shared" si="4"/>
        <v>0</v>
      </c>
      <c r="AY15" s="5"/>
      <c r="BC15" s="63"/>
      <c r="BD15" s="63"/>
      <c r="BE15" s="5"/>
      <c r="BF15" s="5"/>
      <c r="BG15" s="5"/>
      <c r="BH15" s="64"/>
      <c r="BI15" s="65"/>
      <c r="BJ15" s="66"/>
      <c r="BK15" s="66" t="str">
        <f t="shared" si="33"/>
        <v xml:space="preserve"> </v>
      </c>
      <c r="BL15" s="5"/>
      <c r="BM15" s="5"/>
      <c r="BN15" s="67" t="e">
        <f t="shared" si="34"/>
        <v>#DIV/0!</v>
      </c>
      <c r="CN15" s="7">
        <v>5</v>
      </c>
    </row>
    <row r="16" spans="1:92" s="7" customFormat="1">
      <c r="A16" s="6" t="str">
        <f t="shared" si="5"/>
        <v/>
      </c>
      <c r="B16" s="43"/>
      <c r="C16" s="6"/>
      <c r="D16" s="6"/>
      <c r="E16" s="43"/>
      <c r="F16" s="44"/>
      <c r="G16" s="22"/>
      <c r="H16" s="23"/>
      <c r="I16" s="47">
        <f t="shared" si="6"/>
        <v>0</v>
      </c>
      <c r="J16" s="47">
        <f t="shared" si="7"/>
        <v>0</v>
      </c>
      <c r="K16" s="58" t="str">
        <f t="shared" si="8"/>
        <v/>
      </c>
      <c r="L16" s="58" t="str">
        <f t="shared" si="9"/>
        <v/>
      </c>
      <c r="M16" s="24"/>
      <c r="N16" s="25"/>
      <c r="O16" s="26">
        <f t="shared" si="10"/>
        <v>0</v>
      </c>
      <c r="P16" s="26">
        <f t="shared" si="11"/>
        <v>0</v>
      </c>
      <c r="Q16" s="27" t="str">
        <f t="shared" si="12"/>
        <v/>
      </c>
      <c r="R16" s="27" t="str">
        <f t="shared" si="13"/>
        <v/>
      </c>
      <c r="S16" s="29"/>
      <c r="T16" s="30"/>
      <c r="U16" s="31">
        <f t="shared" si="14"/>
        <v>0</v>
      </c>
      <c r="V16" s="31">
        <f t="shared" si="15"/>
        <v>0</v>
      </c>
      <c r="W16" s="32" t="str">
        <f t="shared" si="16"/>
        <v/>
      </c>
      <c r="X16" s="32" t="str">
        <f t="shared" si="17"/>
        <v/>
      </c>
      <c r="Y16" s="24"/>
      <c r="Z16" s="24"/>
      <c r="AA16" s="25">
        <f t="shared" si="18"/>
        <v>0</v>
      </c>
      <c r="AB16" s="26">
        <f t="shared" si="19"/>
        <v>0</v>
      </c>
      <c r="AC16" s="26" t="str">
        <f t="shared" si="20"/>
        <v/>
      </c>
      <c r="AD16" s="27" t="str">
        <f t="shared" si="21"/>
        <v/>
      </c>
      <c r="AE16" s="39" t="str">
        <f t="shared" si="22"/>
        <v/>
      </c>
      <c r="AF16" s="39" t="str">
        <f t="shared" si="23"/>
        <v/>
      </c>
      <c r="AG16" s="40" t="str">
        <f t="shared" si="24"/>
        <v/>
      </c>
      <c r="AH16" s="41" t="str">
        <f t="shared" si="0"/>
        <v/>
      </c>
      <c r="AI16" s="39" t="str">
        <f>IF(B16="","",ROUND(GEOMEAN((J16,P16,V16)),0))</f>
        <v/>
      </c>
      <c r="AJ16" s="39" t="str">
        <f>IF(B16="","",ROUND(GEOMEAN((L16,R16,X16)),0))</f>
        <v/>
      </c>
      <c r="AK16" s="40" t="str">
        <f t="shared" si="1"/>
        <v/>
      </c>
      <c r="AL16" s="40" t="str">
        <f t="shared" si="2"/>
        <v/>
      </c>
      <c r="AM16" s="42" t="e">
        <f t="shared" si="25"/>
        <v>#DIV/0!</v>
      </c>
      <c r="AN16" s="42" t="e">
        <f t="shared" si="3"/>
        <v>#DIV/0!</v>
      </c>
      <c r="AO16" s="39" t="str">
        <f t="shared" si="26"/>
        <v/>
      </c>
      <c r="AP16" s="39" t="str">
        <f t="shared" si="27"/>
        <v/>
      </c>
      <c r="AQ16" s="40" t="str">
        <f t="shared" si="28"/>
        <v/>
      </c>
      <c r="AR16" s="41" t="str">
        <f t="shared" si="29"/>
        <v/>
      </c>
      <c r="AS16" s="39" t="str">
        <f>IF(L16="","",ROUND(GEOMEAN((J16,P16,V16,AB16)),0))</f>
        <v/>
      </c>
      <c r="AT16" s="39" t="str">
        <f>IF(L16="","",ROUND(GEOMEAN((L16,R16,X16,AD16)),0))</f>
        <v/>
      </c>
      <c r="AU16" s="40" t="str">
        <f t="shared" si="30"/>
        <v/>
      </c>
      <c r="AV16" s="40" t="str">
        <f t="shared" si="31"/>
        <v/>
      </c>
      <c r="AW16" s="42">
        <f t="shared" si="32"/>
        <v>0</v>
      </c>
      <c r="AX16" s="42">
        <f t="shared" si="4"/>
        <v>0</v>
      </c>
      <c r="AY16" s="5"/>
      <c r="BC16" s="63"/>
      <c r="BD16" s="63"/>
      <c r="BE16" s="5"/>
      <c r="BF16" s="5"/>
      <c r="BG16" s="5"/>
      <c r="BH16" s="64"/>
      <c r="BI16" s="65"/>
      <c r="BJ16" s="66"/>
      <c r="BK16" s="66" t="str">
        <f t="shared" si="33"/>
        <v xml:space="preserve"> </v>
      </c>
      <c r="BL16" s="5"/>
      <c r="BM16" s="5"/>
      <c r="BN16" s="67" t="e">
        <f t="shared" si="34"/>
        <v>#DIV/0!</v>
      </c>
      <c r="CN16" s="7">
        <v>6</v>
      </c>
    </row>
    <row r="17" spans="1:92" s="7" customFormat="1">
      <c r="A17" s="6" t="str">
        <f t="shared" si="5"/>
        <v/>
      </c>
      <c r="B17" s="43"/>
      <c r="C17" s="6"/>
      <c r="D17" s="6"/>
      <c r="E17" s="43"/>
      <c r="F17" s="44"/>
      <c r="G17" s="22"/>
      <c r="H17" s="23"/>
      <c r="I17" s="47">
        <f t="shared" si="6"/>
        <v>0</v>
      </c>
      <c r="J17" s="47">
        <f t="shared" si="7"/>
        <v>0</v>
      </c>
      <c r="K17" s="58" t="str">
        <f t="shared" si="8"/>
        <v/>
      </c>
      <c r="L17" s="58" t="str">
        <f t="shared" si="9"/>
        <v/>
      </c>
      <c r="M17" s="24"/>
      <c r="N17" s="25"/>
      <c r="O17" s="26">
        <f t="shared" si="10"/>
        <v>0</v>
      </c>
      <c r="P17" s="26">
        <f t="shared" si="11"/>
        <v>0</v>
      </c>
      <c r="Q17" s="27" t="str">
        <f t="shared" si="12"/>
        <v/>
      </c>
      <c r="R17" s="27" t="str">
        <f t="shared" si="13"/>
        <v/>
      </c>
      <c r="S17" s="29"/>
      <c r="T17" s="30"/>
      <c r="U17" s="31">
        <f t="shared" si="14"/>
        <v>0</v>
      </c>
      <c r="V17" s="31">
        <f t="shared" si="15"/>
        <v>0</v>
      </c>
      <c r="W17" s="32" t="str">
        <f t="shared" si="16"/>
        <v/>
      </c>
      <c r="X17" s="32" t="str">
        <f t="shared" si="17"/>
        <v/>
      </c>
      <c r="Y17" s="24"/>
      <c r="Z17" s="24"/>
      <c r="AA17" s="25">
        <f t="shared" si="18"/>
        <v>0</v>
      </c>
      <c r="AB17" s="26">
        <f t="shared" si="19"/>
        <v>0</v>
      </c>
      <c r="AC17" s="26" t="str">
        <f t="shared" si="20"/>
        <v/>
      </c>
      <c r="AD17" s="27" t="str">
        <f t="shared" si="21"/>
        <v/>
      </c>
      <c r="AE17" s="39" t="str">
        <f t="shared" si="22"/>
        <v/>
      </c>
      <c r="AF17" s="39" t="str">
        <f t="shared" si="23"/>
        <v/>
      </c>
      <c r="AG17" s="40" t="str">
        <f t="shared" si="24"/>
        <v/>
      </c>
      <c r="AH17" s="41" t="str">
        <f t="shared" si="0"/>
        <v/>
      </c>
      <c r="AI17" s="39" t="str">
        <f>IF(B17="","",ROUND(GEOMEAN((J17,P17,V17)),0))</f>
        <v/>
      </c>
      <c r="AJ17" s="39" t="str">
        <f>IF(B17="","",ROUND(GEOMEAN((L17,R17,X17)),0))</f>
        <v/>
      </c>
      <c r="AK17" s="40" t="str">
        <f t="shared" si="1"/>
        <v/>
      </c>
      <c r="AL17" s="40" t="str">
        <f t="shared" si="2"/>
        <v/>
      </c>
      <c r="AM17" s="42" t="e">
        <f t="shared" si="25"/>
        <v>#DIV/0!</v>
      </c>
      <c r="AN17" s="42" t="e">
        <f t="shared" si="3"/>
        <v>#DIV/0!</v>
      </c>
      <c r="AO17" s="39" t="str">
        <f t="shared" si="26"/>
        <v/>
      </c>
      <c r="AP17" s="39" t="str">
        <f t="shared" si="27"/>
        <v/>
      </c>
      <c r="AQ17" s="40" t="str">
        <f t="shared" si="28"/>
        <v/>
      </c>
      <c r="AR17" s="41" t="str">
        <f t="shared" si="29"/>
        <v/>
      </c>
      <c r="AS17" s="39" t="str">
        <f>IF(L17="","",ROUND(GEOMEAN((J17,P17,V17,AB17)),0))</f>
        <v/>
      </c>
      <c r="AT17" s="39" t="str">
        <f>IF(L17="","",ROUND(GEOMEAN((L17,R17,X17,AD17)),0))</f>
        <v/>
      </c>
      <c r="AU17" s="40" t="str">
        <f t="shared" si="30"/>
        <v/>
      </c>
      <c r="AV17" s="40" t="str">
        <f t="shared" si="31"/>
        <v/>
      </c>
      <c r="AW17" s="42">
        <f t="shared" si="32"/>
        <v>0</v>
      </c>
      <c r="AX17" s="42">
        <f t="shared" si="4"/>
        <v>0</v>
      </c>
      <c r="AY17" s="5"/>
      <c r="BC17" s="63"/>
      <c r="BD17" s="63"/>
      <c r="BE17" s="5"/>
      <c r="BF17" s="5"/>
      <c r="BG17" s="5"/>
      <c r="BH17" s="64"/>
      <c r="BI17" s="65"/>
      <c r="BJ17" s="66"/>
      <c r="BK17" s="66" t="str">
        <f t="shared" si="33"/>
        <v xml:space="preserve"> </v>
      </c>
      <c r="BL17" s="5"/>
      <c r="BM17" s="5"/>
      <c r="BN17" s="67" t="e">
        <f t="shared" si="34"/>
        <v>#DIV/0!</v>
      </c>
      <c r="CN17" s="7">
        <v>7</v>
      </c>
    </row>
    <row r="18" spans="1:92" s="7" customFormat="1">
      <c r="A18" s="6" t="str">
        <f t="shared" si="5"/>
        <v/>
      </c>
      <c r="B18" s="43"/>
      <c r="C18" s="6"/>
      <c r="D18" s="6"/>
      <c r="E18" s="43"/>
      <c r="F18" s="44"/>
      <c r="G18" s="22"/>
      <c r="H18" s="23"/>
      <c r="I18" s="47">
        <f t="shared" si="6"/>
        <v>0</v>
      </c>
      <c r="J18" s="47">
        <f t="shared" si="7"/>
        <v>0</v>
      </c>
      <c r="K18" s="58" t="str">
        <f t="shared" si="8"/>
        <v/>
      </c>
      <c r="L18" s="58" t="str">
        <f t="shared" si="9"/>
        <v/>
      </c>
      <c r="M18" s="24"/>
      <c r="N18" s="25"/>
      <c r="O18" s="26">
        <f t="shared" si="10"/>
        <v>0</v>
      </c>
      <c r="P18" s="26">
        <f t="shared" si="11"/>
        <v>0</v>
      </c>
      <c r="Q18" s="27" t="str">
        <f t="shared" si="12"/>
        <v/>
      </c>
      <c r="R18" s="27" t="str">
        <f t="shared" si="13"/>
        <v/>
      </c>
      <c r="S18" s="29"/>
      <c r="T18" s="30"/>
      <c r="U18" s="31">
        <f t="shared" si="14"/>
        <v>0</v>
      </c>
      <c r="V18" s="31">
        <f t="shared" si="15"/>
        <v>0</v>
      </c>
      <c r="W18" s="32" t="str">
        <f t="shared" si="16"/>
        <v/>
      </c>
      <c r="X18" s="32" t="str">
        <f t="shared" si="17"/>
        <v/>
      </c>
      <c r="Y18" s="24"/>
      <c r="Z18" s="24"/>
      <c r="AA18" s="25">
        <f t="shared" si="18"/>
        <v>0</v>
      </c>
      <c r="AB18" s="26">
        <f t="shared" si="19"/>
        <v>0</v>
      </c>
      <c r="AC18" s="26" t="str">
        <f t="shared" si="20"/>
        <v/>
      </c>
      <c r="AD18" s="27" t="str">
        <f t="shared" si="21"/>
        <v/>
      </c>
      <c r="AE18" s="39" t="str">
        <f t="shared" si="22"/>
        <v/>
      </c>
      <c r="AF18" s="39" t="str">
        <f t="shared" si="23"/>
        <v/>
      </c>
      <c r="AG18" s="40" t="str">
        <f t="shared" si="24"/>
        <v/>
      </c>
      <c r="AH18" s="41" t="str">
        <f t="shared" si="0"/>
        <v/>
      </c>
      <c r="AI18" s="39" t="str">
        <f>IF(B18="","",ROUND(GEOMEAN((J18,P18,V18)),0))</f>
        <v/>
      </c>
      <c r="AJ18" s="39" t="str">
        <f>IF(B18="","",ROUND(GEOMEAN((L18,R18,X18)),0))</f>
        <v/>
      </c>
      <c r="AK18" s="40" t="str">
        <f t="shared" si="1"/>
        <v/>
      </c>
      <c r="AL18" s="40" t="str">
        <f t="shared" si="2"/>
        <v/>
      </c>
      <c r="AM18" s="42" t="e">
        <f t="shared" si="25"/>
        <v>#DIV/0!</v>
      </c>
      <c r="AN18" s="42" t="e">
        <f t="shared" si="3"/>
        <v>#DIV/0!</v>
      </c>
      <c r="AO18" s="39" t="str">
        <f t="shared" si="26"/>
        <v/>
      </c>
      <c r="AP18" s="39" t="str">
        <f t="shared" si="27"/>
        <v/>
      </c>
      <c r="AQ18" s="40" t="str">
        <f t="shared" si="28"/>
        <v/>
      </c>
      <c r="AR18" s="41" t="str">
        <f t="shared" si="29"/>
        <v/>
      </c>
      <c r="AS18" s="39" t="str">
        <f>IF(L18="","",ROUND(GEOMEAN((J18,P18,V18,AB18)),0))</f>
        <v/>
      </c>
      <c r="AT18" s="39" t="str">
        <f>IF(L18="","",ROUND(GEOMEAN((L18,R18,X18,AD18)),0))</f>
        <v/>
      </c>
      <c r="AU18" s="40" t="str">
        <f t="shared" si="30"/>
        <v/>
      </c>
      <c r="AV18" s="40" t="str">
        <f t="shared" si="31"/>
        <v/>
      </c>
      <c r="AW18" s="42">
        <f t="shared" si="32"/>
        <v>0</v>
      </c>
      <c r="AX18" s="42">
        <f t="shared" si="4"/>
        <v>0</v>
      </c>
      <c r="AY18" s="5"/>
      <c r="BC18" s="63"/>
      <c r="BD18" s="63"/>
      <c r="BE18" s="63"/>
      <c r="BF18" s="63"/>
      <c r="BG18" s="63"/>
      <c r="BH18" s="63"/>
      <c r="BI18" s="63"/>
      <c r="BJ18" s="66"/>
      <c r="BK18" s="66" t="str">
        <f t="shared" si="33"/>
        <v xml:space="preserve"> </v>
      </c>
      <c r="BL18" s="63"/>
      <c r="BM18" s="63"/>
      <c r="BN18" s="67" t="e">
        <f t="shared" si="34"/>
        <v>#DIV/0!</v>
      </c>
      <c r="CN18" s="7">
        <v>8</v>
      </c>
    </row>
    <row r="19" spans="1:92" s="7" customFormat="1">
      <c r="A19" s="6" t="str">
        <f>IF(B19&lt;&gt;"",CN19,"")</f>
        <v/>
      </c>
      <c r="B19" s="43"/>
      <c r="C19" s="6"/>
      <c r="D19" s="6"/>
      <c r="E19" s="43"/>
      <c r="F19" s="44"/>
      <c r="G19" s="22"/>
      <c r="H19" s="23"/>
      <c r="I19" s="47">
        <f t="shared" si="6"/>
        <v>0</v>
      </c>
      <c r="J19" s="47">
        <f t="shared" si="7"/>
        <v>0</v>
      </c>
      <c r="K19" s="58" t="str">
        <f t="shared" si="8"/>
        <v/>
      </c>
      <c r="L19" s="58" t="str">
        <f t="shared" si="9"/>
        <v/>
      </c>
      <c r="M19" s="24"/>
      <c r="N19" s="25"/>
      <c r="O19" s="26">
        <f t="shared" si="10"/>
        <v>0</v>
      </c>
      <c r="P19" s="26">
        <f t="shared" si="11"/>
        <v>0</v>
      </c>
      <c r="Q19" s="27" t="str">
        <f t="shared" si="12"/>
        <v/>
      </c>
      <c r="R19" s="27" t="str">
        <f t="shared" si="13"/>
        <v/>
      </c>
      <c r="S19" s="29"/>
      <c r="T19" s="30"/>
      <c r="U19" s="31">
        <f t="shared" si="14"/>
        <v>0</v>
      </c>
      <c r="V19" s="31">
        <f t="shared" si="15"/>
        <v>0</v>
      </c>
      <c r="W19" s="32" t="str">
        <f t="shared" si="16"/>
        <v/>
      </c>
      <c r="X19" s="32" t="str">
        <f t="shared" si="17"/>
        <v/>
      </c>
      <c r="Y19" s="24"/>
      <c r="Z19" s="24"/>
      <c r="AA19" s="25">
        <f t="shared" si="18"/>
        <v>0</v>
      </c>
      <c r="AB19" s="26">
        <f t="shared" si="19"/>
        <v>0</v>
      </c>
      <c r="AC19" s="26" t="str">
        <f t="shared" si="20"/>
        <v/>
      </c>
      <c r="AD19" s="27" t="str">
        <f t="shared" si="21"/>
        <v/>
      </c>
      <c r="AE19" s="39" t="str">
        <f t="shared" si="22"/>
        <v/>
      </c>
      <c r="AF19" s="39" t="str">
        <f t="shared" si="23"/>
        <v/>
      </c>
      <c r="AG19" s="40" t="str">
        <f t="shared" si="24"/>
        <v/>
      </c>
      <c r="AH19" s="41" t="str">
        <f t="shared" si="0"/>
        <v/>
      </c>
      <c r="AI19" s="39" t="str">
        <f>IF(B19="","",ROUND(GEOMEAN((J19,P19,V19)),0))</f>
        <v/>
      </c>
      <c r="AJ19" s="39" t="str">
        <f>IF(B19="","",ROUND(GEOMEAN((L19,R19,X19)),0))</f>
        <v/>
      </c>
      <c r="AK19" s="40" t="str">
        <f t="shared" si="1"/>
        <v/>
      </c>
      <c r="AL19" s="40" t="str">
        <f t="shared" si="2"/>
        <v/>
      </c>
      <c r="AM19" s="42" t="e">
        <f t="shared" si="25"/>
        <v>#DIV/0!</v>
      </c>
      <c r="AN19" s="42" t="e">
        <f t="shared" si="3"/>
        <v>#DIV/0!</v>
      </c>
      <c r="AO19" s="39" t="str">
        <f t="shared" si="26"/>
        <v/>
      </c>
      <c r="AP19" s="39" t="str">
        <f t="shared" si="27"/>
        <v/>
      </c>
      <c r="AQ19" s="40" t="str">
        <f t="shared" si="28"/>
        <v/>
      </c>
      <c r="AR19" s="41" t="str">
        <f t="shared" si="29"/>
        <v/>
      </c>
      <c r="AS19" s="39" t="str">
        <f>IF(L19="","",ROUND(GEOMEAN((J19,P19,V19,AB19)),0))</f>
        <v/>
      </c>
      <c r="AT19" s="39" t="str">
        <f>IF(L19="","",ROUND(GEOMEAN((L19,R19,X19,AD19)),0))</f>
        <v/>
      </c>
      <c r="AU19" s="40" t="str">
        <f t="shared" si="30"/>
        <v/>
      </c>
      <c r="AV19" s="40" t="str">
        <f t="shared" si="31"/>
        <v/>
      </c>
      <c r="AW19" s="42">
        <f t="shared" si="32"/>
        <v>0</v>
      </c>
      <c r="AX19" s="42">
        <f t="shared" si="4"/>
        <v>0</v>
      </c>
      <c r="AY19" s="5"/>
      <c r="BC19" s="63"/>
      <c r="BD19" s="63"/>
      <c r="BE19" s="63"/>
      <c r="BF19" s="63"/>
      <c r="BG19" s="63"/>
      <c r="BH19" s="63"/>
      <c r="BI19" s="63"/>
      <c r="BJ19" s="66"/>
      <c r="BK19" s="66" t="str">
        <f t="shared" si="33"/>
        <v xml:space="preserve"> </v>
      </c>
      <c r="BL19" s="63"/>
      <c r="BM19" s="63"/>
      <c r="BN19" s="67" t="e">
        <f t="shared" si="34"/>
        <v>#DIV/0!</v>
      </c>
      <c r="CN19" s="7">
        <v>9</v>
      </c>
    </row>
    <row r="20" spans="1:92" s="7" customFormat="1">
      <c r="A20" s="6" t="str">
        <f t="shared" si="5"/>
        <v/>
      </c>
      <c r="B20" s="43"/>
      <c r="C20" s="6"/>
      <c r="D20" s="6"/>
      <c r="E20" s="43"/>
      <c r="F20" s="44"/>
      <c r="G20" s="22"/>
      <c r="H20" s="23"/>
      <c r="I20" s="47">
        <f t="shared" si="6"/>
        <v>0</v>
      </c>
      <c r="J20" s="47">
        <f t="shared" si="7"/>
        <v>0</v>
      </c>
      <c r="K20" s="58" t="str">
        <f t="shared" si="8"/>
        <v/>
      </c>
      <c r="L20" s="58" t="str">
        <f t="shared" si="9"/>
        <v/>
      </c>
      <c r="M20" s="24"/>
      <c r="N20" s="25"/>
      <c r="O20" s="26">
        <f t="shared" si="10"/>
        <v>0</v>
      </c>
      <c r="P20" s="26">
        <f t="shared" si="11"/>
        <v>0</v>
      </c>
      <c r="Q20" s="27" t="str">
        <f t="shared" si="12"/>
        <v/>
      </c>
      <c r="R20" s="27" t="str">
        <f t="shared" si="13"/>
        <v/>
      </c>
      <c r="S20" s="29"/>
      <c r="T20" s="30"/>
      <c r="U20" s="31">
        <f t="shared" si="14"/>
        <v>0</v>
      </c>
      <c r="V20" s="31">
        <f t="shared" si="15"/>
        <v>0</v>
      </c>
      <c r="W20" s="32" t="str">
        <f t="shared" si="16"/>
        <v/>
      </c>
      <c r="X20" s="32" t="str">
        <f t="shared" si="17"/>
        <v/>
      </c>
      <c r="Y20" s="24"/>
      <c r="Z20" s="24"/>
      <c r="AA20" s="25">
        <f t="shared" si="18"/>
        <v>0</v>
      </c>
      <c r="AB20" s="26">
        <f t="shared" si="19"/>
        <v>0</v>
      </c>
      <c r="AC20" s="26" t="str">
        <f t="shared" si="20"/>
        <v/>
      </c>
      <c r="AD20" s="27" t="str">
        <f t="shared" si="21"/>
        <v/>
      </c>
      <c r="AE20" s="39" t="str">
        <f t="shared" si="22"/>
        <v/>
      </c>
      <c r="AF20" s="39" t="str">
        <f t="shared" si="23"/>
        <v/>
      </c>
      <c r="AG20" s="40" t="str">
        <f t="shared" si="24"/>
        <v/>
      </c>
      <c r="AH20" s="41" t="str">
        <f t="shared" si="0"/>
        <v/>
      </c>
      <c r="AI20" s="39" t="str">
        <f>IF(B20="","",ROUND(GEOMEAN((J20,P20,V20)),0))</f>
        <v/>
      </c>
      <c r="AJ20" s="39" t="str">
        <f>IF(B20="","",ROUND(GEOMEAN((L20,R20,X20)),0))</f>
        <v/>
      </c>
      <c r="AK20" s="40" t="str">
        <f t="shared" si="1"/>
        <v/>
      </c>
      <c r="AL20" s="40" t="str">
        <f t="shared" si="2"/>
        <v/>
      </c>
      <c r="AM20" s="42" t="e">
        <f t="shared" si="25"/>
        <v>#DIV/0!</v>
      </c>
      <c r="AN20" s="42" t="e">
        <f t="shared" si="3"/>
        <v>#DIV/0!</v>
      </c>
      <c r="AO20" s="39" t="str">
        <f t="shared" si="26"/>
        <v/>
      </c>
      <c r="AP20" s="39" t="str">
        <f t="shared" si="27"/>
        <v/>
      </c>
      <c r="AQ20" s="40" t="str">
        <f t="shared" si="28"/>
        <v/>
      </c>
      <c r="AR20" s="41" t="str">
        <f t="shared" si="29"/>
        <v/>
      </c>
      <c r="AS20" s="39" t="str">
        <f>IF(L20="","",ROUND(GEOMEAN((J20,P20,V20,AB20)),0))</f>
        <v/>
      </c>
      <c r="AT20" s="39" t="str">
        <f>IF(L20="","",ROUND(GEOMEAN((L20,R20,X20,AD20)),0))</f>
        <v/>
      </c>
      <c r="AU20" s="40" t="str">
        <f t="shared" si="30"/>
        <v/>
      </c>
      <c r="AV20" s="40" t="str">
        <f t="shared" si="31"/>
        <v/>
      </c>
      <c r="AW20" s="42">
        <f t="shared" si="32"/>
        <v>0</v>
      </c>
      <c r="AX20" s="42">
        <f t="shared" si="4"/>
        <v>0</v>
      </c>
      <c r="AY20" s="5"/>
      <c r="BC20" s="63"/>
      <c r="BD20" s="63"/>
      <c r="BE20" s="63"/>
      <c r="BF20" s="63"/>
      <c r="BG20" s="63"/>
      <c r="BH20" s="63"/>
      <c r="BI20" s="63"/>
      <c r="BJ20" s="66"/>
      <c r="BK20" s="66" t="str">
        <f t="shared" si="33"/>
        <v xml:space="preserve"> </v>
      </c>
      <c r="BL20" s="63"/>
      <c r="BM20" s="63"/>
      <c r="BN20" s="67" t="e">
        <f t="shared" si="34"/>
        <v>#DIV/0!</v>
      </c>
      <c r="CN20" s="7">
        <v>10</v>
      </c>
    </row>
    <row r="21" spans="1:92" s="7" customFormat="1">
      <c r="A21" s="6" t="str">
        <f t="shared" si="5"/>
        <v/>
      </c>
      <c r="B21" s="43"/>
      <c r="C21" s="6"/>
      <c r="D21" s="6"/>
      <c r="E21" s="43"/>
      <c r="F21" s="44"/>
      <c r="G21" s="22"/>
      <c r="H21" s="23"/>
      <c r="I21" s="47">
        <f t="shared" si="6"/>
        <v>0</v>
      </c>
      <c r="J21" s="47">
        <f t="shared" si="7"/>
        <v>0</v>
      </c>
      <c r="K21" s="58" t="str">
        <f t="shared" si="8"/>
        <v/>
      </c>
      <c r="L21" s="58" t="str">
        <f t="shared" si="9"/>
        <v/>
      </c>
      <c r="M21" s="24"/>
      <c r="N21" s="25"/>
      <c r="O21" s="26">
        <f t="shared" si="10"/>
        <v>0</v>
      </c>
      <c r="P21" s="26">
        <f t="shared" si="11"/>
        <v>0</v>
      </c>
      <c r="Q21" s="27" t="str">
        <f t="shared" si="12"/>
        <v/>
      </c>
      <c r="R21" s="27" t="str">
        <f t="shared" si="13"/>
        <v/>
      </c>
      <c r="S21" s="29"/>
      <c r="T21" s="30"/>
      <c r="U21" s="31">
        <f t="shared" si="14"/>
        <v>0</v>
      </c>
      <c r="V21" s="31">
        <f t="shared" si="15"/>
        <v>0</v>
      </c>
      <c r="W21" s="32" t="str">
        <f t="shared" si="16"/>
        <v/>
      </c>
      <c r="X21" s="32" t="str">
        <f t="shared" si="17"/>
        <v/>
      </c>
      <c r="Y21" s="24"/>
      <c r="Z21" s="24"/>
      <c r="AA21" s="25">
        <f t="shared" si="18"/>
        <v>0</v>
      </c>
      <c r="AB21" s="26">
        <f t="shared" si="19"/>
        <v>0</v>
      </c>
      <c r="AC21" s="26" t="str">
        <f t="shared" si="20"/>
        <v/>
      </c>
      <c r="AD21" s="27" t="str">
        <f t="shared" si="21"/>
        <v/>
      </c>
      <c r="AE21" s="39" t="str">
        <f t="shared" si="22"/>
        <v/>
      </c>
      <c r="AF21" s="39" t="str">
        <f t="shared" si="23"/>
        <v/>
      </c>
      <c r="AG21" s="40" t="str">
        <f t="shared" si="24"/>
        <v/>
      </c>
      <c r="AH21" s="41" t="str">
        <f t="shared" si="0"/>
        <v/>
      </c>
      <c r="AI21" s="39" t="str">
        <f>IF(B21="","",ROUND(GEOMEAN((J21,P21,V21)),0))</f>
        <v/>
      </c>
      <c r="AJ21" s="39" t="str">
        <f>IF(B21="","",ROUND(GEOMEAN((L21,R21,X21)),0))</f>
        <v/>
      </c>
      <c r="AK21" s="40" t="str">
        <f t="shared" si="1"/>
        <v/>
      </c>
      <c r="AL21" s="40" t="str">
        <f t="shared" si="2"/>
        <v/>
      </c>
      <c r="AM21" s="42" t="e">
        <f t="shared" si="25"/>
        <v>#DIV/0!</v>
      </c>
      <c r="AN21" s="42" t="e">
        <f t="shared" si="3"/>
        <v>#DIV/0!</v>
      </c>
      <c r="AO21" s="39" t="str">
        <f t="shared" si="26"/>
        <v/>
      </c>
      <c r="AP21" s="39" t="str">
        <f t="shared" si="27"/>
        <v/>
      </c>
      <c r="AQ21" s="40" t="str">
        <f t="shared" si="28"/>
        <v/>
      </c>
      <c r="AR21" s="41" t="str">
        <f t="shared" si="29"/>
        <v/>
      </c>
      <c r="AS21" s="39" t="str">
        <f>IF(L21="","",ROUND(GEOMEAN((J21,P21,V21,AB21)),0))</f>
        <v/>
      </c>
      <c r="AT21" s="39" t="str">
        <f>IF(L21="","",ROUND(GEOMEAN((L21,R21,X21,AD21)),0))</f>
        <v/>
      </c>
      <c r="AU21" s="40" t="str">
        <f t="shared" si="30"/>
        <v/>
      </c>
      <c r="AV21" s="40" t="str">
        <f t="shared" si="31"/>
        <v/>
      </c>
      <c r="AW21" s="42">
        <f t="shared" si="32"/>
        <v>0</v>
      </c>
      <c r="AX21" s="42">
        <f t="shared" si="4"/>
        <v>0</v>
      </c>
      <c r="AY21" s="5"/>
      <c r="BC21" s="63"/>
      <c r="BD21" s="63"/>
      <c r="BE21" s="63"/>
      <c r="BF21" s="63"/>
      <c r="BG21" s="63"/>
      <c r="BH21" s="63"/>
      <c r="BI21" s="63"/>
      <c r="BJ21" s="66"/>
      <c r="BK21" s="66" t="str">
        <f t="shared" si="33"/>
        <v xml:space="preserve"> </v>
      </c>
      <c r="BL21" s="63"/>
      <c r="BM21" s="63"/>
      <c r="BN21" s="67" t="e">
        <f t="shared" si="34"/>
        <v>#DIV/0!</v>
      </c>
      <c r="CN21" s="7">
        <v>11</v>
      </c>
    </row>
    <row r="22" spans="1:92" s="7" customFormat="1">
      <c r="A22" s="6" t="str">
        <f t="shared" si="5"/>
        <v/>
      </c>
      <c r="B22" s="43"/>
      <c r="C22" s="6"/>
      <c r="D22" s="6"/>
      <c r="E22" s="43"/>
      <c r="F22" s="44"/>
      <c r="G22" s="22"/>
      <c r="H22" s="23"/>
      <c r="I22" s="47">
        <f t="shared" si="6"/>
        <v>0</v>
      </c>
      <c r="J22" s="47">
        <f t="shared" si="7"/>
        <v>0</v>
      </c>
      <c r="K22" s="58" t="str">
        <f t="shared" si="8"/>
        <v/>
      </c>
      <c r="L22" s="58" t="str">
        <f t="shared" si="9"/>
        <v/>
      </c>
      <c r="M22" s="24"/>
      <c r="N22" s="25"/>
      <c r="O22" s="26">
        <f t="shared" si="10"/>
        <v>0</v>
      </c>
      <c r="P22" s="26">
        <f t="shared" si="11"/>
        <v>0</v>
      </c>
      <c r="Q22" s="27" t="str">
        <f t="shared" si="12"/>
        <v/>
      </c>
      <c r="R22" s="27" t="str">
        <f t="shared" si="13"/>
        <v/>
      </c>
      <c r="S22" s="29"/>
      <c r="T22" s="30"/>
      <c r="U22" s="31">
        <f t="shared" si="14"/>
        <v>0</v>
      </c>
      <c r="V22" s="31">
        <f t="shared" si="15"/>
        <v>0</v>
      </c>
      <c r="W22" s="32" t="str">
        <f t="shared" si="16"/>
        <v/>
      </c>
      <c r="X22" s="32" t="str">
        <f t="shared" si="17"/>
        <v/>
      </c>
      <c r="Y22" s="24"/>
      <c r="Z22" s="24"/>
      <c r="AA22" s="25">
        <f t="shared" si="18"/>
        <v>0</v>
      </c>
      <c r="AB22" s="26">
        <f t="shared" si="19"/>
        <v>0</v>
      </c>
      <c r="AC22" s="26" t="str">
        <f t="shared" si="20"/>
        <v/>
      </c>
      <c r="AD22" s="27" t="str">
        <f t="shared" si="21"/>
        <v/>
      </c>
      <c r="AE22" s="39" t="str">
        <f t="shared" si="22"/>
        <v/>
      </c>
      <c r="AF22" s="39" t="str">
        <f t="shared" si="23"/>
        <v/>
      </c>
      <c r="AG22" s="40" t="str">
        <f t="shared" si="24"/>
        <v/>
      </c>
      <c r="AH22" s="41" t="str">
        <f t="shared" si="0"/>
        <v/>
      </c>
      <c r="AI22" s="39" t="str">
        <f>IF(B22="","",ROUND(GEOMEAN((J22,P22,V22)),0))</f>
        <v/>
      </c>
      <c r="AJ22" s="39" t="str">
        <f>IF(B22="","",ROUND(GEOMEAN((L22,R22,X22)),0))</f>
        <v/>
      </c>
      <c r="AK22" s="40" t="str">
        <f t="shared" si="1"/>
        <v/>
      </c>
      <c r="AL22" s="40" t="str">
        <f t="shared" si="2"/>
        <v/>
      </c>
      <c r="AM22" s="42" t="e">
        <f t="shared" si="25"/>
        <v>#DIV/0!</v>
      </c>
      <c r="AN22" s="42" t="e">
        <f t="shared" si="3"/>
        <v>#DIV/0!</v>
      </c>
      <c r="AO22" s="39" t="str">
        <f t="shared" si="26"/>
        <v/>
      </c>
      <c r="AP22" s="39" t="str">
        <f t="shared" si="27"/>
        <v/>
      </c>
      <c r="AQ22" s="40" t="str">
        <f t="shared" si="28"/>
        <v/>
      </c>
      <c r="AR22" s="41" t="str">
        <f t="shared" si="29"/>
        <v/>
      </c>
      <c r="AS22" s="39" t="str">
        <f>IF(L22="","",ROUND(GEOMEAN((J22,P22,V22,AB22)),0))</f>
        <v/>
      </c>
      <c r="AT22" s="39" t="str">
        <f>IF(L22="","",ROUND(GEOMEAN((L22,R22,X22,AD22)),0))</f>
        <v/>
      </c>
      <c r="AU22" s="40" t="str">
        <f t="shared" si="30"/>
        <v/>
      </c>
      <c r="AV22" s="40" t="str">
        <f t="shared" si="31"/>
        <v/>
      </c>
      <c r="AW22" s="42">
        <f t="shared" si="32"/>
        <v>0</v>
      </c>
      <c r="AX22" s="42">
        <f t="shared" si="4"/>
        <v>0</v>
      </c>
      <c r="AY22" s="5"/>
      <c r="BC22" s="63"/>
      <c r="BD22" s="63"/>
      <c r="BE22" s="63"/>
      <c r="BF22" s="63"/>
      <c r="BG22" s="63"/>
      <c r="BH22" s="63"/>
      <c r="BI22" s="63"/>
      <c r="BJ22" s="66"/>
      <c r="BK22" s="66" t="str">
        <f t="shared" si="33"/>
        <v xml:space="preserve"> </v>
      </c>
      <c r="BL22" s="63"/>
      <c r="BM22" s="63"/>
      <c r="BN22" s="67" t="e">
        <f t="shared" si="34"/>
        <v>#DIV/0!</v>
      </c>
      <c r="CN22" s="7">
        <v>12</v>
      </c>
    </row>
    <row r="23" spans="1:92" s="7" customFormat="1">
      <c r="A23" s="6" t="str">
        <f t="shared" si="5"/>
        <v/>
      </c>
      <c r="B23" s="43"/>
      <c r="C23" s="6"/>
      <c r="D23" s="6"/>
      <c r="E23" s="43"/>
      <c r="F23" s="44"/>
      <c r="G23" s="22"/>
      <c r="H23" s="23"/>
      <c r="I23" s="47">
        <f t="shared" si="6"/>
        <v>0</v>
      </c>
      <c r="J23" s="47">
        <f t="shared" si="7"/>
        <v>0</v>
      </c>
      <c r="K23" s="58" t="str">
        <f t="shared" si="8"/>
        <v/>
      </c>
      <c r="L23" s="58" t="str">
        <f t="shared" si="9"/>
        <v/>
      </c>
      <c r="M23" s="24"/>
      <c r="N23" s="25"/>
      <c r="O23" s="26">
        <f t="shared" si="10"/>
        <v>0</v>
      </c>
      <c r="P23" s="26">
        <f t="shared" si="11"/>
        <v>0</v>
      </c>
      <c r="Q23" s="27" t="str">
        <f t="shared" si="12"/>
        <v/>
      </c>
      <c r="R23" s="27" t="str">
        <f t="shared" si="13"/>
        <v/>
      </c>
      <c r="S23" s="29"/>
      <c r="T23" s="30"/>
      <c r="U23" s="31">
        <f t="shared" si="14"/>
        <v>0</v>
      </c>
      <c r="V23" s="31">
        <f t="shared" si="15"/>
        <v>0</v>
      </c>
      <c r="W23" s="32" t="str">
        <f t="shared" si="16"/>
        <v/>
      </c>
      <c r="X23" s="32" t="str">
        <f t="shared" si="17"/>
        <v/>
      </c>
      <c r="Y23" s="24"/>
      <c r="Z23" s="24"/>
      <c r="AA23" s="25">
        <f t="shared" si="18"/>
        <v>0</v>
      </c>
      <c r="AB23" s="26">
        <f t="shared" si="19"/>
        <v>0</v>
      </c>
      <c r="AC23" s="26" t="str">
        <f t="shared" si="20"/>
        <v/>
      </c>
      <c r="AD23" s="27" t="str">
        <f t="shared" si="21"/>
        <v/>
      </c>
      <c r="AE23" s="39" t="str">
        <f t="shared" si="22"/>
        <v/>
      </c>
      <c r="AF23" s="39" t="str">
        <f t="shared" si="23"/>
        <v/>
      </c>
      <c r="AG23" s="40" t="str">
        <f t="shared" si="24"/>
        <v/>
      </c>
      <c r="AH23" s="41" t="str">
        <f t="shared" si="0"/>
        <v/>
      </c>
      <c r="AI23" s="39" t="str">
        <f>IF(B23="","",ROUND(GEOMEAN((J23,P23,V23)),0))</f>
        <v/>
      </c>
      <c r="AJ23" s="39" t="str">
        <f>IF(B23="","",ROUND(GEOMEAN((L23,R23,X23)),0))</f>
        <v/>
      </c>
      <c r="AK23" s="40" t="str">
        <f t="shared" si="1"/>
        <v/>
      </c>
      <c r="AL23" s="40" t="str">
        <f t="shared" si="2"/>
        <v/>
      </c>
      <c r="AM23" s="42" t="e">
        <f t="shared" si="25"/>
        <v>#DIV/0!</v>
      </c>
      <c r="AN23" s="42" t="e">
        <f t="shared" si="3"/>
        <v>#DIV/0!</v>
      </c>
      <c r="AO23" s="39" t="str">
        <f t="shared" si="26"/>
        <v/>
      </c>
      <c r="AP23" s="39" t="str">
        <f t="shared" si="27"/>
        <v/>
      </c>
      <c r="AQ23" s="40" t="str">
        <f t="shared" si="28"/>
        <v/>
      </c>
      <c r="AR23" s="41" t="str">
        <f t="shared" si="29"/>
        <v/>
      </c>
      <c r="AS23" s="39" t="str">
        <f>IF(L23="","",ROUND(GEOMEAN((J23,P23,V23,AB23)),0))</f>
        <v/>
      </c>
      <c r="AT23" s="39" t="str">
        <f>IF(L23="","",ROUND(GEOMEAN((L23,R23,X23,AD23)),0))</f>
        <v/>
      </c>
      <c r="AU23" s="40" t="str">
        <f t="shared" si="30"/>
        <v/>
      </c>
      <c r="AV23" s="40" t="str">
        <f t="shared" si="31"/>
        <v/>
      </c>
      <c r="AW23" s="42">
        <f t="shared" si="32"/>
        <v>0</v>
      </c>
      <c r="AX23" s="42">
        <f t="shared" si="4"/>
        <v>0</v>
      </c>
      <c r="AY23" s="5"/>
      <c r="BC23" s="63"/>
      <c r="BD23" s="63"/>
      <c r="BE23" s="63"/>
      <c r="BF23" s="63"/>
      <c r="BG23" s="63"/>
      <c r="BH23" s="63"/>
      <c r="BI23" s="63"/>
      <c r="BJ23" s="66"/>
      <c r="BK23" s="66" t="str">
        <f t="shared" si="33"/>
        <v xml:space="preserve"> </v>
      </c>
      <c r="BL23" s="63"/>
      <c r="BM23" s="63"/>
      <c r="BN23" s="67" t="e">
        <f t="shared" si="34"/>
        <v>#DIV/0!</v>
      </c>
      <c r="CN23" s="7">
        <v>13</v>
      </c>
    </row>
    <row r="24" spans="1:92" s="7" customFormat="1">
      <c r="A24" s="6" t="str">
        <f t="shared" si="5"/>
        <v/>
      </c>
      <c r="B24" s="43"/>
      <c r="C24" s="6"/>
      <c r="D24" s="6"/>
      <c r="E24" s="43"/>
      <c r="F24" s="44"/>
      <c r="G24" s="22"/>
      <c r="H24" s="23"/>
      <c r="I24" s="47">
        <f t="shared" si="6"/>
        <v>0</v>
      </c>
      <c r="J24" s="47">
        <f t="shared" si="7"/>
        <v>0</v>
      </c>
      <c r="K24" s="58" t="str">
        <f t="shared" si="8"/>
        <v/>
      </c>
      <c r="L24" s="58" t="str">
        <f t="shared" si="9"/>
        <v/>
      </c>
      <c r="M24" s="24"/>
      <c r="N24" s="25"/>
      <c r="O24" s="26">
        <f t="shared" si="10"/>
        <v>0</v>
      </c>
      <c r="P24" s="26">
        <f t="shared" si="11"/>
        <v>0</v>
      </c>
      <c r="Q24" s="27" t="str">
        <f t="shared" si="12"/>
        <v/>
      </c>
      <c r="R24" s="27" t="str">
        <f t="shared" si="13"/>
        <v/>
      </c>
      <c r="S24" s="29"/>
      <c r="T24" s="30"/>
      <c r="U24" s="31">
        <f t="shared" si="14"/>
        <v>0</v>
      </c>
      <c r="V24" s="31">
        <f t="shared" si="15"/>
        <v>0</v>
      </c>
      <c r="W24" s="32" t="str">
        <f t="shared" si="16"/>
        <v/>
      </c>
      <c r="X24" s="32" t="str">
        <f t="shared" si="17"/>
        <v/>
      </c>
      <c r="Y24" s="24"/>
      <c r="Z24" s="24"/>
      <c r="AA24" s="25">
        <f t="shared" si="18"/>
        <v>0</v>
      </c>
      <c r="AB24" s="26">
        <f t="shared" si="19"/>
        <v>0</v>
      </c>
      <c r="AC24" s="26" t="str">
        <f t="shared" si="20"/>
        <v/>
      </c>
      <c r="AD24" s="27" t="str">
        <f t="shared" si="21"/>
        <v/>
      </c>
      <c r="AE24" s="39" t="str">
        <f t="shared" si="22"/>
        <v/>
      </c>
      <c r="AF24" s="39" t="str">
        <f t="shared" si="23"/>
        <v/>
      </c>
      <c r="AG24" s="40" t="str">
        <f t="shared" si="24"/>
        <v/>
      </c>
      <c r="AH24" s="41" t="str">
        <f t="shared" si="0"/>
        <v/>
      </c>
      <c r="AI24" s="39" t="str">
        <f>IF(B24="","",ROUND(GEOMEAN((J24,P24,V24)),0))</f>
        <v/>
      </c>
      <c r="AJ24" s="39" t="str">
        <f>IF(B24="","",ROUND(GEOMEAN((L24,R24,X24)),0))</f>
        <v/>
      </c>
      <c r="AK24" s="40" t="str">
        <f t="shared" si="1"/>
        <v/>
      </c>
      <c r="AL24" s="40" t="str">
        <f t="shared" si="2"/>
        <v/>
      </c>
      <c r="AM24" s="42" t="e">
        <f t="shared" si="25"/>
        <v>#DIV/0!</v>
      </c>
      <c r="AN24" s="42" t="e">
        <f t="shared" si="3"/>
        <v>#DIV/0!</v>
      </c>
      <c r="AO24" s="39" t="str">
        <f t="shared" si="26"/>
        <v/>
      </c>
      <c r="AP24" s="39" t="str">
        <f t="shared" si="27"/>
        <v/>
      </c>
      <c r="AQ24" s="40" t="str">
        <f t="shared" si="28"/>
        <v/>
      </c>
      <c r="AR24" s="41" t="str">
        <f t="shared" si="29"/>
        <v/>
      </c>
      <c r="AS24" s="39" t="str">
        <f>IF(L24="","",ROUND(GEOMEAN((J24,P24,V24,AB24)),0))</f>
        <v/>
      </c>
      <c r="AT24" s="39" t="str">
        <f>IF(L24="","",ROUND(GEOMEAN((L24,R24,X24,AD24)),0))</f>
        <v/>
      </c>
      <c r="AU24" s="40" t="str">
        <f t="shared" si="30"/>
        <v/>
      </c>
      <c r="AV24" s="40" t="str">
        <f t="shared" si="31"/>
        <v/>
      </c>
      <c r="AW24" s="42">
        <f t="shared" si="32"/>
        <v>0</v>
      </c>
      <c r="AX24" s="42">
        <f t="shared" si="4"/>
        <v>0</v>
      </c>
      <c r="AY24" s="5"/>
      <c r="BC24" s="63"/>
      <c r="BD24" s="63"/>
      <c r="BE24" s="63"/>
      <c r="BF24" s="63"/>
      <c r="BG24" s="63"/>
      <c r="BH24" s="63"/>
      <c r="BI24" s="63"/>
      <c r="BJ24" s="66"/>
      <c r="BK24" s="66" t="str">
        <f t="shared" si="33"/>
        <v xml:space="preserve"> </v>
      </c>
      <c r="BL24" s="63"/>
      <c r="BM24" s="63"/>
      <c r="BN24" s="67" t="e">
        <f t="shared" si="34"/>
        <v>#DIV/0!</v>
      </c>
      <c r="CN24" s="7">
        <v>14</v>
      </c>
    </row>
    <row r="25" spans="1:92" s="7" customFormat="1">
      <c r="A25" s="6" t="str">
        <f t="shared" si="5"/>
        <v/>
      </c>
      <c r="B25" s="43"/>
      <c r="C25" s="6"/>
      <c r="D25" s="6"/>
      <c r="E25" s="43"/>
      <c r="F25" s="44"/>
      <c r="G25" s="22"/>
      <c r="H25" s="23"/>
      <c r="I25" s="47">
        <f t="shared" si="6"/>
        <v>0</v>
      </c>
      <c r="J25" s="47">
        <f t="shared" si="7"/>
        <v>0</v>
      </c>
      <c r="K25" s="58" t="str">
        <f t="shared" si="8"/>
        <v/>
      </c>
      <c r="L25" s="58" t="str">
        <f t="shared" si="9"/>
        <v/>
      </c>
      <c r="M25" s="24"/>
      <c r="N25" s="25"/>
      <c r="O25" s="26">
        <f t="shared" si="10"/>
        <v>0</v>
      </c>
      <c r="P25" s="26">
        <f t="shared" si="11"/>
        <v>0</v>
      </c>
      <c r="Q25" s="27" t="str">
        <f t="shared" si="12"/>
        <v/>
      </c>
      <c r="R25" s="27" t="str">
        <f t="shared" si="13"/>
        <v/>
      </c>
      <c r="S25" s="29"/>
      <c r="T25" s="30"/>
      <c r="U25" s="31">
        <f t="shared" si="14"/>
        <v>0</v>
      </c>
      <c r="V25" s="31">
        <f t="shared" si="15"/>
        <v>0</v>
      </c>
      <c r="W25" s="32" t="str">
        <f t="shared" si="16"/>
        <v/>
      </c>
      <c r="X25" s="32" t="str">
        <f t="shared" si="17"/>
        <v/>
      </c>
      <c r="Y25" s="24"/>
      <c r="Z25" s="24"/>
      <c r="AA25" s="25">
        <f t="shared" si="18"/>
        <v>0</v>
      </c>
      <c r="AB25" s="26">
        <f t="shared" si="19"/>
        <v>0</v>
      </c>
      <c r="AC25" s="26" t="str">
        <f t="shared" si="20"/>
        <v/>
      </c>
      <c r="AD25" s="27" t="str">
        <f t="shared" si="21"/>
        <v/>
      </c>
      <c r="AE25" s="39" t="str">
        <f t="shared" si="22"/>
        <v/>
      </c>
      <c r="AF25" s="39" t="str">
        <f t="shared" si="23"/>
        <v/>
      </c>
      <c r="AG25" s="40" t="str">
        <f t="shared" si="24"/>
        <v/>
      </c>
      <c r="AH25" s="41" t="str">
        <f t="shared" si="0"/>
        <v/>
      </c>
      <c r="AI25" s="39" t="str">
        <f>IF(B25="","",ROUND(GEOMEAN((J25,P25,V25)),0))</f>
        <v/>
      </c>
      <c r="AJ25" s="39" t="str">
        <f>IF(B25="","",ROUND(GEOMEAN((L25,R25,X25)),0))</f>
        <v/>
      </c>
      <c r="AK25" s="40" t="str">
        <f t="shared" si="1"/>
        <v/>
      </c>
      <c r="AL25" s="40" t="str">
        <f t="shared" si="2"/>
        <v/>
      </c>
      <c r="AM25" s="42" t="e">
        <f t="shared" si="25"/>
        <v>#DIV/0!</v>
      </c>
      <c r="AN25" s="42" t="e">
        <f t="shared" si="3"/>
        <v>#DIV/0!</v>
      </c>
      <c r="AO25" s="39" t="str">
        <f t="shared" si="26"/>
        <v/>
      </c>
      <c r="AP25" s="39" t="str">
        <f t="shared" si="27"/>
        <v/>
      </c>
      <c r="AQ25" s="40" t="str">
        <f t="shared" si="28"/>
        <v/>
      </c>
      <c r="AR25" s="41" t="str">
        <f t="shared" si="29"/>
        <v/>
      </c>
      <c r="AS25" s="39" t="str">
        <f>IF(L25="","",ROUND(GEOMEAN((J25,P25,V25,AB25)),0))</f>
        <v/>
      </c>
      <c r="AT25" s="39" t="str">
        <f>IF(L25="","",ROUND(GEOMEAN((L25,R25,X25,AD25)),0))</f>
        <v/>
      </c>
      <c r="AU25" s="40" t="str">
        <f t="shared" si="30"/>
        <v/>
      </c>
      <c r="AV25" s="40" t="str">
        <f t="shared" si="31"/>
        <v/>
      </c>
      <c r="AW25" s="42">
        <f t="shared" si="32"/>
        <v>0</v>
      </c>
      <c r="AX25" s="42">
        <f t="shared" si="4"/>
        <v>0</v>
      </c>
      <c r="AY25" s="5"/>
      <c r="BC25" s="63"/>
      <c r="BD25" s="63"/>
      <c r="BE25" s="63"/>
      <c r="BF25" s="63"/>
      <c r="BG25" s="63"/>
      <c r="BH25" s="63"/>
      <c r="BI25" s="63"/>
      <c r="BJ25" s="66"/>
      <c r="BK25" s="66" t="str">
        <f t="shared" si="33"/>
        <v xml:space="preserve"> </v>
      </c>
      <c r="BL25" s="63"/>
      <c r="BM25" s="63"/>
      <c r="BN25" s="67" t="e">
        <f t="shared" si="34"/>
        <v>#DIV/0!</v>
      </c>
      <c r="CN25" s="7">
        <v>15</v>
      </c>
    </row>
    <row r="26" spans="1:92" s="7" customFormat="1">
      <c r="A26" s="6" t="str">
        <f t="shared" si="5"/>
        <v/>
      </c>
      <c r="B26" s="43"/>
      <c r="C26" s="6"/>
      <c r="D26" s="6"/>
      <c r="E26" s="43"/>
      <c r="F26" s="44"/>
      <c r="G26" s="22"/>
      <c r="H26" s="23"/>
      <c r="I26" s="47">
        <f t="shared" si="6"/>
        <v>0</v>
      </c>
      <c r="J26" s="47">
        <f t="shared" si="7"/>
        <v>0</v>
      </c>
      <c r="K26" s="58" t="str">
        <f t="shared" si="8"/>
        <v/>
      </c>
      <c r="L26" s="58" t="str">
        <f t="shared" si="9"/>
        <v/>
      </c>
      <c r="M26" s="24"/>
      <c r="N26" s="25"/>
      <c r="O26" s="26">
        <f t="shared" si="10"/>
        <v>0</v>
      </c>
      <c r="P26" s="26">
        <f t="shared" si="11"/>
        <v>0</v>
      </c>
      <c r="Q26" s="27" t="str">
        <f t="shared" si="12"/>
        <v/>
      </c>
      <c r="R26" s="27" t="str">
        <f t="shared" si="13"/>
        <v/>
      </c>
      <c r="S26" s="29"/>
      <c r="T26" s="30"/>
      <c r="U26" s="31">
        <f t="shared" si="14"/>
        <v>0</v>
      </c>
      <c r="V26" s="31">
        <f t="shared" si="15"/>
        <v>0</v>
      </c>
      <c r="W26" s="32" t="str">
        <f t="shared" si="16"/>
        <v/>
      </c>
      <c r="X26" s="32" t="str">
        <f t="shared" si="17"/>
        <v/>
      </c>
      <c r="Y26" s="24"/>
      <c r="Z26" s="24"/>
      <c r="AA26" s="25">
        <f t="shared" si="18"/>
        <v>0</v>
      </c>
      <c r="AB26" s="26">
        <f t="shared" si="19"/>
        <v>0</v>
      </c>
      <c r="AC26" s="26" t="str">
        <f t="shared" si="20"/>
        <v/>
      </c>
      <c r="AD26" s="27" t="str">
        <f t="shared" si="21"/>
        <v/>
      </c>
      <c r="AE26" s="39" t="str">
        <f t="shared" si="22"/>
        <v/>
      </c>
      <c r="AF26" s="39" t="str">
        <f t="shared" si="23"/>
        <v/>
      </c>
      <c r="AG26" s="40" t="str">
        <f t="shared" si="24"/>
        <v/>
      </c>
      <c r="AH26" s="41" t="str">
        <f t="shared" si="0"/>
        <v/>
      </c>
      <c r="AI26" s="39" t="str">
        <f>IF(B26="","",ROUND(GEOMEAN((J26,P26,V26)),0))</f>
        <v/>
      </c>
      <c r="AJ26" s="39" t="str">
        <f>IF(B26="","",ROUND(GEOMEAN((L26,R26,X26)),0))</f>
        <v/>
      </c>
      <c r="AK26" s="40" t="str">
        <f t="shared" si="1"/>
        <v/>
      </c>
      <c r="AL26" s="40" t="str">
        <f t="shared" si="2"/>
        <v/>
      </c>
      <c r="AM26" s="42" t="e">
        <f t="shared" si="25"/>
        <v>#DIV/0!</v>
      </c>
      <c r="AN26" s="42" t="e">
        <f t="shared" si="3"/>
        <v>#DIV/0!</v>
      </c>
      <c r="AO26" s="39" t="str">
        <f t="shared" si="26"/>
        <v/>
      </c>
      <c r="AP26" s="39" t="str">
        <f t="shared" si="27"/>
        <v/>
      </c>
      <c r="AQ26" s="40" t="str">
        <f t="shared" si="28"/>
        <v/>
      </c>
      <c r="AR26" s="41" t="str">
        <f t="shared" si="29"/>
        <v/>
      </c>
      <c r="AS26" s="39" t="str">
        <f>IF(L26="","",ROUND(GEOMEAN((J26,P26,V26,AB26)),0))</f>
        <v/>
      </c>
      <c r="AT26" s="39" t="str">
        <f>IF(L26="","",ROUND(GEOMEAN((L26,R26,X26,AD26)),0))</f>
        <v/>
      </c>
      <c r="AU26" s="40" t="str">
        <f t="shared" si="30"/>
        <v/>
      </c>
      <c r="AV26" s="40" t="str">
        <f t="shared" si="31"/>
        <v/>
      </c>
      <c r="AW26" s="42">
        <f t="shared" si="32"/>
        <v>0</v>
      </c>
      <c r="AX26" s="42">
        <f t="shared" si="4"/>
        <v>0</v>
      </c>
      <c r="AY26" s="5"/>
      <c r="BC26" s="63"/>
      <c r="BD26" s="63"/>
      <c r="BE26" s="5"/>
      <c r="BF26" s="5"/>
      <c r="BG26" s="5"/>
      <c r="BH26" s="64"/>
      <c r="BI26" s="65"/>
      <c r="BJ26" s="66"/>
      <c r="BK26" s="66" t="str">
        <f t="shared" si="33"/>
        <v xml:space="preserve"> </v>
      </c>
      <c r="BL26" s="5"/>
      <c r="BM26" s="5"/>
      <c r="BN26" s="67" t="e">
        <f t="shared" si="34"/>
        <v>#DIV/0!</v>
      </c>
      <c r="CN26" s="7">
        <v>16</v>
      </c>
    </row>
    <row r="27" spans="1:92" s="7" customFormat="1">
      <c r="A27" s="6" t="str">
        <f t="shared" si="5"/>
        <v/>
      </c>
      <c r="B27" s="43"/>
      <c r="C27" s="6"/>
      <c r="D27" s="6"/>
      <c r="E27" s="43"/>
      <c r="F27" s="44"/>
      <c r="G27" s="22"/>
      <c r="H27" s="23"/>
      <c r="I27" s="47">
        <f t="shared" si="6"/>
        <v>0</v>
      </c>
      <c r="J27" s="47">
        <f t="shared" si="7"/>
        <v>0</v>
      </c>
      <c r="K27" s="58" t="str">
        <f t="shared" si="8"/>
        <v/>
      </c>
      <c r="L27" s="58" t="str">
        <f t="shared" si="9"/>
        <v/>
      </c>
      <c r="M27" s="24"/>
      <c r="N27" s="25"/>
      <c r="O27" s="26">
        <f t="shared" si="10"/>
        <v>0</v>
      </c>
      <c r="P27" s="26">
        <f t="shared" si="11"/>
        <v>0</v>
      </c>
      <c r="Q27" s="27" t="str">
        <f t="shared" si="12"/>
        <v/>
      </c>
      <c r="R27" s="27" t="str">
        <f t="shared" si="13"/>
        <v/>
      </c>
      <c r="S27" s="29"/>
      <c r="T27" s="30"/>
      <c r="U27" s="31">
        <f t="shared" si="14"/>
        <v>0</v>
      </c>
      <c r="V27" s="31">
        <f t="shared" si="15"/>
        <v>0</v>
      </c>
      <c r="W27" s="32" t="str">
        <f t="shared" si="16"/>
        <v/>
      </c>
      <c r="X27" s="32" t="str">
        <f t="shared" si="17"/>
        <v/>
      </c>
      <c r="Y27" s="24"/>
      <c r="Z27" s="24"/>
      <c r="AA27" s="25">
        <f t="shared" si="18"/>
        <v>0</v>
      </c>
      <c r="AB27" s="26">
        <f t="shared" si="19"/>
        <v>0</v>
      </c>
      <c r="AC27" s="26" t="str">
        <f t="shared" si="20"/>
        <v/>
      </c>
      <c r="AD27" s="27" t="str">
        <f t="shared" si="21"/>
        <v/>
      </c>
      <c r="AE27" s="39" t="str">
        <f t="shared" si="22"/>
        <v/>
      </c>
      <c r="AF27" s="39" t="str">
        <f t="shared" si="23"/>
        <v/>
      </c>
      <c r="AG27" s="40" t="str">
        <f t="shared" si="24"/>
        <v/>
      </c>
      <c r="AH27" s="41" t="str">
        <f t="shared" si="0"/>
        <v/>
      </c>
      <c r="AI27" s="39" t="str">
        <f>IF(B27="","",ROUND(GEOMEAN((J27,P27,V27)),0))</f>
        <v/>
      </c>
      <c r="AJ27" s="39" t="str">
        <f>IF(B27="","",ROUND(GEOMEAN((L27,R27,X27)),0))</f>
        <v/>
      </c>
      <c r="AK27" s="40" t="str">
        <f t="shared" si="1"/>
        <v/>
      </c>
      <c r="AL27" s="40" t="str">
        <f t="shared" si="2"/>
        <v/>
      </c>
      <c r="AM27" s="42" t="e">
        <f t="shared" si="25"/>
        <v>#DIV/0!</v>
      </c>
      <c r="AN27" s="42" t="e">
        <f t="shared" si="3"/>
        <v>#DIV/0!</v>
      </c>
      <c r="AO27" s="39" t="str">
        <f t="shared" si="26"/>
        <v/>
      </c>
      <c r="AP27" s="39" t="str">
        <f t="shared" si="27"/>
        <v/>
      </c>
      <c r="AQ27" s="40" t="str">
        <f t="shared" si="28"/>
        <v/>
      </c>
      <c r="AR27" s="41" t="str">
        <f t="shared" si="29"/>
        <v/>
      </c>
      <c r="AS27" s="39" t="str">
        <f>IF(L27="","",ROUND(GEOMEAN((J27,P27,V27,AB27)),0))</f>
        <v/>
      </c>
      <c r="AT27" s="39" t="str">
        <f>IF(L27="","",ROUND(GEOMEAN((L27,R27,X27,AD27)),0))</f>
        <v/>
      </c>
      <c r="AU27" s="40" t="str">
        <f t="shared" si="30"/>
        <v/>
      </c>
      <c r="AV27" s="40" t="str">
        <f t="shared" si="31"/>
        <v/>
      </c>
      <c r="AW27" s="42">
        <f t="shared" si="32"/>
        <v>0</v>
      </c>
      <c r="AX27" s="42">
        <f t="shared" si="4"/>
        <v>0</v>
      </c>
      <c r="AY27" s="5"/>
      <c r="BC27" s="63"/>
      <c r="BD27" s="63"/>
      <c r="BE27" s="5"/>
      <c r="BF27" s="5"/>
      <c r="BG27" s="5"/>
      <c r="BH27" s="64"/>
      <c r="BI27" s="65"/>
      <c r="BJ27" s="66"/>
      <c r="BK27" s="66" t="str">
        <f t="shared" si="33"/>
        <v xml:space="preserve"> </v>
      </c>
      <c r="BL27" s="5"/>
      <c r="BM27" s="5"/>
      <c r="BN27" s="67" t="e">
        <f t="shared" si="34"/>
        <v>#DIV/0!</v>
      </c>
      <c r="CN27" s="7">
        <v>17</v>
      </c>
    </row>
    <row r="28" spans="1:92" s="7" customFormat="1">
      <c r="A28" s="6" t="str">
        <f t="shared" si="5"/>
        <v/>
      </c>
      <c r="B28" s="43"/>
      <c r="C28" s="6"/>
      <c r="D28" s="6"/>
      <c r="E28" s="43"/>
      <c r="F28" s="44"/>
      <c r="G28" s="22"/>
      <c r="H28" s="23"/>
      <c r="I28" s="47">
        <f t="shared" si="6"/>
        <v>0</v>
      </c>
      <c r="J28" s="47">
        <f t="shared" si="7"/>
        <v>0</v>
      </c>
      <c r="K28" s="58" t="str">
        <f t="shared" si="8"/>
        <v/>
      </c>
      <c r="L28" s="58" t="str">
        <f t="shared" si="9"/>
        <v/>
      </c>
      <c r="M28" s="24"/>
      <c r="N28" s="25"/>
      <c r="O28" s="26">
        <f t="shared" si="10"/>
        <v>0</v>
      </c>
      <c r="P28" s="26">
        <f t="shared" si="11"/>
        <v>0</v>
      </c>
      <c r="Q28" s="27" t="str">
        <f t="shared" si="12"/>
        <v/>
      </c>
      <c r="R28" s="27" t="str">
        <f t="shared" si="13"/>
        <v/>
      </c>
      <c r="S28" s="29"/>
      <c r="T28" s="30"/>
      <c r="U28" s="31">
        <f t="shared" si="14"/>
        <v>0</v>
      </c>
      <c r="V28" s="31">
        <f t="shared" si="15"/>
        <v>0</v>
      </c>
      <c r="W28" s="32" t="str">
        <f t="shared" si="16"/>
        <v/>
      </c>
      <c r="X28" s="32" t="str">
        <f t="shared" si="17"/>
        <v/>
      </c>
      <c r="Y28" s="24"/>
      <c r="Z28" s="24"/>
      <c r="AA28" s="25">
        <f t="shared" si="18"/>
        <v>0</v>
      </c>
      <c r="AB28" s="26">
        <f t="shared" si="19"/>
        <v>0</v>
      </c>
      <c r="AC28" s="26" t="str">
        <f t="shared" si="20"/>
        <v/>
      </c>
      <c r="AD28" s="27" t="str">
        <f t="shared" si="21"/>
        <v/>
      </c>
      <c r="AE28" s="39" t="str">
        <f t="shared" si="22"/>
        <v/>
      </c>
      <c r="AF28" s="39" t="str">
        <f t="shared" si="23"/>
        <v/>
      </c>
      <c r="AG28" s="40" t="str">
        <f t="shared" si="24"/>
        <v/>
      </c>
      <c r="AH28" s="41" t="str">
        <f t="shared" si="0"/>
        <v/>
      </c>
      <c r="AI28" s="39" t="str">
        <f>IF(B28="","",ROUND(GEOMEAN((J28,P28,V28)),0))</f>
        <v/>
      </c>
      <c r="AJ28" s="39" t="str">
        <f>IF(B28="","",ROUND(GEOMEAN((L28,R28,X28)),0))</f>
        <v/>
      </c>
      <c r="AK28" s="40" t="str">
        <f t="shared" si="1"/>
        <v/>
      </c>
      <c r="AL28" s="40" t="str">
        <f t="shared" si="2"/>
        <v/>
      </c>
      <c r="AM28" s="42" t="e">
        <f t="shared" si="25"/>
        <v>#DIV/0!</v>
      </c>
      <c r="AN28" s="42" t="e">
        <f t="shared" si="3"/>
        <v>#DIV/0!</v>
      </c>
      <c r="AO28" s="39" t="str">
        <f t="shared" si="26"/>
        <v/>
      </c>
      <c r="AP28" s="39" t="str">
        <f t="shared" si="27"/>
        <v/>
      </c>
      <c r="AQ28" s="40" t="str">
        <f t="shared" si="28"/>
        <v/>
      </c>
      <c r="AR28" s="41" t="str">
        <f t="shared" si="29"/>
        <v/>
      </c>
      <c r="AS28" s="39" t="str">
        <f>IF(L28="","",ROUND(GEOMEAN((J28,P28,V28,AB28)),0))</f>
        <v/>
      </c>
      <c r="AT28" s="39" t="str">
        <f>IF(L28="","",ROUND(GEOMEAN((L28,R28,X28,AD28)),0))</f>
        <v/>
      </c>
      <c r="AU28" s="40" t="str">
        <f t="shared" si="30"/>
        <v/>
      </c>
      <c r="AV28" s="40" t="str">
        <f t="shared" si="31"/>
        <v/>
      </c>
      <c r="AW28" s="42">
        <f t="shared" si="32"/>
        <v>0</v>
      </c>
      <c r="AX28" s="42">
        <f t="shared" si="4"/>
        <v>0</v>
      </c>
      <c r="AY28" s="5"/>
      <c r="BC28" s="63"/>
      <c r="BD28" s="63"/>
      <c r="BE28" s="5"/>
      <c r="BF28" s="5"/>
      <c r="BG28" s="5"/>
      <c r="BH28" s="64"/>
      <c r="BI28" s="65"/>
      <c r="BJ28" s="66"/>
      <c r="BK28" s="66" t="str">
        <f t="shared" si="33"/>
        <v xml:space="preserve"> </v>
      </c>
      <c r="BL28" s="5"/>
      <c r="BM28" s="5"/>
      <c r="BN28" s="67" t="e">
        <f t="shared" si="34"/>
        <v>#DIV/0!</v>
      </c>
      <c r="CN28" s="7">
        <v>18</v>
      </c>
    </row>
    <row r="29" spans="1:92" s="7" customFormat="1">
      <c r="A29" s="6" t="str">
        <f t="shared" si="5"/>
        <v/>
      </c>
      <c r="B29" s="43"/>
      <c r="C29" s="6"/>
      <c r="D29" s="6"/>
      <c r="E29" s="43"/>
      <c r="F29" s="44"/>
      <c r="G29" s="22"/>
      <c r="H29" s="23"/>
      <c r="I29" s="47">
        <f t="shared" si="6"/>
        <v>0</v>
      </c>
      <c r="J29" s="47">
        <f t="shared" si="7"/>
        <v>0</v>
      </c>
      <c r="K29" s="58" t="str">
        <f t="shared" si="8"/>
        <v/>
      </c>
      <c r="L29" s="58" t="str">
        <f t="shared" si="9"/>
        <v/>
      </c>
      <c r="M29" s="24"/>
      <c r="N29" s="25"/>
      <c r="O29" s="26">
        <f t="shared" si="10"/>
        <v>0</v>
      </c>
      <c r="P29" s="26">
        <f t="shared" si="11"/>
        <v>0</v>
      </c>
      <c r="Q29" s="27" t="str">
        <f t="shared" si="12"/>
        <v/>
      </c>
      <c r="R29" s="27" t="str">
        <f t="shared" si="13"/>
        <v/>
      </c>
      <c r="S29" s="29"/>
      <c r="T29" s="30"/>
      <c r="U29" s="31">
        <f t="shared" si="14"/>
        <v>0</v>
      </c>
      <c r="V29" s="31">
        <f t="shared" si="15"/>
        <v>0</v>
      </c>
      <c r="W29" s="32" t="str">
        <f t="shared" si="16"/>
        <v/>
      </c>
      <c r="X29" s="32" t="str">
        <f t="shared" si="17"/>
        <v/>
      </c>
      <c r="Y29" s="24"/>
      <c r="Z29" s="24"/>
      <c r="AA29" s="25">
        <f t="shared" si="18"/>
        <v>0</v>
      </c>
      <c r="AB29" s="26">
        <f t="shared" si="19"/>
        <v>0</v>
      </c>
      <c r="AC29" s="26" t="str">
        <f t="shared" si="20"/>
        <v/>
      </c>
      <c r="AD29" s="27" t="str">
        <f t="shared" si="21"/>
        <v/>
      </c>
      <c r="AE29" s="39" t="str">
        <f t="shared" si="22"/>
        <v/>
      </c>
      <c r="AF29" s="39" t="str">
        <f t="shared" si="23"/>
        <v/>
      </c>
      <c r="AG29" s="40" t="str">
        <f t="shared" si="24"/>
        <v/>
      </c>
      <c r="AH29" s="41" t="str">
        <f t="shared" si="0"/>
        <v/>
      </c>
      <c r="AI29" s="39" t="str">
        <f>IF(B29="","",ROUND(GEOMEAN((J29,P29,V29)),0))</f>
        <v/>
      </c>
      <c r="AJ29" s="39" t="str">
        <f>IF(B29="","",ROUND(GEOMEAN((L29,R29,X29)),0))</f>
        <v/>
      </c>
      <c r="AK29" s="40" t="str">
        <f t="shared" si="1"/>
        <v/>
      </c>
      <c r="AL29" s="40" t="str">
        <f t="shared" si="2"/>
        <v/>
      </c>
      <c r="AM29" s="42" t="e">
        <f t="shared" si="25"/>
        <v>#DIV/0!</v>
      </c>
      <c r="AN29" s="42" t="e">
        <f t="shared" si="3"/>
        <v>#DIV/0!</v>
      </c>
      <c r="AO29" s="39" t="str">
        <f t="shared" si="26"/>
        <v/>
      </c>
      <c r="AP29" s="39" t="str">
        <f t="shared" si="27"/>
        <v/>
      </c>
      <c r="AQ29" s="40" t="str">
        <f t="shared" si="28"/>
        <v/>
      </c>
      <c r="AR29" s="41" t="str">
        <f t="shared" si="29"/>
        <v/>
      </c>
      <c r="AS29" s="39" t="str">
        <f>IF(L29="","",ROUND(GEOMEAN((J29,P29,V29,AB29)),0))</f>
        <v/>
      </c>
      <c r="AT29" s="39" t="str">
        <f>IF(L29="","",ROUND(GEOMEAN((L29,R29,X29,AD29)),0))</f>
        <v/>
      </c>
      <c r="AU29" s="40" t="str">
        <f t="shared" si="30"/>
        <v/>
      </c>
      <c r="AV29" s="40" t="str">
        <f t="shared" si="31"/>
        <v/>
      </c>
      <c r="AW29" s="42">
        <f t="shared" si="32"/>
        <v>0</v>
      </c>
      <c r="AX29" s="42">
        <f t="shared" si="4"/>
        <v>0</v>
      </c>
      <c r="AY29" s="5"/>
      <c r="BC29" s="63"/>
      <c r="BD29" s="63"/>
      <c r="BE29" s="5"/>
      <c r="BF29" s="5"/>
      <c r="BG29" s="5"/>
      <c r="BH29" s="64"/>
      <c r="BI29" s="65"/>
      <c r="BJ29" s="66"/>
      <c r="BK29" s="66" t="str">
        <f t="shared" si="33"/>
        <v xml:space="preserve"> </v>
      </c>
      <c r="BL29" s="5"/>
      <c r="BM29" s="5"/>
      <c r="BN29" s="67" t="e">
        <f t="shared" si="34"/>
        <v>#DIV/0!</v>
      </c>
      <c r="CN29" s="7">
        <v>19</v>
      </c>
    </row>
    <row r="30" spans="1:92" s="7" customFormat="1">
      <c r="A30" s="6" t="str">
        <f t="shared" si="5"/>
        <v/>
      </c>
      <c r="B30" s="43"/>
      <c r="C30" s="6"/>
      <c r="D30" s="6"/>
      <c r="E30" s="43"/>
      <c r="F30" s="44"/>
      <c r="G30" s="22"/>
      <c r="H30" s="23"/>
      <c r="I30" s="47">
        <f t="shared" si="6"/>
        <v>0</v>
      </c>
      <c r="J30" s="47">
        <f t="shared" si="7"/>
        <v>0</v>
      </c>
      <c r="K30" s="58" t="str">
        <f t="shared" si="8"/>
        <v/>
      </c>
      <c r="L30" s="58" t="str">
        <f t="shared" si="9"/>
        <v/>
      </c>
      <c r="M30" s="24"/>
      <c r="N30" s="25"/>
      <c r="O30" s="26">
        <f t="shared" si="10"/>
        <v>0</v>
      </c>
      <c r="P30" s="26">
        <f t="shared" si="11"/>
        <v>0</v>
      </c>
      <c r="Q30" s="27" t="str">
        <f t="shared" si="12"/>
        <v/>
      </c>
      <c r="R30" s="27" t="str">
        <f t="shared" si="13"/>
        <v/>
      </c>
      <c r="S30" s="29"/>
      <c r="T30" s="30"/>
      <c r="U30" s="31">
        <f t="shared" si="14"/>
        <v>0</v>
      </c>
      <c r="V30" s="31">
        <f t="shared" si="15"/>
        <v>0</v>
      </c>
      <c r="W30" s="32" t="str">
        <f t="shared" si="16"/>
        <v/>
      </c>
      <c r="X30" s="32" t="str">
        <f t="shared" si="17"/>
        <v/>
      </c>
      <c r="Y30" s="24"/>
      <c r="Z30" s="24"/>
      <c r="AA30" s="25">
        <f t="shared" si="18"/>
        <v>0</v>
      </c>
      <c r="AB30" s="26">
        <f t="shared" si="19"/>
        <v>0</v>
      </c>
      <c r="AC30" s="26" t="str">
        <f t="shared" si="20"/>
        <v/>
      </c>
      <c r="AD30" s="27" t="str">
        <f t="shared" si="21"/>
        <v/>
      </c>
      <c r="AE30" s="39" t="str">
        <f t="shared" si="22"/>
        <v/>
      </c>
      <c r="AF30" s="39" t="str">
        <f t="shared" si="23"/>
        <v/>
      </c>
      <c r="AG30" s="40" t="str">
        <f t="shared" si="24"/>
        <v/>
      </c>
      <c r="AH30" s="41" t="str">
        <f t="shared" si="0"/>
        <v/>
      </c>
      <c r="AI30" s="39" t="str">
        <f>IF(B30="","",ROUND(GEOMEAN((J30,P30,V30)),0))</f>
        <v/>
      </c>
      <c r="AJ30" s="39" t="str">
        <f>IF(B30="","",ROUND(GEOMEAN((L30,R30,X30)),0))</f>
        <v/>
      </c>
      <c r="AK30" s="40" t="str">
        <f t="shared" si="1"/>
        <v/>
      </c>
      <c r="AL30" s="40" t="str">
        <f t="shared" si="2"/>
        <v/>
      </c>
      <c r="AM30" s="42" t="e">
        <f t="shared" si="25"/>
        <v>#DIV/0!</v>
      </c>
      <c r="AN30" s="42" t="e">
        <f t="shared" si="3"/>
        <v>#DIV/0!</v>
      </c>
      <c r="AO30" s="39" t="str">
        <f t="shared" si="26"/>
        <v/>
      </c>
      <c r="AP30" s="39" t="str">
        <f t="shared" si="27"/>
        <v/>
      </c>
      <c r="AQ30" s="40" t="str">
        <f t="shared" si="28"/>
        <v/>
      </c>
      <c r="AR30" s="41" t="str">
        <f t="shared" si="29"/>
        <v/>
      </c>
      <c r="AS30" s="39" t="str">
        <f>IF(L30="","",ROUND(GEOMEAN((J30,P30,V30,AB30)),0))</f>
        <v/>
      </c>
      <c r="AT30" s="39" t="str">
        <f>IF(L30="","",ROUND(GEOMEAN((L30,R30,X30,AD30)),0))</f>
        <v/>
      </c>
      <c r="AU30" s="40" t="str">
        <f t="shared" si="30"/>
        <v/>
      </c>
      <c r="AV30" s="40" t="str">
        <f t="shared" si="31"/>
        <v/>
      </c>
      <c r="AW30" s="42">
        <f t="shared" si="32"/>
        <v>0</v>
      </c>
      <c r="AX30" s="42">
        <f t="shared" si="4"/>
        <v>0</v>
      </c>
      <c r="AY30" s="5"/>
      <c r="BC30" s="63"/>
      <c r="BD30" s="63"/>
      <c r="BE30" s="5"/>
      <c r="BF30" s="5"/>
      <c r="BG30" s="5"/>
      <c r="BH30" s="64"/>
      <c r="BI30" s="65"/>
      <c r="BJ30" s="66"/>
      <c r="BK30" s="66" t="str">
        <f t="shared" si="33"/>
        <v xml:space="preserve"> </v>
      </c>
      <c r="BL30" s="5"/>
      <c r="BM30" s="5"/>
      <c r="BN30" s="67" t="e">
        <f t="shared" si="34"/>
        <v>#DIV/0!</v>
      </c>
      <c r="CN30" s="7">
        <v>20</v>
      </c>
    </row>
    <row r="31" spans="1:92" s="7" customFormat="1">
      <c r="A31" s="6" t="str">
        <f t="shared" si="5"/>
        <v/>
      </c>
      <c r="B31" s="43"/>
      <c r="C31" s="6"/>
      <c r="D31" s="6"/>
      <c r="E31" s="43"/>
      <c r="F31" s="44"/>
      <c r="G31" s="22"/>
      <c r="H31" s="23"/>
      <c r="I31" s="47">
        <f t="shared" si="6"/>
        <v>0</v>
      </c>
      <c r="J31" s="47">
        <f t="shared" si="7"/>
        <v>0</v>
      </c>
      <c r="K31" s="58" t="str">
        <f t="shared" si="8"/>
        <v/>
      </c>
      <c r="L31" s="58" t="str">
        <f t="shared" si="9"/>
        <v/>
      </c>
      <c r="M31" s="24"/>
      <c r="N31" s="25"/>
      <c r="O31" s="26">
        <f t="shared" si="10"/>
        <v>0</v>
      </c>
      <c r="P31" s="26">
        <f t="shared" si="11"/>
        <v>0</v>
      </c>
      <c r="Q31" s="27" t="str">
        <f t="shared" si="12"/>
        <v/>
      </c>
      <c r="R31" s="27" t="str">
        <f t="shared" si="13"/>
        <v/>
      </c>
      <c r="S31" s="29"/>
      <c r="T31" s="30"/>
      <c r="U31" s="31">
        <f t="shared" si="14"/>
        <v>0</v>
      </c>
      <c r="V31" s="31">
        <f t="shared" si="15"/>
        <v>0</v>
      </c>
      <c r="W31" s="32" t="str">
        <f t="shared" si="16"/>
        <v/>
      </c>
      <c r="X31" s="32" t="str">
        <f t="shared" si="17"/>
        <v/>
      </c>
      <c r="Y31" s="24"/>
      <c r="Z31" s="24"/>
      <c r="AA31" s="25">
        <f t="shared" si="18"/>
        <v>0</v>
      </c>
      <c r="AB31" s="26">
        <f t="shared" si="19"/>
        <v>0</v>
      </c>
      <c r="AC31" s="26" t="str">
        <f t="shared" si="20"/>
        <v/>
      </c>
      <c r="AD31" s="27" t="str">
        <f t="shared" si="21"/>
        <v/>
      </c>
      <c r="AE31" s="39" t="str">
        <f t="shared" si="22"/>
        <v/>
      </c>
      <c r="AF31" s="39" t="str">
        <f t="shared" si="23"/>
        <v/>
      </c>
      <c r="AG31" s="40" t="str">
        <f t="shared" si="24"/>
        <v/>
      </c>
      <c r="AH31" s="41" t="str">
        <f t="shared" si="0"/>
        <v/>
      </c>
      <c r="AI31" s="39" t="str">
        <f>IF(B31="","",ROUND(GEOMEAN((J31,P31,V31)),0))</f>
        <v/>
      </c>
      <c r="AJ31" s="39" t="str">
        <f>IF(B31="","",ROUND(GEOMEAN((L31,R31,X31)),0))</f>
        <v/>
      </c>
      <c r="AK31" s="40" t="str">
        <f t="shared" si="1"/>
        <v/>
      </c>
      <c r="AL31" s="40" t="str">
        <f t="shared" si="2"/>
        <v/>
      </c>
      <c r="AM31" s="42" t="e">
        <f t="shared" si="25"/>
        <v>#DIV/0!</v>
      </c>
      <c r="AN31" s="42" t="e">
        <f t="shared" si="3"/>
        <v>#DIV/0!</v>
      </c>
      <c r="AO31" s="39" t="str">
        <f t="shared" si="26"/>
        <v/>
      </c>
      <c r="AP31" s="39" t="str">
        <f t="shared" si="27"/>
        <v/>
      </c>
      <c r="AQ31" s="40" t="str">
        <f t="shared" si="28"/>
        <v/>
      </c>
      <c r="AR31" s="41" t="str">
        <f t="shared" si="29"/>
        <v/>
      </c>
      <c r="AS31" s="39" t="str">
        <f>IF(L31="","",ROUND(GEOMEAN((J31,P31,V31,AB31)),0))</f>
        <v/>
      </c>
      <c r="AT31" s="39" t="str">
        <f>IF(L31="","",ROUND(GEOMEAN((L31,R31,X31,AD31)),0))</f>
        <v/>
      </c>
      <c r="AU31" s="40" t="str">
        <f t="shared" si="30"/>
        <v/>
      </c>
      <c r="AV31" s="40" t="str">
        <f t="shared" si="31"/>
        <v/>
      </c>
      <c r="AW31" s="42">
        <f t="shared" si="32"/>
        <v>0</v>
      </c>
      <c r="AX31" s="42">
        <f t="shared" si="4"/>
        <v>0</v>
      </c>
      <c r="AY31" s="5"/>
      <c r="BC31" s="63"/>
      <c r="BD31" s="63"/>
      <c r="BE31" s="5"/>
      <c r="BF31" s="5"/>
      <c r="BG31" s="5"/>
      <c r="BH31" s="64"/>
      <c r="BI31" s="65"/>
      <c r="BJ31" s="66"/>
      <c r="BK31" s="66" t="str">
        <f t="shared" si="33"/>
        <v xml:space="preserve"> </v>
      </c>
      <c r="BL31" s="5"/>
      <c r="BM31" s="5"/>
      <c r="BN31" s="67" t="e">
        <f t="shared" si="34"/>
        <v>#DIV/0!</v>
      </c>
      <c r="CN31" s="7">
        <v>21</v>
      </c>
    </row>
    <row r="32" spans="1:92" s="7" customFormat="1">
      <c r="A32" s="6" t="str">
        <f t="shared" si="5"/>
        <v/>
      </c>
      <c r="B32" s="43"/>
      <c r="C32" s="6"/>
      <c r="D32" s="6"/>
      <c r="E32" s="43"/>
      <c r="F32" s="44"/>
      <c r="G32" s="22"/>
      <c r="H32" s="23"/>
      <c r="I32" s="47">
        <f t="shared" si="6"/>
        <v>0</v>
      </c>
      <c r="J32" s="47">
        <f t="shared" si="7"/>
        <v>0</v>
      </c>
      <c r="K32" s="58" t="str">
        <f t="shared" si="8"/>
        <v/>
      </c>
      <c r="L32" s="58" t="str">
        <f t="shared" si="9"/>
        <v/>
      </c>
      <c r="M32" s="24"/>
      <c r="N32" s="25"/>
      <c r="O32" s="26">
        <f t="shared" si="10"/>
        <v>0</v>
      </c>
      <c r="P32" s="26">
        <f t="shared" si="11"/>
        <v>0</v>
      </c>
      <c r="Q32" s="27" t="str">
        <f t="shared" si="12"/>
        <v/>
      </c>
      <c r="R32" s="27" t="str">
        <f t="shared" si="13"/>
        <v/>
      </c>
      <c r="S32" s="29"/>
      <c r="T32" s="30"/>
      <c r="U32" s="31">
        <f t="shared" si="14"/>
        <v>0</v>
      </c>
      <c r="V32" s="31">
        <f t="shared" si="15"/>
        <v>0</v>
      </c>
      <c r="W32" s="32" t="str">
        <f t="shared" si="16"/>
        <v/>
      </c>
      <c r="X32" s="32" t="str">
        <f t="shared" si="17"/>
        <v/>
      </c>
      <c r="Y32" s="24"/>
      <c r="Z32" s="24"/>
      <c r="AA32" s="25">
        <f t="shared" si="18"/>
        <v>0</v>
      </c>
      <c r="AB32" s="26">
        <f t="shared" si="19"/>
        <v>0</v>
      </c>
      <c r="AC32" s="26" t="str">
        <f t="shared" si="20"/>
        <v/>
      </c>
      <c r="AD32" s="27" t="str">
        <f t="shared" si="21"/>
        <v/>
      </c>
      <c r="AE32" s="39" t="str">
        <f t="shared" si="22"/>
        <v/>
      </c>
      <c r="AF32" s="39" t="str">
        <f t="shared" si="23"/>
        <v/>
      </c>
      <c r="AG32" s="40" t="str">
        <f t="shared" si="24"/>
        <v/>
      </c>
      <c r="AH32" s="41" t="str">
        <f t="shared" si="0"/>
        <v/>
      </c>
      <c r="AI32" s="39" t="str">
        <f>IF(B32="","",ROUND(GEOMEAN((J32,P32,V32)),0))</f>
        <v/>
      </c>
      <c r="AJ32" s="39" t="str">
        <f>IF(B32="","",ROUND(GEOMEAN((L32,R32,X32)),0))</f>
        <v/>
      </c>
      <c r="AK32" s="40" t="str">
        <f t="shared" si="1"/>
        <v/>
      </c>
      <c r="AL32" s="40" t="str">
        <f t="shared" si="2"/>
        <v/>
      </c>
      <c r="AM32" s="42" t="e">
        <f t="shared" si="25"/>
        <v>#DIV/0!</v>
      </c>
      <c r="AN32" s="42" t="e">
        <f t="shared" si="3"/>
        <v>#DIV/0!</v>
      </c>
      <c r="AO32" s="39" t="str">
        <f t="shared" si="26"/>
        <v/>
      </c>
      <c r="AP32" s="39" t="str">
        <f t="shared" si="27"/>
        <v/>
      </c>
      <c r="AQ32" s="40" t="str">
        <f t="shared" si="28"/>
        <v/>
      </c>
      <c r="AR32" s="41" t="str">
        <f t="shared" si="29"/>
        <v/>
      </c>
      <c r="AS32" s="39" t="str">
        <f>IF(L32="","",ROUND(GEOMEAN((J32,P32,V32,AB32)),0))</f>
        <v/>
      </c>
      <c r="AT32" s="39" t="str">
        <f>IF(L32="","",ROUND(GEOMEAN((L32,R32,X32,AD32)),0))</f>
        <v/>
      </c>
      <c r="AU32" s="40" t="str">
        <f t="shared" si="30"/>
        <v/>
      </c>
      <c r="AV32" s="40" t="str">
        <f t="shared" si="31"/>
        <v/>
      </c>
      <c r="AW32" s="42">
        <f t="shared" si="32"/>
        <v>0</v>
      </c>
      <c r="AX32" s="42">
        <f t="shared" si="4"/>
        <v>0</v>
      </c>
      <c r="AY32" s="5"/>
      <c r="BC32" s="63"/>
      <c r="BD32" s="63"/>
      <c r="BE32" s="5"/>
      <c r="BF32" s="5"/>
      <c r="BG32" s="5"/>
      <c r="BH32" s="64"/>
      <c r="BI32" s="65"/>
      <c r="BJ32" s="66"/>
      <c r="BK32" s="66" t="str">
        <f t="shared" si="33"/>
        <v xml:space="preserve"> </v>
      </c>
      <c r="BL32" s="5"/>
      <c r="BM32" s="5"/>
      <c r="BN32" s="67" t="e">
        <f t="shared" si="34"/>
        <v>#DIV/0!</v>
      </c>
      <c r="CN32" s="7">
        <v>22</v>
      </c>
    </row>
    <row r="33" spans="1:92" s="7" customFormat="1">
      <c r="A33" s="6" t="str">
        <f t="shared" si="5"/>
        <v/>
      </c>
      <c r="B33" s="43"/>
      <c r="C33" s="6"/>
      <c r="D33" s="6"/>
      <c r="E33" s="43"/>
      <c r="F33" s="44"/>
      <c r="G33" s="22"/>
      <c r="H33" s="23"/>
      <c r="I33" s="47">
        <f t="shared" si="6"/>
        <v>0</v>
      </c>
      <c r="J33" s="47">
        <f t="shared" si="7"/>
        <v>0</v>
      </c>
      <c r="K33" s="58" t="str">
        <f t="shared" si="8"/>
        <v/>
      </c>
      <c r="L33" s="58" t="str">
        <f t="shared" si="9"/>
        <v/>
      </c>
      <c r="M33" s="24"/>
      <c r="N33" s="25"/>
      <c r="O33" s="26">
        <f t="shared" si="10"/>
        <v>0</v>
      </c>
      <c r="P33" s="26">
        <f t="shared" si="11"/>
        <v>0</v>
      </c>
      <c r="Q33" s="27" t="str">
        <f t="shared" si="12"/>
        <v/>
      </c>
      <c r="R33" s="27" t="str">
        <f t="shared" si="13"/>
        <v/>
      </c>
      <c r="S33" s="29"/>
      <c r="T33" s="30"/>
      <c r="U33" s="31">
        <f t="shared" si="14"/>
        <v>0</v>
      </c>
      <c r="V33" s="31">
        <f t="shared" si="15"/>
        <v>0</v>
      </c>
      <c r="W33" s="32" t="str">
        <f t="shared" si="16"/>
        <v/>
      </c>
      <c r="X33" s="32" t="str">
        <f t="shared" si="17"/>
        <v/>
      </c>
      <c r="Y33" s="24"/>
      <c r="Z33" s="24"/>
      <c r="AA33" s="25">
        <f t="shared" si="18"/>
        <v>0</v>
      </c>
      <c r="AB33" s="26">
        <f t="shared" si="19"/>
        <v>0</v>
      </c>
      <c r="AC33" s="26" t="str">
        <f t="shared" si="20"/>
        <v/>
      </c>
      <c r="AD33" s="27" t="str">
        <f t="shared" si="21"/>
        <v/>
      </c>
      <c r="AE33" s="39" t="str">
        <f t="shared" si="22"/>
        <v/>
      </c>
      <c r="AF33" s="39" t="str">
        <f t="shared" si="23"/>
        <v/>
      </c>
      <c r="AG33" s="40" t="str">
        <f t="shared" si="24"/>
        <v/>
      </c>
      <c r="AH33" s="41" t="str">
        <f t="shared" si="0"/>
        <v/>
      </c>
      <c r="AI33" s="39" t="str">
        <f>IF(B33="","",ROUND(GEOMEAN((J33,P33,V33)),0))</f>
        <v/>
      </c>
      <c r="AJ33" s="39" t="str">
        <f>IF(B33="","",ROUND(GEOMEAN((L33,R33,X33)),0))</f>
        <v/>
      </c>
      <c r="AK33" s="40" t="str">
        <f t="shared" si="1"/>
        <v/>
      </c>
      <c r="AL33" s="40" t="str">
        <f t="shared" si="2"/>
        <v/>
      </c>
      <c r="AM33" s="42" t="e">
        <f t="shared" si="25"/>
        <v>#DIV/0!</v>
      </c>
      <c r="AN33" s="42" t="e">
        <f t="shared" si="3"/>
        <v>#DIV/0!</v>
      </c>
      <c r="AO33" s="39" t="str">
        <f t="shared" si="26"/>
        <v/>
      </c>
      <c r="AP33" s="39" t="str">
        <f t="shared" si="27"/>
        <v/>
      </c>
      <c r="AQ33" s="40" t="str">
        <f t="shared" si="28"/>
        <v/>
      </c>
      <c r="AR33" s="41" t="str">
        <f t="shared" si="29"/>
        <v/>
      </c>
      <c r="AS33" s="39" t="str">
        <f>IF(L33="","",ROUND(GEOMEAN((J33,P33,V33,AB33)),0))</f>
        <v/>
      </c>
      <c r="AT33" s="39" t="str">
        <f>IF(L33="","",ROUND(GEOMEAN((L33,R33,X33,AD33)),0))</f>
        <v/>
      </c>
      <c r="AU33" s="40" t="str">
        <f t="shared" si="30"/>
        <v/>
      </c>
      <c r="AV33" s="40" t="str">
        <f t="shared" si="31"/>
        <v/>
      </c>
      <c r="AW33" s="42">
        <f t="shared" si="32"/>
        <v>0</v>
      </c>
      <c r="AX33" s="42">
        <f t="shared" si="4"/>
        <v>0</v>
      </c>
      <c r="AY33" s="5"/>
      <c r="BC33" s="63"/>
      <c r="BD33" s="63"/>
      <c r="BE33" s="5"/>
      <c r="BF33" s="5"/>
      <c r="BG33" s="5"/>
      <c r="BH33" s="64"/>
      <c r="BI33" s="65"/>
      <c r="BJ33" s="66"/>
      <c r="BK33" s="66" t="str">
        <f t="shared" si="33"/>
        <v xml:space="preserve"> </v>
      </c>
      <c r="BL33" s="5"/>
      <c r="BM33" s="5"/>
      <c r="BN33" s="67" t="e">
        <f t="shared" si="34"/>
        <v>#DIV/0!</v>
      </c>
      <c r="CN33" s="7">
        <v>23</v>
      </c>
    </row>
    <row r="34" spans="1:92" s="7" customFormat="1">
      <c r="A34" s="6" t="str">
        <f t="shared" si="5"/>
        <v/>
      </c>
      <c r="B34" s="43"/>
      <c r="C34" s="6"/>
      <c r="D34" s="6"/>
      <c r="E34" s="43"/>
      <c r="F34" s="44"/>
      <c r="G34" s="22"/>
      <c r="H34" s="23"/>
      <c r="I34" s="47">
        <f t="shared" si="6"/>
        <v>0</v>
      </c>
      <c r="J34" s="47">
        <f t="shared" si="7"/>
        <v>0</v>
      </c>
      <c r="K34" s="58" t="str">
        <f t="shared" si="8"/>
        <v/>
      </c>
      <c r="L34" s="58" t="str">
        <f t="shared" si="9"/>
        <v/>
      </c>
      <c r="M34" s="24"/>
      <c r="N34" s="25"/>
      <c r="O34" s="26">
        <f t="shared" si="10"/>
        <v>0</v>
      </c>
      <c r="P34" s="26">
        <f t="shared" si="11"/>
        <v>0</v>
      </c>
      <c r="Q34" s="27" t="str">
        <f t="shared" si="12"/>
        <v/>
      </c>
      <c r="R34" s="27" t="str">
        <f t="shared" si="13"/>
        <v/>
      </c>
      <c r="S34" s="29"/>
      <c r="T34" s="30"/>
      <c r="U34" s="31">
        <f t="shared" si="14"/>
        <v>0</v>
      </c>
      <c r="V34" s="31">
        <f t="shared" si="15"/>
        <v>0</v>
      </c>
      <c r="W34" s="32" t="str">
        <f t="shared" si="16"/>
        <v/>
      </c>
      <c r="X34" s="32" t="str">
        <f t="shared" si="17"/>
        <v/>
      </c>
      <c r="Y34" s="24"/>
      <c r="Z34" s="24"/>
      <c r="AA34" s="25">
        <f t="shared" si="18"/>
        <v>0</v>
      </c>
      <c r="AB34" s="26">
        <f t="shared" si="19"/>
        <v>0</v>
      </c>
      <c r="AC34" s="26" t="str">
        <f t="shared" si="20"/>
        <v/>
      </c>
      <c r="AD34" s="27" t="str">
        <f t="shared" si="21"/>
        <v/>
      </c>
      <c r="AE34" s="39" t="str">
        <f t="shared" si="22"/>
        <v/>
      </c>
      <c r="AF34" s="39" t="str">
        <f t="shared" si="23"/>
        <v/>
      </c>
      <c r="AG34" s="40" t="str">
        <f t="shared" si="24"/>
        <v/>
      </c>
      <c r="AH34" s="41" t="str">
        <f t="shared" si="0"/>
        <v/>
      </c>
      <c r="AI34" s="39" t="str">
        <f>IF(B34="","",ROUND(GEOMEAN((J34,P34,V34)),0))</f>
        <v/>
      </c>
      <c r="AJ34" s="39" t="str">
        <f>IF(B34="","",ROUND(GEOMEAN((L34,R34,X34)),0))</f>
        <v/>
      </c>
      <c r="AK34" s="40" t="str">
        <f t="shared" si="1"/>
        <v/>
      </c>
      <c r="AL34" s="40" t="str">
        <f t="shared" si="2"/>
        <v/>
      </c>
      <c r="AM34" s="42" t="e">
        <f t="shared" si="25"/>
        <v>#DIV/0!</v>
      </c>
      <c r="AN34" s="42" t="e">
        <f t="shared" si="3"/>
        <v>#DIV/0!</v>
      </c>
      <c r="AO34" s="39" t="str">
        <f t="shared" si="26"/>
        <v/>
      </c>
      <c r="AP34" s="39" t="str">
        <f t="shared" si="27"/>
        <v/>
      </c>
      <c r="AQ34" s="40" t="str">
        <f t="shared" si="28"/>
        <v/>
      </c>
      <c r="AR34" s="41" t="str">
        <f t="shared" si="29"/>
        <v/>
      </c>
      <c r="AS34" s="39" t="str">
        <f>IF(L34="","",ROUND(GEOMEAN((J34,P34,V34,AB34)),0))</f>
        <v/>
      </c>
      <c r="AT34" s="39" t="str">
        <f>IF(L34="","",ROUND(GEOMEAN((L34,R34,X34,AD34)),0))</f>
        <v/>
      </c>
      <c r="AU34" s="40" t="str">
        <f t="shared" si="30"/>
        <v/>
      </c>
      <c r="AV34" s="40" t="str">
        <f t="shared" si="31"/>
        <v/>
      </c>
      <c r="AW34" s="42">
        <f t="shared" si="32"/>
        <v>0</v>
      </c>
      <c r="AX34" s="42">
        <f t="shared" si="4"/>
        <v>0</v>
      </c>
      <c r="AY34" s="5"/>
      <c r="BC34" s="63"/>
      <c r="BD34" s="63"/>
      <c r="BE34" s="5"/>
      <c r="BF34" s="5"/>
      <c r="BG34" s="5"/>
      <c r="BH34" s="64"/>
      <c r="BI34" s="65"/>
      <c r="BJ34" s="66"/>
      <c r="BK34" s="66" t="str">
        <f t="shared" si="33"/>
        <v xml:space="preserve"> </v>
      </c>
      <c r="BL34" s="5"/>
      <c r="BM34" s="5"/>
      <c r="BN34" s="67" t="e">
        <f t="shared" si="34"/>
        <v>#DIV/0!</v>
      </c>
      <c r="CN34" s="7">
        <v>24</v>
      </c>
    </row>
    <row r="35" spans="1:92" s="7" customFormat="1">
      <c r="A35" s="6" t="str">
        <f t="shared" si="5"/>
        <v/>
      </c>
      <c r="B35" s="43"/>
      <c r="C35" s="6"/>
      <c r="D35" s="6"/>
      <c r="E35" s="43"/>
      <c r="F35" s="44"/>
      <c r="G35" s="22"/>
      <c r="H35" s="23"/>
      <c r="I35" s="47">
        <f t="shared" si="6"/>
        <v>0</v>
      </c>
      <c r="J35" s="47">
        <f t="shared" si="7"/>
        <v>0</v>
      </c>
      <c r="K35" s="58" t="str">
        <f t="shared" si="8"/>
        <v/>
      </c>
      <c r="L35" s="58" t="str">
        <f t="shared" si="9"/>
        <v/>
      </c>
      <c r="M35" s="24"/>
      <c r="N35" s="25"/>
      <c r="O35" s="26">
        <f t="shared" si="10"/>
        <v>0</v>
      </c>
      <c r="P35" s="26">
        <f t="shared" si="11"/>
        <v>0</v>
      </c>
      <c r="Q35" s="27" t="str">
        <f t="shared" si="12"/>
        <v/>
      </c>
      <c r="R35" s="27" t="str">
        <f t="shared" si="13"/>
        <v/>
      </c>
      <c r="S35" s="29"/>
      <c r="T35" s="30"/>
      <c r="U35" s="31">
        <f t="shared" si="14"/>
        <v>0</v>
      </c>
      <c r="V35" s="31">
        <f t="shared" si="15"/>
        <v>0</v>
      </c>
      <c r="W35" s="32" t="str">
        <f t="shared" si="16"/>
        <v/>
      </c>
      <c r="X35" s="32" t="str">
        <f t="shared" si="17"/>
        <v/>
      </c>
      <c r="Y35" s="24"/>
      <c r="Z35" s="24"/>
      <c r="AA35" s="25">
        <f t="shared" si="18"/>
        <v>0</v>
      </c>
      <c r="AB35" s="26">
        <f t="shared" si="19"/>
        <v>0</v>
      </c>
      <c r="AC35" s="26" t="str">
        <f t="shared" si="20"/>
        <v/>
      </c>
      <c r="AD35" s="27" t="str">
        <f t="shared" si="21"/>
        <v/>
      </c>
      <c r="AE35" s="39" t="str">
        <f t="shared" si="22"/>
        <v/>
      </c>
      <c r="AF35" s="39" t="str">
        <f t="shared" si="23"/>
        <v/>
      </c>
      <c r="AG35" s="40" t="str">
        <f t="shared" si="24"/>
        <v/>
      </c>
      <c r="AH35" s="41" t="str">
        <f t="shared" si="0"/>
        <v/>
      </c>
      <c r="AI35" s="39" t="str">
        <f>IF(B35="","",ROUND(GEOMEAN((J35,P35,V35)),0))</f>
        <v/>
      </c>
      <c r="AJ35" s="39" t="str">
        <f>IF(B35="","",ROUND(GEOMEAN((L35,R35,X35)),0))</f>
        <v/>
      </c>
      <c r="AK35" s="40" t="str">
        <f t="shared" si="1"/>
        <v/>
      </c>
      <c r="AL35" s="40" t="str">
        <f t="shared" si="2"/>
        <v/>
      </c>
      <c r="AM35" s="42" t="e">
        <f t="shared" si="25"/>
        <v>#DIV/0!</v>
      </c>
      <c r="AN35" s="42" t="e">
        <f t="shared" si="3"/>
        <v>#DIV/0!</v>
      </c>
      <c r="AO35" s="39" t="str">
        <f t="shared" si="26"/>
        <v/>
      </c>
      <c r="AP35" s="39" t="str">
        <f t="shared" si="27"/>
        <v/>
      </c>
      <c r="AQ35" s="40" t="str">
        <f t="shared" si="28"/>
        <v/>
      </c>
      <c r="AR35" s="41" t="str">
        <f t="shared" si="29"/>
        <v/>
      </c>
      <c r="AS35" s="39" t="str">
        <f>IF(L35="","",ROUND(GEOMEAN((J35,P35,V35,AB35)),0))</f>
        <v/>
      </c>
      <c r="AT35" s="39" t="str">
        <f>IF(L35="","",ROUND(GEOMEAN((L35,R35,X35,AD35)),0))</f>
        <v/>
      </c>
      <c r="AU35" s="40" t="str">
        <f t="shared" si="30"/>
        <v/>
      </c>
      <c r="AV35" s="40" t="str">
        <f t="shared" si="31"/>
        <v/>
      </c>
      <c r="AW35" s="42">
        <f t="shared" si="32"/>
        <v>0</v>
      </c>
      <c r="AX35" s="42">
        <f t="shared" si="4"/>
        <v>0</v>
      </c>
      <c r="AY35" s="5"/>
      <c r="BC35" s="63"/>
      <c r="BD35" s="63"/>
      <c r="BE35" s="5"/>
      <c r="BF35" s="5"/>
      <c r="BG35" s="5"/>
      <c r="BH35" s="64"/>
      <c r="BI35" s="65"/>
      <c r="BJ35" s="66"/>
      <c r="BK35" s="66" t="str">
        <f t="shared" si="33"/>
        <v xml:space="preserve"> </v>
      </c>
      <c r="BL35" s="5"/>
      <c r="BM35" s="5"/>
      <c r="BN35" s="67" t="e">
        <f t="shared" si="34"/>
        <v>#DIV/0!</v>
      </c>
      <c r="CN35" s="7">
        <v>25</v>
      </c>
    </row>
    <row r="36" spans="1:92" s="7" customFormat="1">
      <c r="A36" s="6" t="str">
        <f t="shared" si="5"/>
        <v/>
      </c>
      <c r="B36" s="43"/>
      <c r="C36" s="6"/>
      <c r="D36" s="6"/>
      <c r="E36" s="43"/>
      <c r="F36" s="44"/>
      <c r="G36" s="22"/>
      <c r="H36" s="23"/>
      <c r="I36" s="47">
        <f t="shared" si="6"/>
        <v>0</v>
      </c>
      <c r="J36" s="47">
        <f t="shared" si="7"/>
        <v>0</v>
      </c>
      <c r="K36" s="58" t="str">
        <f t="shared" si="8"/>
        <v/>
      </c>
      <c r="L36" s="58" t="str">
        <f t="shared" si="9"/>
        <v/>
      </c>
      <c r="M36" s="24"/>
      <c r="N36" s="25"/>
      <c r="O36" s="26">
        <f t="shared" si="10"/>
        <v>0</v>
      </c>
      <c r="P36" s="26">
        <f t="shared" si="11"/>
        <v>0</v>
      </c>
      <c r="Q36" s="27" t="str">
        <f t="shared" si="12"/>
        <v/>
      </c>
      <c r="R36" s="27" t="str">
        <f t="shared" si="13"/>
        <v/>
      </c>
      <c r="S36" s="29"/>
      <c r="T36" s="30"/>
      <c r="U36" s="31">
        <f t="shared" si="14"/>
        <v>0</v>
      </c>
      <c r="V36" s="31">
        <f t="shared" si="15"/>
        <v>0</v>
      </c>
      <c r="W36" s="32" t="str">
        <f t="shared" si="16"/>
        <v/>
      </c>
      <c r="X36" s="32" t="str">
        <f t="shared" si="17"/>
        <v/>
      </c>
      <c r="Y36" s="24"/>
      <c r="Z36" s="24"/>
      <c r="AA36" s="25">
        <f t="shared" si="18"/>
        <v>0</v>
      </c>
      <c r="AB36" s="26">
        <f t="shared" si="19"/>
        <v>0</v>
      </c>
      <c r="AC36" s="26" t="str">
        <f t="shared" si="20"/>
        <v/>
      </c>
      <c r="AD36" s="27" t="str">
        <f t="shared" si="21"/>
        <v/>
      </c>
      <c r="AE36" s="39" t="str">
        <f t="shared" si="22"/>
        <v/>
      </c>
      <c r="AF36" s="39" t="str">
        <f t="shared" si="23"/>
        <v/>
      </c>
      <c r="AG36" s="40" t="str">
        <f t="shared" si="24"/>
        <v/>
      </c>
      <c r="AH36" s="41" t="str">
        <f t="shared" si="0"/>
        <v/>
      </c>
      <c r="AI36" s="39" t="str">
        <f>IF(B36="","",ROUND(GEOMEAN((J36,P36,V36)),0))</f>
        <v/>
      </c>
      <c r="AJ36" s="39" t="str">
        <f>IF(B36="","",ROUND(GEOMEAN((L36,R36,X36)),0))</f>
        <v/>
      </c>
      <c r="AK36" s="40" t="str">
        <f t="shared" si="1"/>
        <v/>
      </c>
      <c r="AL36" s="40" t="str">
        <f t="shared" si="2"/>
        <v/>
      </c>
      <c r="AM36" s="42" t="e">
        <f t="shared" si="25"/>
        <v>#DIV/0!</v>
      </c>
      <c r="AN36" s="42" t="e">
        <f t="shared" si="3"/>
        <v>#DIV/0!</v>
      </c>
      <c r="AO36" s="39" t="str">
        <f t="shared" si="26"/>
        <v/>
      </c>
      <c r="AP36" s="39" t="str">
        <f t="shared" si="27"/>
        <v/>
      </c>
      <c r="AQ36" s="40" t="str">
        <f t="shared" si="28"/>
        <v/>
      </c>
      <c r="AR36" s="41" t="str">
        <f t="shared" si="29"/>
        <v/>
      </c>
      <c r="AS36" s="39" t="str">
        <f>IF(L36="","",ROUND(GEOMEAN((J36,P36,V36,AB36)),0))</f>
        <v/>
      </c>
      <c r="AT36" s="39" t="str">
        <f>IF(L36="","",ROUND(GEOMEAN((L36,R36,X36,AD36)),0))</f>
        <v/>
      </c>
      <c r="AU36" s="40" t="str">
        <f t="shared" si="30"/>
        <v/>
      </c>
      <c r="AV36" s="40" t="str">
        <f t="shared" si="31"/>
        <v/>
      </c>
      <c r="AW36" s="42">
        <f t="shared" si="32"/>
        <v>0</v>
      </c>
      <c r="AX36" s="42">
        <f t="shared" si="4"/>
        <v>0</v>
      </c>
      <c r="AY36" s="5"/>
      <c r="BC36" s="63"/>
      <c r="BD36" s="63"/>
      <c r="BE36" s="5"/>
      <c r="BF36" s="5"/>
      <c r="BG36" s="5"/>
      <c r="BH36" s="64"/>
      <c r="BI36" s="65"/>
      <c r="BJ36" s="66"/>
      <c r="BK36" s="66" t="str">
        <f t="shared" si="33"/>
        <v xml:space="preserve"> </v>
      </c>
      <c r="BL36" s="5"/>
      <c r="BM36" s="5"/>
      <c r="BN36" s="67" t="e">
        <f t="shared" si="34"/>
        <v>#DIV/0!</v>
      </c>
      <c r="CN36" s="7">
        <v>26</v>
      </c>
    </row>
    <row r="37" spans="1:92" s="7" customFormat="1">
      <c r="A37" s="6" t="str">
        <f t="shared" si="5"/>
        <v/>
      </c>
      <c r="B37" s="43"/>
      <c r="C37" s="6"/>
      <c r="D37" s="6"/>
      <c r="E37" s="43"/>
      <c r="F37" s="44"/>
      <c r="G37" s="22"/>
      <c r="H37" s="23"/>
      <c r="I37" s="47">
        <f t="shared" si="6"/>
        <v>0</v>
      </c>
      <c r="J37" s="47">
        <f t="shared" si="7"/>
        <v>0</v>
      </c>
      <c r="K37" s="58" t="str">
        <f t="shared" si="8"/>
        <v/>
      </c>
      <c r="L37" s="58" t="str">
        <f t="shared" si="9"/>
        <v/>
      </c>
      <c r="M37" s="24"/>
      <c r="N37" s="25"/>
      <c r="O37" s="26">
        <f t="shared" si="10"/>
        <v>0</v>
      </c>
      <c r="P37" s="26">
        <f t="shared" si="11"/>
        <v>0</v>
      </c>
      <c r="Q37" s="27" t="str">
        <f t="shared" si="12"/>
        <v/>
      </c>
      <c r="R37" s="27" t="str">
        <f t="shared" si="13"/>
        <v/>
      </c>
      <c r="S37" s="29"/>
      <c r="T37" s="30"/>
      <c r="U37" s="31">
        <f t="shared" si="14"/>
        <v>0</v>
      </c>
      <c r="V37" s="31">
        <f t="shared" si="15"/>
        <v>0</v>
      </c>
      <c r="W37" s="32" t="str">
        <f t="shared" si="16"/>
        <v/>
      </c>
      <c r="X37" s="32" t="str">
        <f t="shared" si="17"/>
        <v/>
      </c>
      <c r="Y37" s="24"/>
      <c r="Z37" s="24"/>
      <c r="AA37" s="25">
        <f t="shared" si="18"/>
        <v>0</v>
      </c>
      <c r="AB37" s="26">
        <f t="shared" si="19"/>
        <v>0</v>
      </c>
      <c r="AC37" s="26" t="str">
        <f t="shared" si="20"/>
        <v/>
      </c>
      <c r="AD37" s="27" t="str">
        <f t="shared" si="21"/>
        <v/>
      </c>
      <c r="AE37" s="39" t="str">
        <f t="shared" si="22"/>
        <v/>
      </c>
      <c r="AF37" s="39" t="str">
        <f t="shared" si="23"/>
        <v/>
      </c>
      <c r="AG37" s="40" t="str">
        <f t="shared" si="24"/>
        <v/>
      </c>
      <c r="AH37" s="41" t="str">
        <f t="shared" si="0"/>
        <v/>
      </c>
      <c r="AI37" s="39" t="str">
        <f>IF(B37="","",ROUND(GEOMEAN((J37,P37,V37)),0))</f>
        <v/>
      </c>
      <c r="AJ37" s="39" t="str">
        <f>IF(B37="","",ROUND(GEOMEAN((L37,R37,X37)),0))</f>
        <v/>
      </c>
      <c r="AK37" s="40" t="str">
        <f t="shared" si="1"/>
        <v/>
      </c>
      <c r="AL37" s="40" t="str">
        <f t="shared" si="2"/>
        <v/>
      </c>
      <c r="AM37" s="42" t="e">
        <f t="shared" si="25"/>
        <v>#DIV/0!</v>
      </c>
      <c r="AN37" s="42" t="e">
        <f t="shared" si="3"/>
        <v>#DIV/0!</v>
      </c>
      <c r="AO37" s="39" t="str">
        <f t="shared" si="26"/>
        <v/>
      </c>
      <c r="AP37" s="39" t="str">
        <f t="shared" si="27"/>
        <v/>
      </c>
      <c r="AQ37" s="40" t="str">
        <f t="shared" si="28"/>
        <v/>
      </c>
      <c r="AR37" s="41" t="str">
        <f t="shared" si="29"/>
        <v/>
      </c>
      <c r="AS37" s="39" t="str">
        <f>IF(L37="","",ROUND(GEOMEAN((J37,P37,V37,AB37)),0))</f>
        <v/>
      </c>
      <c r="AT37" s="39" t="str">
        <f>IF(L37="","",ROUND(GEOMEAN((L37,R37,X37,AD37)),0))</f>
        <v/>
      </c>
      <c r="AU37" s="40" t="str">
        <f t="shared" si="30"/>
        <v/>
      </c>
      <c r="AV37" s="40" t="str">
        <f t="shared" si="31"/>
        <v/>
      </c>
      <c r="AW37" s="42">
        <f t="shared" si="32"/>
        <v>0</v>
      </c>
      <c r="AX37" s="42">
        <f t="shared" si="4"/>
        <v>0</v>
      </c>
      <c r="AY37" s="5"/>
      <c r="BF37" s="424" t="s">
        <v>259</v>
      </c>
      <c r="BG37" s="424"/>
      <c r="BH37" s="424"/>
      <c r="BI37" s="424"/>
      <c r="BJ37" s="424"/>
      <c r="BK37" s="424"/>
      <c r="BL37" s="424"/>
      <c r="BM37" s="425"/>
      <c r="BN37" s="68" t="e">
        <f>SUM(BN11:BN36)</f>
        <v>#DIV/0!</v>
      </c>
      <c r="CN37" s="7">
        <v>27</v>
      </c>
    </row>
    <row r="38" spans="1:92" s="7" customFormat="1">
      <c r="A38" s="6" t="str">
        <f t="shared" si="5"/>
        <v/>
      </c>
      <c r="B38" s="43"/>
      <c r="C38" s="6"/>
      <c r="D38" s="6"/>
      <c r="E38" s="43"/>
      <c r="F38" s="44"/>
      <c r="G38" s="22"/>
      <c r="H38" s="23"/>
      <c r="I38" s="47">
        <f t="shared" si="6"/>
        <v>0</v>
      </c>
      <c r="J38" s="47">
        <f t="shared" si="7"/>
        <v>0</v>
      </c>
      <c r="K38" s="58" t="str">
        <f t="shared" si="8"/>
        <v/>
      </c>
      <c r="L38" s="58" t="str">
        <f t="shared" si="9"/>
        <v/>
      </c>
      <c r="M38" s="24"/>
      <c r="N38" s="25"/>
      <c r="O38" s="26">
        <f t="shared" si="10"/>
        <v>0</v>
      </c>
      <c r="P38" s="26">
        <f t="shared" si="11"/>
        <v>0</v>
      </c>
      <c r="Q38" s="27" t="str">
        <f t="shared" si="12"/>
        <v/>
      </c>
      <c r="R38" s="27" t="str">
        <f t="shared" si="13"/>
        <v/>
      </c>
      <c r="S38" s="29"/>
      <c r="T38" s="30"/>
      <c r="U38" s="31">
        <f t="shared" si="14"/>
        <v>0</v>
      </c>
      <c r="V38" s="31">
        <f t="shared" si="15"/>
        <v>0</v>
      </c>
      <c r="W38" s="32" t="str">
        <f t="shared" si="16"/>
        <v/>
      </c>
      <c r="X38" s="32" t="str">
        <f t="shared" si="17"/>
        <v/>
      </c>
      <c r="Y38" s="24"/>
      <c r="Z38" s="24"/>
      <c r="AA38" s="25">
        <f t="shared" si="18"/>
        <v>0</v>
      </c>
      <c r="AB38" s="26">
        <f t="shared" si="19"/>
        <v>0</v>
      </c>
      <c r="AC38" s="26" t="str">
        <f t="shared" si="20"/>
        <v/>
      </c>
      <c r="AD38" s="27" t="str">
        <f t="shared" si="21"/>
        <v/>
      </c>
      <c r="AE38" s="39" t="str">
        <f t="shared" si="22"/>
        <v/>
      </c>
      <c r="AF38" s="39" t="str">
        <f t="shared" si="23"/>
        <v/>
      </c>
      <c r="AG38" s="40" t="str">
        <f t="shared" si="24"/>
        <v/>
      </c>
      <c r="AH38" s="41" t="str">
        <f t="shared" si="0"/>
        <v/>
      </c>
      <c r="AI38" s="39" t="str">
        <f>IF(B38="","",ROUND(GEOMEAN((J38,P38,V38)),0))</f>
        <v/>
      </c>
      <c r="AJ38" s="39" t="str">
        <f>IF(B38="","",ROUND(GEOMEAN((L38,R38,X38)),0))</f>
        <v/>
      </c>
      <c r="AK38" s="40" t="str">
        <f t="shared" si="1"/>
        <v/>
      </c>
      <c r="AL38" s="40" t="str">
        <f t="shared" si="2"/>
        <v/>
      </c>
      <c r="AM38" s="42" t="e">
        <f t="shared" si="25"/>
        <v>#DIV/0!</v>
      </c>
      <c r="AN38" s="42" t="e">
        <f t="shared" si="3"/>
        <v>#DIV/0!</v>
      </c>
      <c r="AO38" s="39" t="str">
        <f t="shared" si="26"/>
        <v/>
      </c>
      <c r="AP38" s="39" t="str">
        <f t="shared" si="27"/>
        <v/>
      </c>
      <c r="AQ38" s="40" t="str">
        <f t="shared" si="28"/>
        <v/>
      </c>
      <c r="AR38" s="41" t="str">
        <f t="shared" si="29"/>
        <v/>
      </c>
      <c r="AS38" s="39" t="str">
        <f>IF(L38="","",ROUND(GEOMEAN((J38,P38,V38,AB38)),0))</f>
        <v/>
      </c>
      <c r="AT38" s="39" t="str">
        <f>IF(L38="","",ROUND(GEOMEAN((L38,R38,X38,AD38)),0))</f>
        <v/>
      </c>
      <c r="AU38" s="40" t="str">
        <f t="shared" si="30"/>
        <v/>
      </c>
      <c r="AV38" s="40" t="str">
        <f t="shared" si="31"/>
        <v/>
      </c>
      <c r="AW38" s="42">
        <f t="shared" si="32"/>
        <v>0</v>
      </c>
      <c r="AX38" s="42">
        <f t="shared" si="4"/>
        <v>0</v>
      </c>
      <c r="AY38" s="5"/>
      <c r="BF38" s="10"/>
      <c r="BG38" s="10"/>
      <c r="BH38" s="10"/>
      <c r="BI38" s="10"/>
      <c r="BJ38" s="10"/>
      <c r="BK38" s="3"/>
      <c r="BL38" s="3"/>
      <c r="BM38" s="3"/>
      <c r="BN38" s="3"/>
      <c r="CN38" s="7">
        <v>28</v>
      </c>
    </row>
    <row r="39" spans="1:92" s="7" customFormat="1">
      <c r="A39" s="6" t="str">
        <f t="shared" si="5"/>
        <v/>
      </c>
      <c r="B39" s="43"/>
      <c r="C39" s="6"/>
      <c r="D39" s="6"/>
      <c r="E39" s="43"/>
      <c r="F39" s="44"/>
      <c r="G39" s="22"/>
      <c r="H39" s="23"/>
      <c r="I39" s="47">
        <f t="shared" si="6"/>
        <v>0</v>
      </c>
      <c r="J39" s="47">
        <f t="shared" si="7"/>
        <v>0</v>
      </c>
      <c r="K39" s="58" t="str">
        <f t="shared" si="8"/>
        <v/>
      </c>
      <c r="L39" s="58" t="str">
        <f t="shared" si="9"/>
        <v/>
      </c>
      <c r="M39" s="24"/>
      <c r="N39" s="25"/>
      <c r="O39" s="26">
        <f t="shared" si="10"/>
        <v>0</v>
      </c>
      <c r="P39" s="26">
        <f t="shared" si="11"/>
        <v>0</v>
      </c>
      <c r="Q39" s="27" t="str">
        <f t="shared" si="12"/>
        <v/>
      </c>
      <c r="R39" s="27" t="str">
        <f t="shared" si="13"/>
        <v/>
      </c>
      <c r="S39" s="29"/>
      <c r="T39" s="30"/>
      <c r="U39" s="31">
        <f t="shared" si="14"/>
        <v>0</v>
      </c>
      <c r="V39" s="31">
        <f t="shared" si="15"/>
        <v>0</v>
      </c>
      <c r="W39" s="32" t="str">
        <f t="shared" si="16"/>
        <v/>
      </c>
      <c r="X39" s="32" t="str">
        <f t="shared" si="17"/>
        <v/>
      </c>
      <c r="Y39" s="24"/>
      <c r="Z39" s="24"/>
      <c r="AA39" s="25">
        <f t="shared" si="18"/>
        <v>0</v>
      </c>
      <c r="AB39" s="26">
        <f t="shared" si="19"/>
        <v>0</v>
      </c>
      <c r="AC39" s="26" t="str">
        <f t="shared" si="20"/>
        <v/>
      </c>
      <c r="AD39" s="27" t="str">
        <f t="shared" si="21"/>
        <v/>
      </c>
      <c r="AE39" s="39" t="str">
        <f t="shared" si="22"/>
        <v/>
      </c>
      <c r="AF39" s="39" t="str">
        <f t="shared" si="23"/>
        <v/>
      </c>
      <c r="AG39" s="40" t="str">
        <f t="shared" si="24"/>
        <v/>
      </c>
      <c r="AH39" s="41" t="str">
        <f t="shared" si="0"/>
        <v/>
      </c>
      <c r="AI39" s="39" t="str">
        <f>IF(B39="","",ROUND(GEOMEAN((J39,P39,V39)),0))</f>
        <v/>
      </c>
      <c r="AJ39" s="39" t="str">
        <f>IF(B39="","",ROUND(GEOMEAN((L39,R39,X39)),0))</f>
        <v/>
      </c>
      <c r="AK39" s="40" t="str">
        <f t="shared" si="1"/>
        <v/>
      </c>
      <c r="AL39" s="40" t="str">
        <f t="shared" si="2"/>
        <v/>
      </c>
      <c r="AM39" s="42" t="e">
        <f t="shared" si="25"/>
        <v>#DIV/0!</v>
      </c>
      <c r="AN39" s="42" t="e">
        <f t="shared" si="3"/>
        <v>#DIV/0!</v>
      </c>
      <c r="AO39" s="39" t="str">
        <f t="shared" si="26"/>
        <v/>
      </c>
      <c r="AP39" s="39" t="str">
        <f t="shared" si="27"/>
        <v/>
      </c>
      <c r="AQ39" s="40" t="str">
        <f t="shared" si="28"/>
        <v/>
      </c>
      <c r="AR39" s="41" t="str">
        <f t="shared" si="29"/>
        <v/>
      </c>
      <c r="AS39" s="39" t="str">
        <f>IF(L39="","",ROUND(GEOMEAN((J39,P39,V39,AB39)),0))</f>
        <v/>
      </c>
      <c r="AT39" s="39" t="str">
        <f>IF(L39="","",ROUND(GEOMEAN((L39,R39,X39,AD39)),0))</f>
        <v/>
      </c>
      <c r="AU39" s="40" t="str">
        <f t="shared" si="30"/>
        <v/>
      </c>
      <c r="AV39" s="40" t="str">
        <f t="shared" si="31"/>
        <v/>
      </c>
      <c r="AW39" s="42">
        <f t="shared" si="32"/>
        <v>0</v>
      </c>
      <c r="AX39" s="42">
        <f t="shared" si="4"/>
        <v>0</v>
      </c>
      <c r="AY39" s="5"/>
      <c r="BF39" s="10"/>
      <c r="BG39" s="10"/>
      <c r="BH39" s="10"/>
      <c r="BI39" s="10"/>
      <c r="BJ39" s="10"/>
      <c r="BK39" s="3"/>
      <c r="BL39" s="3"/>
      <c r="BM39" s="3"/>
      <c r="BN39" s="3"/>
      <c r="CN39" s="7">
        <v>29</v>
      </c>
    </row>
    <row r="40" spans="1:92" s="7" customFormat="1">
      <c r="A40" s="6" t="str">
        <f t="shared" si="5"/>
        <v/>
      </c>
      <c r="B40" s="43"/>
      <c r="C40" s="6"/>
      <c r="D40" s="6"/>
      <c r="E40" s="43"/>
      <c r="F40" s="44"/>
      <c r="G40" s="22"/>
      <c r="H40" s="23"/>
      <c r="I40" s="47">
        <f t="shared" si="6"/>
        <v>0</v>
      </c>
      <c r="J40" s="47">
        <f t="shared" si="7"/>
        <v>0</v>
      </c>
      <c r="K40" s="58" t="str">
        <f t="shared" si="8"/>
        <v/>
      </c>
      <c r="L40" s="58" t="str">
        <f t="shared" si="9"/>
        <v/>
      </c>
      <c r="M40" s="24"/>
      <c r="N40" s="25"/>
      <c r="O40" s="26">
        <f t="shared" si="10"/>
        <v>0</v>
      </c>
      <c r="P40" s="26">
        <f t="shared" si="11"/>
        <v>0</v>
      </c>
      <c r="Q40" s="27" t="str">
        <f t="shared" si="12"/>
        <v/>
      </c>
      <c r="R40" s="27" t="str">
        <f t="shared" si="13"/>
        <v/>
      </c>
      <c r="S40" s="29"/>
      <c r="T40" s="30"/>
      <c r="U40" s="31">
        <f t="shared" si="14"/>
        <v>0</v>
      </c>
      <c r="V40" s="31">
        <f t="shared" si="15"/>
        <v>0</v>
      </c>
      <c r="W40" s="32" t="str">
        <f t="shared" si="16"/>
        <v/>
      </c>
      <c r="X40" s="32" t="str">
        <f t="shared" si="17"/>
        <v/>
      </c>
      <c r="Y40" s="24"/>
      <c r="Z40" s="24"/>
      <c r="AA40" s="25">
        <f t="shared" si="18"/>
        <v>0</v>
      </c>
      <c r="AB40" s="26">
        <f t="shared" si="19"/>
        <v>0</v>
      </c>
      <c r="AC40" s="26" t="str">
        <f t="shared" si="20"/>
        <v/>
      </c>
      <c r="AD40" s="27" t="str">
        <f t="shared" si="21"/>
        <v/>
      </c>
      <c r="AE40" s="39" t="str">
        <f t="shared" si="22"/>
        <v/>
      </c>
      <c r="AF40" s="39" t="str">
        <f t="shared" si="23"/>
        <v/>
      </c>
      <c r="AG40" s="40" t="str">
        <f t="shared" si="24"/>
        <v/>
      </c>
      <c r="AH40" s="41" t="str">
        <f t="shared" si="0"/>
        <v/>
      </c>
      <c r="AI40" s="39" t="str">
        <f>IF(B40="","",ROUND(GEOMEAN((J40,P40,V40)),0))</f>
        <v/>
      </c>
      <c r="AJ40" s="39" t="str">
        <f>IF(B40="","",ROUND(GEOMEAN((L40,R40,X40)),0))</f>
        <v/>
      </c>
      <c r="AK40" s="40" t="str">
        <f t="shared" si="1"/>
        <v/>
      </c>
      <c r="AL40" s="40" t="str">
        <f t="shared" si="2"/>
        <v/>
      </c>
      <c r="AM40" s="42" t="e">
        <f t="shared" si="25"/>
        <v>#DIV/0!</v>
      </c>
      <c r="AN40" s="42" t="e">
        <f t="shared" si="3"/>
        <v>#DIV/0!</v>
      </c>
      <c r="AO40" s="39" t="str">
        <f t="shared" si="26"/>
        <v/>
      </c>
      <c r="AP40" s="39" t="str">
        <f t="shared" si="27"/>
        <v/>
      </c>
      <c r="AQ40" s="40" t="str">
        <f t="shared" si="28"/>
        <v/>
      </c>
      <c r="AR40" s="41" t="str">
        <f t="shared" si="29"/>
        <v/>
      </c>
      <c r="AS40" s="39" t="str">
        <f>IF(L40="","",ROUND(GEOMEAN((J40,P40,V40,AB40)),0))</f>
        <v/>
      </c>
      <c r="AT40" s="39" t="str">
        <f>IF(L40="","",ROUND(GEOMEAN((L40,R40,X40,AD40)),0))</f>
        <v/>
      </c>
      <c r="AU40" s="40" t="str">
        <f t="shared" si="30"/>
        <v/>
      </c>
      <c r="AV40" s="40" t="str">
        <f t="shared" si="31"/>
        <v/>
      </c>
      <c r="AW40" s="42">
        <f t="shared" si="32"/>
        <v>0</v>
      </c>
      <c r="AX40" s="42">
        <f t="shared" si="4"/>
        <v>0</v>
      </c>
      <c r="AY40" s="5"/>
      <c r="BK40" s="3"/>
      <c r="BL40" s="3"/>
      <c r="BM40" s="3"/>
      <c r="BN40" s="3"/>
      <c r="CN40" s="7">
        <v>30</v>
      </c>
    </row>
    <row r="41" spans="1:92" s="7" customFormat="1">
      <c r="A41" s="6" t="str">
        <f t="shared" si="5"/>
        <v/>
      </c>
      <c r="B41" s="43"/>
      <c r="C41" s="6"/>
      <c r="D41" s="6"/>
      <c r="E41" s="43"/>
      <c r="F41" s="44"/>
      <c r="G41" s="22"/>
      <c r="H41" s="23"/>
      <c r="I41" s="47">
        <f t="shared" si="6"/>
        <v>0</v>
      </c>
      <c r="J41" s="47">
        <f t="shared" si="7"/>
        <v>0</v>
      </c>
      <c r="K41" s="58" t="str">
        <f t="shared" si="8"/>
        <v/>
      </c>
      <c r="L41" s="58" t="str">
        <f t="shared" si="9"/>
        <v/>
      </c>
      <c r="M41" s="24"/>
      <c r="N41" s="25"/>
      <c r="O41" s="26">
        <f t="shared" si="10"/>
        <v>0</v>
      </c>
      <c r="P41" s="26">
        <f t="shared" si="11"/>
        <v>0</v>
      </c>
      <c r="Q41" s="27" t="str">
        <f t="shared" si="12"/>
        <v/>
      </c>
      <c r="R41" s="27" t="str">
        <f t="shared" si="13"/>
        <v/>
      </c>
      <c r="S41" s="29"/>
      <c r="T41" s="30"/>
      <c r="U41" s="31">
        <f t="shared" si="14"/>
        <v>0</v>
      </c>
      <c r="V41" s="31">
        <f t="shared" si="15"/>
        <v>0</v>
      </c>
      <c r="W41" s="32" t="str">
        <f t="shared" si="16"/>
        <v/>
      </c>
      <c r="X41" s="32" t="str">
        <f t="shared" si="17"/>
        <v/>
      </c>
      <c r="Y41" s="24"/>
      <c r="Z41" s="24"/>
      <c r="AA41" s="25">
        <f t="shared" si="18"/>
        <v>0</v>
      </c>
      <c r="AB41" s="26">
        <f t="shared" si="19"/>
        <v>0</v>
      </c>
      <c r="AC41" s="26" t="str">
        <f t="shared" si="20"/>
        <v/>
      </c>
      <c r="AD41" s="27" t="str">
        <f t="shared" si="21"/>
        <v/>
      </c>
      <c r="AE41" s="39" t="str">
        <f t="shared" si="22"/>
        <v/>
      </c>
      <c r="AF41" s="39" t="str">
        <f t="shared" si="23"/>
        <v/>
      </c>
      <c r="AG41" s="40" t="str">
        <f t="shared" si="24"/>
        <v/>
      </c>
      <c r="AH41" s="41" t="str">
        <f t="shared" si="0"/>
        <v/>
      </c>
      <c r="AI41" s="39" t="str">
        <f>IF(B41="","",ROUND(GEOMEAN((J41,P41,V41)),0))</f>
        <v/>
      </c>
      <c r="AJ41" s="39" t="str">
        <f>IF(B41="","",ROUND(GEOMEAN((L41,R41,X41)),0))</f>
        <v/>
      </c>
      <c r="AK41" s="40" t="str">
        <f t="shared" si="1"/>
        <v/>
      </c>
      <c r="AL41" s="40" t="str">
        <f t="shared" si="2"/>
        <v/>
      </c>
      <c r="AM41" s="42" t="e">
        <f t="shared" si="25"/>
        <v>#DIV/0!</v>
      </c>
      <c r="AN41" s="42" t="e">
        <f t="shared" si="3"/>
        <v>#DIV/0!</v>
      </c>
      <c r="AO41" s="39" t="str">
        <f t="shared" si="26"/>
        <v/>
      </c>
      <c r="AP41" s="39" t="str">
        <f t="shared" si="27"/>
        <v/>
      </c>
      <c r="AQ41" s="40" t="str">
        <f t="shared" si="28"/>
        <v/>
      </c>
      <c r="AR41" s="41" t="str">
        <f t="shared" si="29"/>
        <v/>
      </c>
      <c r="AS41" s="39" t="str">
        <f>IF(L41="","",ROUND(GEOMEAN((J41,P41,V41,AB41)),0))</f>
        <v/>
      </c>
      <c r="AT41" s="39" t="str">
        <f>IF(L41="","",ROUND(GEOMEAN((L41,R41,X41,AD41)),0))</f>
        <v/>
      </c>
      <c r="AU41" s="40" t="str">
        <f t="shared" si="30"/>
        <v/>
      </c>
      <c r="AV41" s="40" t="str">
        <f t="shared" si="31"/>
        <v/>
      </c>
      <c r="AW41" s="42">
        <f t="shared" si="32"/>
        <v>0</v>
      </c>
      <c r="AX41" s="42">
        <f t="shared" si="4"/>
        <v>0</v>
      </c>
      <c r="AY41" s="5"/>
      <c r="CN41" s="7">
        <v>31</v>
      </c>
    </row>
    <row r="42" spans="1:92" s="7" customFormat="1">
      <c r="A42" s="6" t="str">
        <f t="shared" si="5"/>
        <v/>
      </c>
      <c r="B42" s="43"/>
      <c r="C42" s="6"/>
      <c r="D42" s="6"/>
      <c r="E42" s="43"/>
      <c r="F42" s="44"/>
      <c r="G42" s="22"/>
      <c r="H42" s="23"/>
      <c r="I42" s="47">
        <f t="shared" si="6"/>
        <v>0</v>
      </c>
      <c r="J42" s="47">
        <f t="shared" si="7"/>
        <v>0</v>
      </c>
      <c r="K42" s="58" t="str">
        <f t="shared" si="8"/>
        <v/>
      </c>
      <c r="L42" s="58" t="str">
        <f t="shared" si="9"/>
        <v/>
      </c>
      <c r="M42" s="24"/>
      <c r="N42" s="25"/>
      <c r="O42" s="26">
        <f t="shared" si="10"/>
        <v>0</v>
      </c>
      <c r="P42" s="26">
        <f t="shared" si="11"/>
        <v>0</v>
      </c>
      <c r="Q42" s="27" t="str">
        <f t="shared" si="12"/>
        <v/>
      </c>
      <c r="R42" s="27" t="str">
        <f t="shared" si="13"/>
        <v/>
      </c>
      <c r="S42" s="29"/>
      <c r="T42" s="30"/>
      <c r="U42" s="31">
        <f t="shared" si="14"/>
        <v>0</v>
      </c>
      <c r="V42" s="31">
        <f t="shared" si="15"/>
        <v>0</v>
      </c>
      <c r="W42" s="32" t="str">
        <f t="shared" si="16"/>
        <v/>
      </c>
      <c r="X42" s="32" t="str">
        <f t="shared" si="17"/>
        <v/>
      </c>
      <c r="Y42" s="24"/>
      <c r="Z42" s="24"/>
      <c r="AA42" s="25">
        <f t="shared" si="18"/>
        <v>0</v>
      </c>
      <c r="AB42" s="26">
        <f t="shared" si="19"/>
        <v>0</v>
      </c>
      <c r="AC42" s="26" t="str">
        <f t="shared" si="20"/>
        <v/>
      </c>
      <c r="AD42" s="27" t="str">
        <f t="shared" si="21"/>
        <v/>
      </c>
      <c r="AE42" s="39" t="str">
        <f t="shared" si="22"/>
        <v/>
      </c>
      <c r="AF42" s="39" t="str">
        <f t="shared" si="23"/>
        <v/>
      </c>
      <c r="AG42" s="40" t="str">
        <f t="shared" si="24"/>
        <v/>
      </c>
      <c r="AH42" s="41" t="str">
        <f t="shared" si="0"/>
        <v/>
      </c>
      <c r="AI42" s="39" t="str">
        <f>IF(B42="","",ROUND(GEOMEAN((J42,P42,V42)),0))</f>
        <v/>
      </c>
      <c r="AJ42" s="39" t="str">
        <f>IF(B42="","",ROUND(GEOMEAN((L42,R42,X42)),0))</f>
        <v/>
      </c>
      <c r="AK42" s="40" t="str">
        <f t="shared" si="1"/>
        <v/>
      </c>
      <c r="AL42" s="40" t="str">
        <f t="shared" si="2"/>
        <v/>
      </c>
      <c r="AM42" s="42" t="e">
        <f t="shared" si="25"/>
        <v>#DIV/0!</v>
      </c>
      <c r="AN42" s="42" t="e">
        <f t="shared" si="3"/>
        <v>#DIV/0!</v>
      </c>
      <c r="AO42" s="39" t="str">
        <f t="shared" si="26"/>
        <v/>
      </c>
      <c r="AP42" s="39" t="str">
        <f t="shared" si="27"/>
        <v/>
      </c>
      <c r="AQ42" s="40" t="str">
        <f t="shared" si="28"/>
        <v/>
      </c>
      <c r="AR42" s="41" t="str">
        <f t="shared" si="29"/>
        <v/>
      </c>
      <c r="AS42" s="39" t="str">
        <f>IF(L42="","",ROUND(GEOMEAN((J42,P42,V42,AB42)),0))</f>
        <v/>
      </c>
      <c r="AT42" s="39" t="str">
        <f>IF(L42="","",ROUND(GEOMEAN((L42,R42,X42,AD42)),0))</f>
        <v/>
      </c>
      <c r="AU42" s="40" t="str">
        <f t="shared" si="30"/>
        <v/>
      </c>
      <c r="AV42" s="40" t="str">
        <f t="shared" si="31"/>
        <v/>
      </c>
      <c r="AW42" s="42">
        <f t="shared" si="32"/>
        <v>0</v>
      </c>
      <c r="AX42" s="42">
        <f t="shared" si="4"/>
        <v>0</v>
      </c>
      <c r="AY42" s="5"/>
      <c r="CN42" s="7">
        <v>32</v>
      </c>
    </row>
    <row r="43" spans="1:92" s="7" customFormat="1">
      <c r="A43" s="6" t="str">
        <f t="shared" si="5"/>
        <v/>
      </c>
      <c r="B43" s="43"/>
      <c r="C43" s="6"/>
      <c r="D43" s="6"/>
      <c r="E43" s="43"/>
      <c r="F43" s="44"/>
      <c r="G43" s="22"/>
      <c r="H43" s="23"/>
      <c r="I43" s="47">
        <f t="shared" si="6"/>
        <v>0</v>
      </c>
      <c r="J43" s="47">
        <f t="shared" si="7"/>
        <v>0</v>
      </c>
      <c r="K43" s="58" t="str">
        <f t="shared" si="8"/>
        <v/>
      </c>
      <c r="L43" s="58" t="str">
        <f t="shared" si="9"/>
        <v/>
      </c>
      <c r="M43" s="24"/>
      <c r="N43" s="25"/>
      <c r="O43" s="26">
        <f t="shared" si="10"/>
        <v>0</v>
      </c>
      <c r="P43" s="26">
        <f t="shared" si="11"/>
        <v>0</v>
      </c>
      <c r="Q43" s="27" t="str">
        <f t="shared" si="12"/>
        <v/>
      </c>
      <c r="R43" s="27" t="str">
        <f t="shared" si="13"/>
        <v/>
      </c>
      <c r="S43" s="29"/>
      <c r="T43" s="30"/>
      <c r="U43" s="31">
        <f t="shared" si="14"/>
        <v>0</v>
      </c>
      <c r="V43" s="31">
        <f t="shared" si="15"/>
        <v>0</v>
      </c>
      <c r="W43" s="32" t="str">
        <f t="shared" si="16"/>
        <v/>
      </c>
      <c r="X43" s="32" t="str">
        <f t="shared" si="17"/>
        <v/>
      </c>
      <c r="Y43" s="24"/>
      <c r="Z43" s="24"/>
      <c r="AA43" s="25">
        <f t="shared" si="18"/>
        <v>0</v>
      </c>
      <c r="AB43" s="26">
        <f t="shared" si="19"/>
        <v>0</v>
      </c>
      <c r="AC43" s="26" t="str">
        <f t="shared" si="20"/>
        <v/>
      </c>
      <c r="AD43" s="27" t="str">
        <f t="shared" si="21"/>
        <v/>
      </c>
      <c r="AE43" s="39" t="str">
        <f t="shared" si="22"/>
        <v/>
      </c>
      <c r="AF43" s="39" t="str">
        <f t="shared" si="23"/>
        <v/>
      </c>
      <c r="AG43" s="40" t="str">
        <f t="shared" si="24"/>
        <v/>
      </c>
      <c r="AH43" s="41" t="str">
        <f t="shared" si="0"/>
        <v/>
      </c>
      <c r="AI43" s="39" t="str">
        <f>IF(B43="","",ROUND(GEOMEAN((J43,P43,V43)),0))</f>
        <v/>
      </c>
      <c r="AJ43" s="39" t="str">
        <f>IF(B43="","",ROUND(GEOMEAN((L43,R43,X43)),0))</f>
        <v/>
      </c>
      <c r="AK43" s="40" t="str">
        <f t="shared" si="1"/>
        <v/>
      </c>
      <c r="AL43" s="40" t="str">
        <f t="shared" si="2"/>
        <v/>
      </c>
      <c r="AM43" s="42" t="e">
        <f t="shared" si="25"/>
        <v>#DIV/0!</v>
      </c>
      <c r="AN43" s="42" t="e">
        <f t="shared" si="3"/>
        <v>#DIV/0!</v>
      </c>
      <c r="AO43" s="39" t="str">
        <f t="shared" si="26"/>
        <v/>
      </c>
      <c r="AP43" s="39" t="str">
        <f t="shared" si="27"/>
        <v/>
      </c>
      <c r="AQ43" s="40" t="str">
        <f t="shared" si="28"/>
        <v/>
      </c>
      <c r="AR43" s="41" t="str">
        <f t="shared" si="29"/>
        <v/>
      </c>
      <c r="AS43" s="39" t="str">
        <f>IF(L43="","",ROUND(GEOMEAN((J43,P43,V43,AB43)),0))</f>
        <v/>
      </c>
      <c r="AT43" s="39" t="str">
        <f>IF(L43="","",ROUND(GEOMEAN((L43,R43,X43,AD43)),0))</f>
        <v/>
      </c>
      <c r="AU43" s="40" t="str">
        <f t="shared" si="30"/>
        <v/>
      </c>
      <c r="AV43" s="40" t="str">
        <f t="shared" si="31"/>
        <v/>
      </c>
      <c r="AW43" s="42">
        <f t="shared" si="32"/>
        <v>0</v>
      </c>
      <c r="AX43" s="42">
        <f t="shared" si="4"/>
        <v>0</v>
      </c>
      <c r="AY43" s="5"/>
      <c r="CN43" s="7">
        <v>33</v>
      </c>
    </row>
    <row r="44" spans="1:92" s="7" customFormat="1">
      <c r="A44" s="6" t="str">
        <f t="shared" si="5"/>
        <v/>
      </c>
      <c r="B44" s="43"/>
      <c r="C44" s="6"/>
      <c r="D44" s="6"/>
      <c r="E44" s="43"/>
      <c r="F44" s="44"/>
      <c r="G44" s="22"/>
      <c r="H44" s="23"/>
      <c r="I44" s="47">
        <f t="shared" si="6"/>
        <v>0</v>
      </c>
      <c r="J44" s="47">
        <f t="shared" si="7"/>
        <v>0</v>
      </c>
      <c r="K44" s="58" t="str">
        <f t="shared" si="8"/>
        <v/>
      </c>
      <c r="L44" s="58" t="str">
        <f t="shared" si="9"/>
        <v/>
      </c>
      <c r="M44" s="24"/>
      <c r="N44" s="25"/>
      <c r="O44" s="26">
        <f t="shared" si="10"/>
        <v>0</v>
      </c>
      <c r="P44" s="26">
        <f t="shared" si="11"/>
        <v>0</v>
      </c>
      <c r="Q44" s="27" t="str">
        <f t="shared" si="12"/>
        <v/>
      </c>
      <c r="R44" s="27" t="str">
        <f t="shared" si="13"/>
        <v/>
      </c>
      <c r="S44" s="29"/>
      <c r="T44" s="30"/>
      <c r="U44" s="31">
        <f t="shared" si="14"/>
        <v>0</v>
      </c>
      <c r="V44" s="31">
        <f t="shared" si="15"/>
        <v>0</v>
      </c>
      <c r="W44" s="32" t="str">
        <f t="shared" si="16"/>
        <v/>
      </c>
      <c r="X44" s="32" t="str">
        <f t="shared" si="17"/>
        <v/>
      </c>
      <c r="Y44" s="24"/>
      <c r="Z44" s="24"/>
      <c r="AA44" s="25">
        <f t="shared" si="18"/>
        <v>0</v>
      </c>
      <c r="AB44" s="26">
        <f t="shared" si="19"/>
        <v>0</v>
      </c>
      <c r="AC44" s="26" t="str">
        <f t="shared" si="20"/>
        <v/>
      </c>
      <c r="AD44" s="27" t="str">
        <f t="shared" si="21"/>
        <v/>
      </c>
      <c r="AE44" s="39" t="str">
        <f t="shared" si="22"/>
        <v/>
      </c>
      <c r="AF44" s="39" t="str">
        <f t="shared" si="23"/>
        <v/>
      </c>
      <c r="AG44" s="40" t="str">
        <f t="shared" si="24"/>
        <v/>
      </c>
      <c r="AH44" s="41" t="str">
        <f t="shared" si="0"/>
        <v/>
      </c>
      <c r="AI44" s="39" t="str">
        <f>IF(B44="","",ROUND(GEOMEAN((J44,P44,V44)),0))</f>
        <v/>
      </c>
      <c r="AJ44" s="39" t="str">
        <f>IF(B44="","",ROUND(GEOMEAN((L44,R44,X44)),0))</f>
        <v/>
      </c>
      <c r="AK44" s="40" t="str">
        <f t="shared" si="1"/>
        <v/>
      </c>
      <c r="AL44" s="40" t="str">
        <f t="shared" si="2"/>
        <v/>
      </c>
      <c r="AM44" s="42" t="e">
        <f t="shared" si="25"/>
        <v>#DIV/0!</v>
      </c>
      <c r="AN44" s="42" t="e">
        <f t="shared" si="3"/>
        <v>#DIV/0!</v>
      </c>
      <c r="AO44" s="39" t="str">
        <f t="shared" si="26"/>
        <v/>
      </c>
      <c r="AP44" s="39" t="str">
        <f t="shared" si="27"/>
        <v/>
      </c>
      <c r="AQ44" s="40" t="str">
        <f t="shared" si="28"/>
        <v/>
      </c>
      <c r="AR44" s="41" t="str">
        <f t="shared" si="29"/>
        <v/>
      </c>
      <c r="AS44" s="39" t="str">
        <f>IF(L44="","",ROUND(GEOMEAN((J44,P44,V44,AB44)),0))</f>
        <v/>
      </c>
      <c r="AT44" s="39" t="str">
        <f>IF(L44="","",ROUND(GEOMEAN((L44,R44,X44,AD44)),0))</f>
        <v/>
      </c>
      <c r="AU44" s="40" t="str">
        <f t="shared" si="30"/>
        <v/>
      </c>
      <c r="AV44" s="40" t="str">
        <f t="shared" si="31"/>
        <v/>
      </c>
      <c r="AW44" s="42">
        <f t="shared" si="32"/>
        <v>0</v>
      </c>
      <c r="AX44" s="42">
        <f t="shared" si="4"/>
        <v>0</v>
      </c>
      <c r="AY44" s="5"/>
      <c r="CN44" s="7">
        <v>34</v>
      </c>
    </row>
    <row r="45" spans="1:92" s="7" customFormat="1">
      <c r="A45" s="6" t="str">
        <f t="shared" si="5"/>
        <v/>
      </c>
      <c r="B45" s="43"/>
      <c r="C45" s="6"/>
      <c r="D45" s="6"/>
      <c r="E45" s="43"/>
      <c r="F45" s="44"/>
      <c r="G45" s="22"/>
      <c r="H45" s="23"/>
      <c r="I45" s="47">
        <f t="shared" si="6"/>
        <v>0</v>
      </c>
      <c r="J45" s="47">
        <f t="shared" si="7"/>
        <v>0</v>
      </c>
      <c r="K45" s="58" t="str">
        <f t="shared" si="8"/>
        <v/>
      </c>
      <c r="L45" s="58" t="str">
        <f t="shared" si="9"/>
        <v/>
      </c>
      <c r="M45" s="24"/>
      <c r="N45" s="25"/>
      <c r="O45" s="26">
        <f t="shared" si="10"/>
        <v>0</v>
      </c>
      <c r="P45" s="26">
        <f t="shared" si="11"/>
        <v>0</v>
      </c>
      <c r="Q45" s="27" t="str">
        <f t="shared" si="12"/>
        <v/>
      </c>
      <c r="R45" s="27" t="str">
        <f t="shared" si="13"/>
        <v/>
      </c>
      <c r="S45" s="29"/>
      <c r="T45" s="30"/>
      <c r="U45" s="31">
        <f t="shared" si="14"/>
        <v>0</v>
      </c>
      <c r="V45" s="31">
        <f t="shared" si="15"/>
        <v>0</v>
      </c>
      <c r="W45" s="32" t="str">
        <f t="shared" si="16"/>
        <v/>
      </c>
      <c r="X45" s="32" t="str">
        <f t="shared" si="17"/>
        <v/>
      </c>
      <c r="Y45" s="24"/>
      <c r="Z45" s="24"/>
      <c r="AA45" s="25">
        <f t="shared" si="18"/>
        <v>0</v>
      </c>
      <c r="AB45" s="26">
        <f t="shared" si="19"/>
        <v>0</v>
      </c>
      <c r="AC45" s="26" t="str">
        <f t="shared" si="20"/>
        <v/>
      </c>
      <c r="AD45" s="27" t="str">
        <f t="shared" si="21"/>
        <v/>
      </c>
      <c r="AE45" s="39" t="str">
        <f t="shared" si="22"/>
        <v/>
      </c>
      <c r="AF45" s="39" t="str">
        <f t="shared" si="23"/>
        <v/>
      </c>
      <c r="AG45" s="40" t="str">
        <f t="shared" si="24"/>
        <v/>
      </c>
      <c r="AH45" s="41" t="str">
        <f t="shared" si="0"/>
        <v/>
      </c>
      <c r="AI45" s="39" t="str">
        <f>IF(B45="","",ROUND(GEOMEAN((J45,P45,V45)),0))</f>
        <v/>
      </c>
      <c r="AJ45" s="39" t="str">
        <f>IF(B45="","",ROUND(GEOMEAN((L45,R45,X45)),0))</f>
        <v/>
      </c>
      <c r="AK45" s="40" t="str">
        <f t="shared" si="1"/>
        <v/>
      </c>
      <c r="AL45" s="40" t="str">
        <f t="shared" si="2"/>
        <v/>
      </c>
      <c r="AM45" s="42" t="e">
        <f t="shared" si="25"/>
        <v>#DIV/0!</v>
      </c>
      <c r="AN45" s="42" t="e">
        <f t="shared" si="3"/>
        <v>#DIV/0!</v>
      </c>
      <c r="AO45" s="39" t="str">
        <f t="shared" si="26"/>
        <v/>
      </c>
      <c r="AP45" s="39" t="str">
        <f t="shared" si="27"/>
        <v/>
      </c>
      <c r="AQ45" s="40" t="str">
        <f t="shared" si="28"/>
        <v/>
      </c>
      <c r="AR45" s="41" t="str">
        <f t="shared" si="29"/>
        <v/>
      </c>
      <c r="AS45" s="39" t="str">
        <f>IF(L45="","",ROUND(GEOMEAN((J45,P45,V45,AB45)),0))</f>
        <v/>
      </c>
      <c r="AT45" s="39" t="str">
        <f>IF(L45="","",ROUND(GEOMEAN((L45,R45,X45,AD45)),0))</f>
        <v/>
      </c>
      <c r="AU45" s="40" t="str">
        <f t="shared" si="30"/>
        <v/>
      </c>
      <c r="AV45" s="40" t="str">
        <f t="shared" si="31"/>
        <v/>
      </c>
      <c r="AW45" s="42">
        <f t="shared" si="32"/>
        <v>0</v>
      </c>
      <c r="AX45" s="42">
        <f t="shared" si="4"/>
        <v>0</v>
      </c>
      <c r="AY45" s="5"/>
      <c r="CN45" s="7">
        <v>35</v>
      </c>
    </row>
    <row r="46" spans="1:92" s="7" customFormat="1" ht="14.65" customHeight="1">
      <c r="A46" s="6" t="str">
        <f t="shared" si="5"/>
        <v/>
      </c>
      <c r="B46" s="43"/>
      <c r="C46" s="6"/>
      <c r="D46" s="6"/>
      <c r="E46" s="43"/>
      <c r="F46" s="44"/>
      <c r="G46" s="22"/>
      <c r="H46" s="23"/>
      <c r="I46" s="47">
        <f t="shared" si="6"/>
        <v>0</v>
      </c>
      <c r="J46" s="47">
        <f t="shared" si="7"/>
        <v>0</v>
      </c>
      <c r="K46" s="58" t="str">
        <f t="shared" si="8"/>
        <v/>
      </c>
      <c r="L46" s="58" t="str">
        <f t="shared" si="9"/>
        <v/>
      </c>
      <c r="M46" s="24"/>
      <c r="N46" s="25"/>
      <c r="O46" s="26">
        <f t="shared" si="10"/>
        <v>0</v>
      </c>
      <c r="P46" s="26">
        <f t="shared" si="11"/>
        <v>0</v>
      </c>
      <c r="Q46" s="27" t="str">
        <f t="shared" si="12"/>
        <v/>
      </c>
      <c r="R46" s="27" t="str">
        <f t="shared" si="13"/>
        <v/>
      </c>
      <c r="S46" s="29"/>
      <c r="T46" s="30"/>
      <c r="U46" s="31">
        <f t="shared" si="14"/>
        <v>0</v>
      </c>
      <c r="V46" s="31">
        <f t="shared" si="15"/>
        <v>0</v>
      </c>
      <c r="W46" s="32" t="str">
        <f t="shared" si="16"/>
        <v/>
      </c>
      <c r="X46" s="32" t="str">
        <f t="shared" si="17"/>
        <v/>
      </c>
      <c r="Y46" s="24"/>
      <c r="Z46" s="24"/>
      <c r="AA46" s="25">
        <f t="shared" si="18"/>
        <v>0</v>
      </c>
      <c r="AB46" s="26">
        <f t="shared" si="19"/>
        <v>0</v>
      </c>
      <c r="AC46" s="26" t="str">
        <f t="shared" si="20"/>
        <v/>
      </c>
      <c r="AD46" s="27" t="str">
        <f t="shared" si="21"/>
        <v/>
      </c>
      <c r="AE46" s="39" t="str">
        <f t="shared" si="22"/>
        <v/>
      </c>
      <c r="AF46" s="39" t="str">
        <f t="shared" si="23"/>
        <v/>
      </c>
      <c r="AG46" s="40" t="str">
        <f t="shared" si="24"/>
        <v/>
      </c>
      <c r="AH46" s="41" t="str">
        <f t="shared" si="0"/>
        <v/>
      </c>
      <c r="AI46" s="39" t="str">
        <f>IF(B46="","",ROUND(GEOMEAN((J46,P46,V46)),0))</f>
        <v/>
      </c>
      <c r="AJ46" s="39" t="str">
        <f>IF(B46="","",ROUND(GEOMEAN((L46,R46,X46)),0))</f>
        <v/>
      </c>
      <c r="AK46" s="40" t="str">
        <f t="shared" si="1"/>
        <v/>
      </c>
      <c r="AL46" s="40" t="str">
        <f t="shared" si="2"/>
        <v/>
      </c>
      <c r="AM46" s="42" t="e">
        <f t="shared" si="25"/>
        <v>#DIV/0!</v>
      </c>
      <c r="AN46" s="42" t="e">
        <f t="shared" si="3"/>
        <v>#DIV/0!</v>
      </c>
      <c r="AO46" s="39" t="str">
        <f t="shared" si="26"/>
        <v/>
      </c>
      <c r="AP46" s="39" t="str">
        <f t="shared" si="27"/>
        <v/>
      </c>
      <c r="AQ46" s="40" t="str">
        <f t="shared" si="28"/>
        <v/>
      </c>
      <c r="AR46" s="41" t="str">
        <f t="shared" si="29"/>
        <v/>
      </c>
      <c r="AS46" s="39" t="str">
        <f>IF(L46="","",ROUND(GEOMEAN((J46,P46,V46,AB46)),0))</f>
        <v/>
      </c>
      <c r="AT46" s="39" t="str">
        <f>IF(L46="","",ROUND(GEOMEAN((L46,R46,X46,AD46)),0))</f>
        <v/>
      </c>
      <c r="AU46" s="40" t="str">
        <f t="shared" si="30"/>
        <v/>
      </c>
      <c r="AV46" s="40" t="str">
        <f t="shared" si="31"/>
        <v/>
      </c>
      <c r="AW46" s="42">
        <f t="shared" si="32"/>
        <v>0</v>
      </c>
      <c r="AX46" s="42">
        <f t="shared" si="4"/>
        <v>0</v>
      </c>
      <c r="AY46" s="5"/>
      <c r="BC46" s="426" t="s">
        <v>230</v>
      </c>
      <c r="BD46" s="427"/>
      <c r="BE46" s="427"/>
      <c r="BF46" s="427"/>
      <c r="BG46" s="427"/>
      <c r="BH46" s="427"/>
      <c r="BI46" s="427"/>
      <c r="BJ46" s="428"/>
      <c r="BK46" s="429" t="s">
        <v>231</v>
      </c>
      <c r="BL46" s="432" t="e">
        <f>SUM(AP98,BN37)</f>
        <v>#DIV/0!</v>
      </c>
      <c r="BM46" s="433"/>
      <c r="CN46" s="7">
        <v>36</v>
      </c>
    </row>
    <row r="47" spans="1:92" s="7" customFormat="1" ht="14.65" customHeight="1">
      <c r="A47" s="6" t="str">
        <f t="shared" si="5"/>
        <v/>
      </c>
      <c r="B47" s="43"/>
      <c r="C47" s="6"/>
      <c r="D47" s="6"/>
      <c r="E47" s="43"/>
      <c r="F47" s="44"/>
      <c r="G47" s="22"/>
      <c r="H47" s="23"/>
      <c r="I47" s="47">
        <f t="shared" si="6"/>
        <v>0</v>
      </c>
      <c r="J47" s="47">
        <f t="shared" si="7"/>
        <v>0</v>
      </c>
      <c r="K47" s="58" t="str">
        <f t="shared" si="8"/>
        <v/>
      </c>
      <c r="L47" s="58" t="str">
        <f t="shared" si="9"/>
        <v/>
      </c>
      <c r="M47" s="24"/>
      <c r="N47" s="25"/>
      <c r="O47" s="26">
        <f t="shared" si="10"/>
        <v>0</v>
      </c>
      <c r="P47" s="26">
        <f t="shared" si="11"/>
        <v>0</v>
      </c>
      <c r="Q47" s="27" t="str">
        <f t="shared" si="12"/>
        <v/>
      </c>
      <c r="R47" s="27" t="str">
        <f t="shared" si="13"/>
        <v/>
      </c>
      <c r="S47" s="29"/>
      <c r="T47" s="30"/>
      <c r="U47" s="31">
        <f t="shared" si="14"/>
        <v>0</v>
      </c>
      <c r="V47" s="31">
        <f t="shared" si="15"/>
        <v>0</v>
      </c>
      <c r="W47" s="32" t="str">
        <f t="shared" si="16"/>
        <v/>
      </c>
      <c r="X47" s="32" t="str">
        <f t="shared" si="17"/>
        <v/>
      </c>
      <c r="Y47" s="24"/>
      <c r="Z47" s="24"/>
      <c r="AA47" s="25">
        <f t="shared" si="18"/>
        <v>0</v>
      </c>
      <c r="AB47" s="26">
        <f t="shared" si="19"/>
        <v>0</v>
      </c>
      <c r="AC47" s="26" t="str">
        <f t="shared" si="20"/>
        <v/>
      </c>
      <c r="AD47" s="27" t="str">
        <f t="shared" si="21"/>
        <v/>
      </c>
      <c r="AE47" s="39" t="str">
        <f t="shared" si="22"/>
        <v/>
      </c>
      <c r="AF47" s="39" t="str">
        <f t="shared" si="23"/>
        <v/>
      </c>
      <c r="AG47" s="40" t="str">
        <f t="shared" si="24"/>
        <v/>
      </c>
      <c r="AH47" s="41" t="str">
        <f t="shared" si="0"/>
        <v/>
      </c>
      <c r="AI47" s="39" t="str">
        <f>IF(B47="","",ROUND(GEOMEAN((J47,P47,V47)),0))</f>
        <v/>
      </c>
      <c r="AJ47" s="39" t="str">
        <f>IF(B47="","",ROUND(GEOMEAN((L47,R47,X47)),0))</f>
        <v/>
      </c>
      <c r="AK47" s="40" t="str">
        <f t="shared" si="1"/>
        <v/>
      </c>
      <c r="AL47" s="40" t="str">
        <f t="shared" si="2"/>
        <v/>
      </c>
      <c r="AM47" s="42" t="e">
        <f t="shared" si="25"/>
        <v>#DIV/0!</v>
      </c>
      <c r="AN47" s="42" t="e">
        <f t="shared" si="3"/>
        <v>#DIV/0!</v>
      </c>
      <c r="AO47" s="39" t="str">
        <f t="shared" si="26"/>
        <v/>
      </c>
      <c r="AP47" s="39" t="str">
        <f t="shared" si="27"/>
        <v/>
      </c>
      <c r="AQ47" s="40" t="str">
        <f t="shared" si="28"/>
        <v/>
      </c>
      <c r="AR47" s="41" t="str">
        <f t="shared" si="29"/>
        <v/>
      </c>
      <c r="AS47" s="39" t="str">
        <f>IF(L47="","",ROUND(GEOMEAN((J47,P47,V47,AB47)),0))</f>
        <v/>
      </c>
      <c r="AT47" s="39" t="str">
        <f>IF(L47="","",ROUND(GEOMEAN((L47,R47,X47,AD47)),0))</f>
        <v/>
      </c>
      <c r="AU47" s="40" t="str">
        <f t="shared" si="30"/>
        <v/>
      </c>
      <c r="AV47" s="40" t="str">
        <f t="shared" si="31"/>
        <v/>
      </c>
      <c r="AW47" s="42">
        <f t="shared" si="32"/>
        <v>0</v>
      </c>
      <c r="AX47" s="42">
        <f t="shared" si="4"/>
        <v>0</v>
      </c>
      <c r="AY47" s="5"/>
      <c r="BC47" s="438" t="s">
        <v>260</v>
      </c>
      <c r="BD47" s="438"/>
      <c r="BE47" s="438"/>
      <c r="BF47" s="438"/>
      <c r="BG47" s="438"/>
      <c r="BH47" s="438"/>
      <c r="BI47" s="438"/>
      <c r="BJ47" s="438"/>
      <c r="BK47" s="430"/>
      <c r="BL47" s="434"/>
      <c r="BM47" s="435"/>
      <c r="CN47" s="7">
        <v>37</v>
      </c>
    </row>
    <row r="48" spans="1:92" s="7" customFormat="1" ht="14.65" customHeight="1">
      <c r="A48" s="6" t="str">
        <f t="shared" si="5"/>
        <v/>
      </c>
      <c r="B48" s="43"/>
      <c r="C48" s="6"/>
      <c r="D48" s="6"/>
      <c r="E48" s="43"/>
      <c r="F48" s="44"/>
      <c r="G48" s="22"/>
      <c r="H48" s="23"/>
      <c r="I48" s="47">
        <f t="shared" si="6"/>
        <v>0</v>
      </c>
      <c r="J48" s="47">
        <f t="shared" si="7"/>
        <v>0</v>
      </c>
      <c r="K48" s="58" t="str">
        <f t="shared" si="8"/>
        <v/>
      </c>
      <c r="L48" s="58" t="str">
        <f t="shared" si="9"/>
        <v/>
      </c>
      <c r="M48" s="24"/>
      <c r="N48" s="25"/>
      <c r="O48" s="26">
        <f t="shared" si="10"/>
        <v>0</v>
      </c>
      <c r="P48" s="26">
        <f t="shared" si="11"/>
        <v>0</v>
      </c>
      <c r="Q48" s="27" t="str">
        <f t="shared" si="12"/>
        <v/>
      </c>
      <c r="R48" s="27" t="str">
        <f t="shared" si="13"/>
        <v/>
      </c>
      <c r="S48" s="29"/>
      <c r="T48" s="30"/>
      <c r="U48" s="31">
        <f t="shared" si="14"/>
        <v>0</v>
      </c>
      <c r="V48" s="31">
        <f t="shared" si="15"/>
        <v>0</v>
      </c>
      <c r="W48" s="32" t="str">
        <f t="shared" si="16"/>
        <v/>
      </c>
      <c r="X48" s="32" t="str">
        <f t="shared" si="17"/>
        <v/>
      </c>
      <c r="Y48" s="24"/>
      <c r="Z48" s="24"/>
      <c r="AA48" s="25">
        <f t="shared" si="18"/>
        <v>0</v>
      </c>
      <c r="AB48" s="26">
        <f t="shared" si="19"/>
        <v>0</v>
      </c>
      <c r="AC48" s="26" t="str">
        <f t="shared" si="20"/>
        <v/>
      </c>
      <c r="AD48" s="27" t="str">
        <f t="shared" si="21"/>
        <v/>
      </c>
      <c r="AE48" s="39" t="str">
        <f t="shared" si="22"/>
        <v/>
      </c>
      <c r="AF48" s="39" t="str">
        <f t="shared" si="23"/>
        <v/>
      </c>
      <c r="AG48" s="40" t="str">
        <f t="shared" si="24"/>
        <v/>
      </c>
      <c r="AH48" s="41" t="str">
        <f t="shared" si="0"/>
        <v/>
      </c>
      <c r="AI48" s="39" t="str">
        <f>IF(B48="","",ROUND(GEOMEAN((J48,P48,V48)),0))</f>
        <v/>
      </c>
      <c r="AJ48" s="39" t="str">
        <f>IF(B48="","",ROUND(GEOMEAN((L48,R48,X48)),0))</f>
        <v/>
      </c>
      <c r="AK48" s="40" t="str">
        <f t="shared" si="1"/>
        <v/>
      </c>
      <c r="AL48" s="40" t="str">
        <f t="shared" si="2"/>
        <v/>
      </c>
      <c r="AM48" s="42" t="e">
        <f t="shared" si="25"/>
        <v>#DIV/0!</v>
      </c>
      <c r="AN48" s="42" t="e">
        <f t="shared" si="3"/>
        <v>#DIV/0!</v>
      </c>
      <c r="AO48" s="39" t="str">
        <f t="shared" si="26"/>
        <v/>
      </c>
      <c r="AP48" s="39" t="str">
        <f t="shared" si="27"/>
        <v/>
      </c>
      <c r="AQ48" s="40" t="str">
        <f t="shared" si="28"/>
        <v/>
      </c>
      <c r="AR48" s="41" t="str">
        <f t="shared" si="29"/>
        <v/>
      </c>
      <c r="AS48" s="39" t="str">
        <f>IF(L48="","",ROUND(GEOMEAN((J48,P48,V48,AB48)),0))</f>
        <v/>
      </c>
      <c r="AT48" s="39" t="str">
        <f>IF(L48="","",ROUND(GEOMEAN((L48,R48,X48,AD48)),0))</f>
        <v/>
      </c>
      <c r="AU48" s="40" t="str">
        <f t="shared" si="30"/>
        <v/>
      </c>
      <c r="AV48" s="40" t="str">
        <f t="shared" si="31"/>
        <v/>
      </c>
      <c r="AW48" s="42">
        <f t="shared" si="32"/>
        <v>0</v>
      </c>
      <c r="AX48" s="42">
        <f t="shared" si="4"/>
        <v>0</v>
      </c>
      <c r="AY48" s="5"/>
      <c r="BC48" s="438"/>
      <c r="BD48" s="438"/>
      <c r="BE48" s="438"/>
      <c r="BF48" s="438"/>
      <c r="BG48" s="438"/>
      <c r="BH48" s="438"/>
      <c r="BI48" s="438"/>
      <c r="BJ48" s="438"/>
      <c r="BK48" s="430"/>
      <c r="BL48" s="434"/>
      <c r="BM48" s="435"/>
      <c r="CN48" s="7">
        <v>38</v>
      </c>
    </row>
    <row r="49" spans="1:92" s="7" customFormat="1" ht="14.65" customHeight="1">
      <c r="A49" s="6" t="str">
        <f t="shared" si="5"/>
        <v/>
      </c>
      <c r="B49" s="43"/>
      <c r="C49" s="6"/>
      <c r="D49" s="6"/>
      <c r="E49" s="43"/>
      <c r="F49" s="44"/>
      <c r="G49" s="22"/>
      <c r="H49" s="23"/>
      <c r="I49" s="47">
        <f t="shared" si="6"/>
        <v>0</v>
      </c>
      <c r="J49" s="47">
        <f t="shared" si="7"/>
        <v>0</v>
      </c>
      <c r="K49" s="58" t="str">
        <f t="shared" si="8"/>
        <v/>
      </c>
      <c r="L49" s="58" t="str">
        <f t="shared" si="9"/>
        <v/>
      </c>
      <c r="M49" s="24"/>
      <c r="N49" s="25"/>
      <c r="O49" s="26">
        <f t="shared" si="10"/>
        <v>0</v>
      </c>
      <c r="P49" s="26">
        <f t="shared" si="11"/>
        <v>0</v>
      </c>
      <c r="Q49" s="27" t="str">
        <f t="shared" si="12"/>
        <v/>
      </c>
      <c r="R49" s="27" t="str">
        <f t="shared" si="13"/>
        <v/>
      </c>
      <c r="S49" s="29"/>
      <c r="T49" s="30"/>
      <c r="U49" s="31">
        <f t="shared" si="14"/>
        <v>0</v>
      </c>
      <c r="V49" s="31">
        <f t="shared" si="15"/>
        <v>0</v>
      </c>
      <c r="W49" s="32" t="str">
        <f t="shared" si="16"/>
        <v/>
      </c>
      <c r="X49" s="32" t="str">
        <f t="shared" si="17"/>
        <v/>
      </c>
      <c r="Y49" s="24"/>
      <c r="Z49" s="24"/>
      <c r="AA49" s="25">
        <f t="shared" si="18"/>
        <v>0</v>
      </c>
      <c r="AB49" s="26">
        <f t="shared" si="19"/>
        <v>0</v>
      </c>
      <c r="AC49" s="26" t="str">
        <f t="shared" si="20"/>
        <v/>
      </c>
      <c r="AD49" s="27" t="str">
        <f t="shared" si="21"/>
        <v/>
      </c>
      <c r="AE49" s="39" t="str">
        <f t="shared" si="22"/>
        <v/>
      </c>
      <c r="AF49" s="39" t="str">
        <f t="shared" si="23"/>
        <v/>
      </c>
      <c r="AG49" s="40" t="str">
        <f t="shared" si="24"/>
        <v/>
      </c>
      <c r="AH49" s="41" t="str">
        <f t="shared" si="0"/>
        <v/>
      </c>
      <c r="AI49" s="39" t="str">
        <f>IF(B49="","",ROUND(GEOMEAN((J49,P49,V49)),0))</f>
        <v/>
      </c>
      <c r="AJ49" s="39" t="str">
        <f>IF(B49="","",ROUND(GEOMEAN((L49,R49,X49)),0))</f>
        <v/>
      </c>
      <c r="AK49" s="40" t="str">
        <f t="shared" si="1"/>
        <v/>
      </c>
      <c r="AL49" s="40" t="str">
        <f t="shared" si="2"/>
        <v/>
      </c>
      <c r="AM49" s="42" t="e">
        <f t="shared" si="25"/>
        <v>#DIV/0!</v>
      </c>
      <c r="AN49" s="42" t="e">
        <f t="shared" si="3"/>
        <v>#DIV/0!</v>
      </c>
      <c r="AO49" s="39" t="str">
        <f t="shared" si="26"/>
        <v/>
      </c>
      <c r="AP49" s="39" t="str">
        <f t="shared" si="27"/>
        <v/>
      </c>
      <c r="AQ49" s="40" t="str">
        <f t="shared" si="28"/>
        <v/>
      </c>
      <c r="AR49" s="41" t="str">
        <f t="shared" si="29"/>
        <v/>
      </c>
      <c r="AS49" s="39" t="str">
        <f>IF(L49="","",ROUND(GEOMEAN((J49,P49,V49,AB49)),0))</f>
        <v/>
      </c>
      <c r="AT49" s="39" t="str">
        <f>IF(L49="","",ROUND(GEOMEAN((L49,R49,X49,AD49)),0))</f>
        <v/>
      </c>
      <c r="AU49" s="40" t="str">
        <f t="shared" si="30"/>
        <v/>
      </c>
      <c r="AV49" s="40" t="str">
        <f t="shared" si="31"/>
        <v/>
      </c>
      <c r="AW49" s="42">
        <f t="shared" si="32"/>
        <v>0</v>
      </c>
      <c r="AX49" s="42">
        <f t="shared" si="4"/>
        <v>0</v>
      </c>
      <c r="AY49" s="5"/>
      <c r="BC49" s="438"/>
      <c r="BD49" s="438"/>
      <c r="BE49" s="438"/>
      <c r="BF49" s="438"/>
      <c r="BG49" s="438"/>
      <c r="BH49" s="438"/>
      <c r="BI49" s="438"/>
      <c r="BJ49" s="438"/>
      <c r="BK49" s="430"/>
      <c r="BL49" s="434"/>
      <c r="BM49" s="435"/>
      <c r="CN49" s="7">
        <v>39</v>
      </c>
    </row>
    <row r="50" spans="1:92" s="7" customFormat="1" ht="14.65" customHeight="1">
      <c r="A50" s="6" t="str">
        <f t="shared" si="5"/>
        <v/>
      </c>
      <c r="B50" s="43"/>
      <c r="C50" s="6"/>
      <c r="D50" s="6"/>
      <c r="E50" s="43"/>
      <c r="F50" s="44"/>
      <c r="G50" s="22"/>
      <c r="H50" s="23"/>
      <c r="I50" s="47">
        <f t="shared" si="6"/>
        <v>0</v>
      </c>
      <c r="J50" s="47">
        <f t="shared" si="7"/>
        <v>0</v>
      </c>
      <c r="K50" s="58" t="str">
        <f t="shared" si="8"/>
        <v/>
      </c>
      <c r="L50" s="58" t="str">
        <f t="shared" si="9"/>
        <v/>
      </c>
      <c r="M50" s="24"/>
      <c r="N50" s="25"/>
      <c r="O50" s="26">
        <f t="shared" si="10"/>
        <v>0</v>
      </c>
      <c r="P50" s="26">
        <f t="shared" si="11"/>
        <v>0</v>
      </c>
      <c r="Q50" s="27" t="str">
        <f t="shared" si="12"/>
        <v/>
      </c>
      <c r="R50" s="27" t="str">
        <f t="shared" si="13"/>
        <v/>
      </c>
      <c r="S50" s="29"/>
      <c r="T50" s="30"/>
      <c r="U50" s="31">
        <f t="shared" si="14"/>
        <v>0</v>
      </c>
      <c r="V50" s="31">
        <f t="shared" si="15"/>
        <v>0</v>
      </c>
      <c r="W50" s="32" t="str">
        <f t="shared" si="16"/>
        <v/>
      </c>
      <c r="X50" s="32" t="str">
        <f t="shared" si="17"/>
        <v/>
      </c>
      <c r="Y50" s="24"/>
      <c r="Z50" s="24"/>
      <c r="AA50" s="25">
        <f t="shared" si="18"/>
        <v>0</v>
      </c>
      <c r="AB50" s="26">
        <f t="shared" si="19"/>
        <v>0</v>
      </c>
      <c r="AC50" s="26" t="str">
        <f t="shared" si="20"/>
        <v/>
      </c>
      <c r="AD50" s="27" t="str">
        <f t="shared" si="21"/>
        <v/>
      </c>
      <c r="AE50" s="39" t="str">
        <f t="shared" si="22"/>
        <v/>
      </c>
      <c r="AF50" s="39" t="str">
        <f t="shared" si="23"/>
        <v/>
      </c>
      <c r="AG50" s="40" t="str">
        <f t="shared" si="24"/>
        <v/>
      </c>
      <c r="AH50" s="41" t="str">
        <f t="shared" si="0"/>
        <v/>
      </c>
      <c r="AI50" s="39" t="str">
        <f>IF(B50="","",ROUND(GEOMEAN((J50,P50,V50)),0))</f>
        <v/>
      </c>
      <c r="AJ50" s="39" t="str">
        <f>IF(B50="","",ROUND(GEOMEAN((L50,R50,X50)),0))</f>
        <v/>
      </c>
      <c r="AK50" s="40" t="str">
        <f t="shared" si="1"/>
        <v/>
      </c>
      <c r="AL50" s="40" t="str">
        <f t="shared" si="2"/>
        <v/>
      </c>
      <c r="AM50" s="42" t="e">
        <f t="shared" si="25"/>
        <v>#DIV/0!</v>
      </c>
      <c r="AN50" s="42" t="e">
        <f t="shared" si="3"/>
        <v>#DIV/0!</v>
      </c>
      <c r="AO50" s="39" t="str">
        <f t="shared" si="26"/>
        <v/>
      </c>
      <c r="AP50" s="39" t="str">
        <f t="shared" si="27"/>
        <v/>
      </c>
      <c r="AQ50" s="40" t="str">
        <f t="shared" si="28"/>
        <v/>
      </c>
      <c r="AR50" s="41" t="str">
        <f t="shared" si="29"/>
        <v/>
      </c>
      <c r="AS50" s="39" t="str">
        <f>IF(L50="","",ROUND(GEOMEAN((J50,P50,V50,AB50)),0))</f>
        <v/>
      </c>
      <c r="AT50" s="39" t="str">
        <f>IF(L50="","",ROUND(GEOMEAN((L50,R50,X50,AD50)),0))</f>
        <v/>
      </c>
      <c r="AU50" s="40" t="str">
        <f t="shared" si="30"/>
        <v/>
      </c>
      <c r="AV50" s="40" t="str">
        <f t="shared" si="31"/>
        <v/>
      </c>
      <c r="AW50" s="42">
        <f t="shared" si="32"/>
        <v>0</v>
      </c>
      <c r="AX50" s="42">
        <f t="shared" si="4"/>
        <v>0</v>
      </c>
      <c r="AY50" s="5"/>
      <c r="BC50" s="438"/>
      <c r="BD50" s="438"/>
      <c r="BE50" s="438"/>
      <c r="BF50" s="438"/>
      <c r="BG50" s="438"/>
      <c r="BH50" s="438"/>
      <c r="BI50" s="438"/>
      <c r="BJ50" s="438"/>
      <c r="BK50" s="430"/>
      <c r="BL50" s="434"/>
      <c r="BM50" s="435"/>
      <c r="CN50" s="7">
        <v>40</v>
      </c>
    </row>
    <row r="51" spans="1:92" s="7" customFormat="1" ht="14.65" customHeight="1">
      <c r="A51" s="6" t="str">
        <f t="shared" si="5"/>
        <v/>
      </c>
      <c r="B51" s="43"/>
      <c r="C51" s="6"/>
      <c r="D51" s="6"/>
      <c r="E51" s="43"/>
      <c r="F51" s="44"/>
      <c r="G51" s="22"/>
      <c r="H51" s="23"/>
      <c r="I51" s="47">
        <f t="shared" si="6"/>
        <v>0</v>
      </c>
      <c r="J51" s="47">
        <f t="shared" si="7"/>
        <v>0</v>
      </c>
      <c r="K51" s="58" t="str">
        <f t="shared" si="8"/>
        <v/>
      </c>
      <c r="L51" s="58" t="str">
        <f t="shared" si="9"/>
        <v/>
      </c>
      <c r="M51" s="24"/>
      <c r="N51" s="25"/>
      <c r="O51" s="26">
        <f t="shared" si="10"/>
        <v>0</v>
      </c>
      <c r="P51" s="26">
        <f t="shared" si="11"/>
        <v>0</v>
      </c>
      <c r="Q51" s="27" t="str">
        <f t="shared" si="12"/>
        <v/>
      </c>
      <c r="R51" s="27" t="str">
        <f t="shared" si="13"/>
        <v/>
      </c>
      <c r="S51" s="29"/>
      <c r="T51" s="30"/>
      <c r="U51" s="31">
        <f t="shared" si="14"/>
        <v>0</v>
      </c>
      <c r="V51" s="31">
        <f t="shared" si="15"/>
        <v>0</v>
      </c>
      <c r="W51" s="32" t="str">
        <f t="shared" si="16"/>
        <v/>
      </c>
      <c r="X51" s="32" t="str">
        <f t="shared" si="17"/>
        <v/>
      </c>
      <c r="Y51" s="24"/>
      <c r="Z51" s="24"/>
      <c r="AA51" s="25">
        <f t="shared" si="18"/>
        <v>0</v>
      </c>
      <c r="AB51" s="26">
        <f t="shared" si="19"/>
        <v>0</v>
      </c>
      <c r="AC51" s="26" t="str">
        <f t="shared" si="20"/>
        <v/>
      </c>
      <c r="AD51" s="27" t="str">
        <f t="shared" si="21"/>
        <v/>
      </c>
      <c r="AE51" s="39" t="str">
        <f t="shared" si="22"/>
        <v/>
      </c>
      <c r="AF51" s="39" t="str">
        <f t="shared" si="23"/>
        <v/>
      </c>
      <c r="AG51" s="40" t="str">
        <f t="shared" si="24"/>
        <v/>
      </c>
      <c r="AH51" s="41" t="str">
        <f t="shared" si="0"/>
        <v/>
      </c>
      <c r="AI51" s="39" t="str">
        <f>IF(B51="","",ROUND(GEOMEAN((J51,P51,V51)),0))</f>
        <v/>
      </c>
      <c r="AJ51" s="39" t="str">
        <f>IF(B51="","",ROUND(GEOMEAN((L51,R51,X51)),0))</f>
        <v/>
      </c>
      <c r="AK51" s="40" t="str">
        <f t="shared" si="1"/>
        <v/>
      </c>
      <c r="AL51" s="40" t="str">
        <f t="shared" si="2"/>
        <v/>
      </c>
      <c r="AM51" s="42" t="e">
        <f t="shared" si="25"/>
        <v>#DIV/0!</v>
      </c>
      <c r="AN51" s="42" t="e">
        <f t="shared" si="3"/>
        <v>#DIV/0!</v>
      </c>
      <c r="AO51" s="39" t="str">
        <f t="shared" si="26"/>
        <v/>
      </c>
      <c r="AP51" s="39" t="str">
        <f t="shared" si="27"/>
        <v/>
      </c>
      <c r="AQ51" s="40" t="str">
        <f t="shared" si="28"/>
        <v/>
      </c>
      <c r="AR51" s="41" t="str">
        <f t="shared" si="29"/>
        <v/>
      </c>
      <c r="AS51" s="39" t="str">
        <f>IF(L51="","",ROUND(GEOMEAN((J51,P51,V51,AB51)),0))</f>
        <v/>
      </c>
      <c r="AT51" s="39" t="str">
        <f>IF(L51="","",ROUND(GEOMEAN((L51,R51,X51,AD51)),0))</f>
        <v/>
      </c>
      <c r="AU51" s="40" t="str">
        <f t="shared" si="30"/>
        <v/>
      </c>
      <c r="AV51" s="40" t="str">
        <f t="shared" si="31"/>
        <v/>
      </c>
      <c r="AW51" s="42">
        <f t="shared" si="32"/>
        <v>0</v>
      </c>
      <c r="AX51" s="42">
        <f t="shared" si="4"/>
        <v>0</v>
      </c>
      <c r="AY51" s="5"/>
      <c r="BC51" s="438"/>
      <c r="BD51" s="438"/>
      <c r="BE51" s="438"/>
      <c r="BF51" s="438"/>
      <c r="BG51" s="438"/>
      <c r="BH51" s="438"/>
      <c r="BI51" s="438"/>
      <c r="BJ51" s="438"/>
      <c r="BK51" s="430"/>
      <c r="BL51" s="434"/>
      <c r="BM51" s="435"/>
      <c r="CN51" s="7">
        <v>41</v>
      </c>
    </row>
    <row r="52" spans="1:92" s="7" customFormat="1" ht="14.65" customHeight="1">
      <c r="A52" s="6" t="str">
        <f t="shared" si="5"/>
        <v/>
      </c>
      <c r="B52" s="43"/>
      <c r="C52" s="6"/>
      <c r="D52" s="6"/>
      <c r="E52" s="43"/>
      <c r="F52" s="44"/>
      <c r="G52" s="22"/>
      <c r="H52" s="23"/>
      <c r="I52" s="47">
        <f t="shared" si="6"/>
        <v>0</v>
      </c>
      <c r="J52" s="47">
        <f t="shared" si="7"/>
        <v>0</v>
      </c>
      <c r="K52" s="58" t="str">
        <f t="shared" si="8"/>
        <v/>
      </c>
      <c r="L52" s="58" t="str">
        <f t="shared" si="9"/>
        <v/>
      </c>
      <c r="M52" s="24"/>
      <c r="N52" s="25"/>
      <c r="O52" s="26">
        <f t="shared" si="10"/>
        <v>0</v>
      </c>
      <c r="P52" s="26">
        <f t="shared" si="11"/>
        <v>0</v>
      </c>
      <c r="Q52" s="27" t="str">
        <f t="shared" si="12"/>
        <v/>
      </c>
      <c r="R52" s="27" t="str">
        <f t="shared" si="13"/>
        <v/>
      </c>
      <c r="S52" s="29"/>
      <c r="T52" s="30"/>
      <c r="U52" s="31">
        <f t="shared" si="14"/>
        <v>0</v>
      </c>
      <c r="V52" s="31">
        <f t="shared" si="15"/>
        <v>0</v>
      </c>
      <c r="W52" s="32" t="str">
        <f t="shared" si="16"/>
        <v/>
      </c>
      <c r="X52" s="32" t="str">
        <f t="shared" si="17"/>
        <v/>
      </c>
      <c r="Y52" s="24"/>
      <c r="Z52" s="24"/>
      <c r="AA52" s="25">
        <f t="shared" si="18"/>
        <v>0</v>
      </c>
      <c r="AB52" s="26">
        <f t="shared" si="19"/>
        <v>0</v>
      </c>
      <c r="AC52" s="26" t="str">
        <f t="shared" si="20"/>
        <v/>
      </c>
      <c r="AD52" s="27" t="str">
        <f t="shared" si="21"/>
        <v/>
      </c>
      <c r="AE52" s="39" t="str">
        <f t="shared" si="22"/>
        <v/>
      </c>
      <c r="AF52" s="39" t="str">
        <f t="shared" si="23"/>
        <v/>
      </c>
      <c r="AG52" s="40" t="str">
        <f t="shared" si="24"/>
        <v/>
      </c>
      <c r="AH52" s="41" t="str">
        <f t="shared" si="0"/>
        <v/>
      </c>
      <c r="AI52" s="39" t="str">
        <f>IF(B52="","",ROUND(GEOMEAN((J52,P52,V52)),0))</f>
        <v/>
      </c>
      <c r="AJ52" s="39" t="str">
        <f>IF(B52="","",ROUND(GEOMEAN((L52,R52,X52)),0))</f>
        <v/>
      </c>
      <c r="AK52" s="40" t="str">
        <f t="shared" si="1"/>
        <v/>
      </c>
      <c r="AL52" s="40" t="str">
        <f t="shared" si="2"/>
        <v/>
      </c>
      <c r="AM52" s="42" t="e">
        <f t="shared" si="25"/>
        <v>#DIV/0!</v>
      </c>
      <c r="AN52" s="42" t="e">
        <f t="shared" si="3"/>
        <v>#DIV/0!</v>
      </c>
      <c r="AO52" s="39" t="str">
        <f t="shared" si="26"/>
        <v/>
      </c>
      <c r="AP52" s="39" t="str">
        <f t="shared" si="27"/>
        <v/>
      </c>
      <c r="AQ52" s="40" t="str">
        <f t="shared" si="28"/>
        <v/>
      </c>
      <c r="AR52" s="41" t="str">
        <f t="shared" si="29"/>
        <v/>
      </c>
      <c r="AS52" s="39" t="str">
        <f>IF(L52="","",ROUND(GEOMEAN((J52,P52,V52,AB52)),0))</f>
        <v/>
      </c>
      <c r="AT52" s="39" t="str">
        <f>IF(L52="","",ROUND(GEOMEAN((L52,R52,X52,AD52)),0))</f>
        <v/>
      </c>
      <c r="AU52" s="40" t="str">
        <f t="shared" si="30"/>
        <v/>
      </c>
      <c r="AV52" s="40" t="str">
        <f t="shared" si="31"/>
        <v/>
      </c>
      <c r="AW52" s="42">
        <f t="shared" si="32"/>
        <v>0</v>
      </c>
      <c r="AX52" s="42">
        <f t="shared" si="4"/>
        <v>0</v>
      </c>
      <c r="AY52" s="5"/>
      <c r="BC52" s="438"/>
      <c r="BD52" s="438"/>
      <c r="BE52" s="438"/>
      <c r="BF52" s="438"/>
      <c r="BG52" s="438"/>
      <c r="BH52" s="438"/>
      <c r="BI52" s="438"/>
      <c r="BJ52" s="438"/>
      <c r="BK52" s="430"/>
      <c r="BL52" s="434"/>
      <c r="BM52" s="435"/>
      <c r="CN52" s="7">
        <v>42</v>
      </c>
    </row>
    <row r="53" spans="1:92" s="7" customFormat="1" ht="14.65" customHeight="1">
      <c r="A53" s="6" t="str">
        <f t="shared" si="5"/>
        <v/>
      </c>
      <c r="B53" s="43"/>
      <c r="C53" s="6"/>
      <c r="D53" s="6"/>
      <c r="E53" s="43"/>
      <c r="F53" s="44"/>
      <c r="G53" s="22"/>
      <c r="H53" s="23"/>
      <c r="I53" s="47">
        <f t="shared" si="6"/>
        <v>0</v>
      </c>
      <c r="J53" s="47">
        <f t="shared" si="7"/>
        <v>0</v>
      </c>
      <c r="K53" s="58" t="str">
        <f t="shared" si="8"/>
        <v/>
      </c>
      <c r="L53" s="58" t="str">
        <f t="shared" si="9"/>
        <v/>
      </c>
      <c r="M53" s="24"/>
      <c r="N53" s="25"/>
      <c r="O53" s="26">
        <f t="shared" si="10"/>
        <v>0</v>
      </c>
      <c r="P53" s="26">
        <f t="shared" si="11"/>
        <v>0</v>
      </c>
      <c r="Q53" s="27" t="str">
        <f t="shared" si="12"/>
        <v/>
      </c>
      <c r="R53" s="27" t="str">
        <f t="shared" si="13"/>
        <v/>
      </c>
      <c r="S53" s="29"/>
      <c r="T53" s="30"/>
      <c r="U53" s="31">
        <f t="shared" si="14"/>
        <v>0</v>
      </c>
      <c r="V53" s="31">
        <f t="shared" si="15"/>
        <v>0</v>
      </c>
      <c r="W53" s="32" t="str">
        <f t="shared" si="16"/>
        <v/>
      </c>
      <c r="X53" s="32" t="str">
        <f t="shared" si="17"/>
        <v/>
      </c>
      <c r="Y53" s="24"/>
      <c r="Z53" s="24"/>
      <c r="AA53" s="25">
        <f t="shared" si="18"/>
        <v>0</v>
      </c>
      <c r="AB53" s="26">
        <f t="shared" si="19"/>
        <v>0</v>
      </c>
      <c r="AC53" s="26" t="str">
        <f t="shared" si="20"/>
        <v/>
      </c>
      <c r="AD53" s="27" t="str">
        <f t="shared" si="21"/>
        <v/>
      </c>
      <c r="AE53" s="39" t="str">
        <f t="shared" si="22"/>
        <v/>
      </c>
      <c r="AF53" s="39" t="str">
        <f t="shared" si="23"/>
        <v/>
      </c>
      <c r="AG53" s="40" t="str">
        <f t="shared" si="24"/>
        <v/>
      </c>
      <c r="AH53" s="41" t="str">
        <f t="shared" si="0"/>
        <v/>
      </c>
      <c r="AI53" s="39" t="str">
        <f>IF(B53="","",ROUND(GEOMEAN((J53,P53,V53)),0))</f>
        <v/>
      </c>
      <c r="AJ53" s="39" t="str">
        <f>IF(B53="","",ROUND(GEOMEAN((L53,R53,X53)),0))</f>
        <v/>
      </c>
      <c r="AK53" s="40" t="str">
        <f t="shared" si="1"/>
        <v/>
      </c>
      <c r="AL53" s="40" t="str">
        <f t="shared" si="2"/>
        <v/>
      </c>
      <c r="AM53" s="42" t="e">
        <f t="shared" si="25"/>
        <v>#DIV/0!</v>
      </c>
      <c r="AN53" s="42" t="e">
        <f t="shared" si="3"/>
        <v>#DIV/0!</v>
      </c>
      <c r="AO53" s="39" t="str">
        <f t="shared" si="26"/>
        <v/>
      </c>
      <c r="AP53" s="39" t="str">
        <f t="shared" si="27"/>
        <v/>
      </c>
      <c r="AQ53" s="40" t="str">
        <f t="shared" si="28"/>
        <v/>
      </c>
      <c r="AR53" s="41" t="str">
        <f t="shared" si="29"/>
        <v/>
      </c>
      <c r="AS53" s="39" t="str">
        <f>IF(L53="","",ROUND(GEOMEAN((J53,P53,V53,AB53)),0))</f>
        <v/>
      </c>
      <c r="AT53" s="39" t="str">
        <f>IF(L53="","",ROUND(GEOMEAN((L53,R53,X53,AD53)),0))</f>
        <v/>
      </c>
      <c r="AU53" s="40" t="str">
        <f t="shared" si="30"/>
        <v/>
      </c>
      <c r="AV53" s="40" t="str">
        <f t="shared" si="31"/>
        <v/>
      </c>
      <c r="AW53" s="42">
        <f t="shared" si="32"/>
        <v>0</v>
      </c>
      <c r="AX53" s="42">
        <f t="shared" si="4"/>
        <v>0</v>
      </c>
      <c r="AY53" s="5"/>
      <c r="BC53" s="438"/>
      <c r="BD53" s="438"/>
      <c r="BE53" s="438"/>
      <c r="BF53" s="438"/>
      <c r="BG53" s="438"/>
      <c r="BH53" s="438"/>
      <c r="BI53" s="438"/>
      <c r="BJ53" s="438"/>
      <c r="BK53" s="430"/>
      <c r="BL53" s="434"/>
      <c r="BM53" s="435"/>
      <c r="CN53" s="7">
        <v>43</v>
      </c>
    </row>
    <row r="54" spans="1:92" s="7" customFormat="1" ht="14.65" customHeight="1">
      <c r="A54" s="6" t="str">
        <f t="shared" si="5"/>
        <v/>
      </c>
      <c r="B54" s="43"/>
      <c r="C54" s="6"/>
      <c r="D54" s="6"/>
      <c r="E54" s="43"/>
      <c r="F54" s="44"/>
      <c r="G54" s="22"/>
      <c r="H54" s="23"/>
      <c r="I54" s="47">
        <f t="shared" si="6"/>
        <v>0</v>
      </c>
      <c r="J54" s="47">
        <f t="shared" si="7"/>
        <v>0</v>
      </c>
      <c r="K54" s="58" t="str">
        <f t="shared" si="8"/>
        <v/>
      </c>
      <c r="L54" s="58" t="str">
        <f t="shared" si="9"/>
        <v/>
      </c>
      <c r="M54" s="24"/>
      <c r="N54" s="25"/>
      <c r="O54" s="26">
        <f t="shared" si="10"/>
        <v>0</v>
      </c>
      <c r="P54" s="26">
        <f t="shared" si="11"/>
        <v>0</v>
      </c>
      <c r="Q54" s="27" t="str">
        <f t="shared" si="12"/>
        <v/>
      </c>
      <c r="R54" s="27" t="str">
        <f t="shared" si="13"/>
        <v/>
      </c>
      <c r="S54" s="29"/>
      <c r="T54" s="30"/>
      <c r="U54" s="31">
        <f t="shared" si="14"/>
        <v>0</v>
      </c>
      <c r="V54" s="31">
        <f t="shared" si="15"/>
        <v>0</v>
      </c>
      <c r="W54" s="32" t="str">
        <f t="shared" si="16"/>
        <v/>
      </c>
      <c r="X54" s="32" t="str">
        <f t="shared" si="17"/>
        <v/>
      </c>
      <c r="Y54" s="24"/>
      <c r="Z54" s="24"/>
      <c r="AA54" s="25">
        <f t="shared" si="18"/>
        <v>0</v>
      </c>
      <c r="AB54" s="26">
        <f t="shared" si="19"/>
        <v>0</v>
      </c>
      <c r="AC54" s="26" t="str">
        <f t="shared" si="20"/>
        <v/>
      </c>
      <c r="AD54" s="27" t="str">
        <f t="shared" si="21"/>
        <v/>
      </c>
      <c r="AE54" s="39" t="str">
        <f t="shared" si="22"/>
        <v/>
      </c>
      <c r="AF54" s="39" t="str">
        <f t="shared" si="23"/>
        <v/>
      </c>
      <c r="AG54" s="40" t="str">
        <f t="shared" si="24"/>
        <v/>
      </c>
      <c r="AH54" s="41" t="str">
        <f t="shared" si="0"/>
        <v/>
      </c>
      <c r="AI54" s="39" t="str">
        <f>IF(B54="","",ROUND(GEOMEAN((J54,P54,V54)),0))</f>
        <v/>
      </c>
      <c r="AJ54" s="39" t="str">
        <f>IF(B54="","",ROUND(GEOMEAN((L54,R54,X54)),0))</f>
        <v/>
      </c>
      <c r="AK54" s="40" t="str">
        <f t="shared" si="1"/>
        <v/>
      </c>
      <c r="AL54" s="40" t="str">
        <f t="shared" si="2"/>
        <v/>
      </c>
      <c r="AM54" s="42" t="e">
        <f t="shared" si="25"/>
        <v>#DIV/0!</v>
      </c>
      <c r="AN54" s="42" t="e">
        <f t="shared" si="3"/>
        <v>#DIV/0!</v>
      </c>
      <c r="AO54" s="39" t="str">
        <f t="shared" si="26"/>
        <v/>
      </c>
      <c r="AP54" s="39" t="str">
        <f t="shared" si="27"/>
        <v/>
      </c>
      <c r="AQ54" s="40" t="str">
        <f t="shared" si="28"/>
        <v/>
      </c>
      <c r="AR54" s="41" t="str">
        <f t="shared" si="29"/>
        <v/>
      </c>
      <c r="AS54" s="39" t="str">
        <f>IF(L54="","",ROUND(GEOMEAN((J54,P54,V54,AB54)),0))</f>
        <v/>
      </c>
      <c r="AT54" s="39" t="str">
        <f>IF(L54="","",ROUND(GEOMEAN((L54,R54,X54,AD54)),0))</f>
        <v/>
      </c>
      <c r="AU54" s="40" t="str">
        <f t="shared" si="30"/>
        <v/>
      </c>
      <c r="AV54" s="40" t="str">
        <f t="shared" si="31"/>
        <v/>
      </c>
      <c r="AW54" s="42">
        <f t="shared" si="32"/>
        <v>0</v>
      </c>
      <c r="AX54" s="42">
        <f t="shared" si="4"/>
        <v>0</v>
      </c>
      <c r="AY54" s="5"/>
      <c r="BC54" s="438"/>
      <c r="BD54" s="438"/>
      <c r="BE54" s="438"/>
      <c r="BF54" s="438"/>
      <c r="BG54" s="438"/>
      <c r="BH54" s="438"/>
      <c r="BI54" s="438"/>
      <c r="BJ54" s="438"/>
      <c r="BK54" s="430"/>
      <c r="BL54" s="434"/>
      <c r="BM54" s="435"/>
      <c r="CN54" s="7">
        <v>44</v>
      </c>
    </row>
    <row r="55" spans="1:92" s="7" customFormat="1" ht="14.65" customHeight="1">
      <c r="A55" s="6" t="str">
        <f t="shared" si="5"/>
        <v/>
      </c>
      <c r="B55" s="43"/>
      <c r="C55" s="6"/>
      <c r="D55" s="6"/>
      <c r="E55" s="43"/>
      <c r="F55" s="44"/>
      <c r="G55" s="22"/>
      <c r="H55" s="23"/>
      <c r="I55" s="47">
        <f t="shared" si="6"/>
        <v>0</v>
      </c>
      <c r="J55" s="47">
        <f t="shared" si="7"/>
        <v>0</v>
      </c>
      <c r="K55" s="58" t="str">
        <f t="shared" si="8"/>
        <v/>
      </c>
      <c r="L55" s="58" t="str">
        <f t="shared" si="9"/>
        <v/>
      </c>
      <c r="M55" s="24"/>
      <c r="N55" s="25"/>
      <c r="O55" s="26">
        <f t="shared" si="10"/>
        <v>0</v>
      </c>
      <c r="P55" s="26">
        <f t="shared" si="11"/>
        <v>0</v>
      </c>
      <c r="Q55" s="27" t="str">
        <f t="shared" si="12"/>
        <v/>
      </c>
      <c r="R55" s="27" t="str">
        <f t="shared" si="13"/>
        <v/>
      </c>
      <c r="S55" s="29"/>
      <c r="T55" s="30"/>
      <c r="U55" s="31">
        <f t="shared" si="14"/>
        <v>0</v>
      </c>
      <c r="V55" s="31">
        <f t="shared" si="15"/>
        <v>0</v>
      </c>
      <c r="W55" s="32" t="str">
        <f t="shared" si="16"/>
        <v/>
      </c>
      <c r="X55" s="32" t="str">
        <f t="shared" si="17"/>
        <v/>
      </c>
      <c r="Y55" s="24"/>
      <c r="Z55" s="24"/>
      <c r="AA55" s="25">
        <f t="shared" si="18"/>
        <v>0</v>
      </c>
      <c r="AB55" s="26">
        <f t="shared" si="19"/>
        <v>0</v>
      </c>
      <c r="AC55" s="26" t="str">
        <f t="shared" si="20"/>
        <v/>
      </c>
      <c r="AD55" s="27" t="str">
        <f t="shared" si="21"/>
        <v/>
      </c>
      <c r="AE55" s="39" t="str">
        <f t="shared" si="22"/>
        <v/>
      </c>
      <c r="AF55" s="39" t="str">
        <f t="shared" si="23"/>
        <v/>
      </c>
      <c r="AG55" s="40" t="str">
        <f t="shared" si="24"/>
        <v/>
      </c>
      <c r="AH55" s="41" t="str">
        <f t="shared" si="0"/>
        <v/>
      </c>
      <c r="AI55" s="39" t="str">
        <f>IF(B55="","",ROUND(GEOMEAN((J55,P55,V55)),0))</f>
        <v/>
      </c>
      <c r="AJ55" s="39" t="str">
        <f>IF(B55="","",ROUND(GEOMEAN((L55,R55,X55)),0))</f>
        <v/>
      </c>
      <c r="AK55" s="40" t="str">
        <f t="shared" si="1"/>
        <v/>
      </c>
      <c r="AL55" s="40" t="str">
        <f t="shared" si="2"/>
        <v/>
      </c>
      <c r="AM55" s="42" t="e">
        <f t="shared" si="25"/>
        <v>#DIV/0!</v>
      </c>
      <c r="AN55" s="42" t="e">
        <f t="shared" si="3"/>
        <v>#DIV/0!</v>
      </c>
      <c r="AO55" s="39" t="str">
        <f t="shared" si="26"/>
        <v/>
      </c>
      <c r="AP55" s="39" t="str">
        <f t="shared" si="27"/>
        <v/>
      </c>
      <c r="AQ55" s="40" t="str">
        <f t="shared" si="28"/>
        <v/>
      </c>
      <c r="AR55" s="41" t="str">
        <f t="shared" si="29"/>
        <v/>
      </c>
      <c r="AS55" s="39" t="str">
        <f>IF(L55="","",ROUND(GEOMEAN((J55,P55,V55,AB55)),0))</f>
        <v/>
      </c>
      <c r="AT55" s="39" t="str">
        <f>IF(L55="","",ROUND(GEOMEAN((L55,R55,X55,AD55)),0))</f>
        <v/>
      </c>
      <c r="AU55" s="40" t="str">
        <f t="shared" si="30"/>
        <v/>
      </c>
      <c r="AV55" s="40" t="str">
        <f t="shared" si="31"/>
        <v/>
      </c>
      <c r="AW55" s="42">
        <f t="shared" si="32"/>
        <v>0</v>
      </c>
      <c r="AX55" s="42">
        <f t="shared" si="4"/>
        <v>0</v>
      </c>
      <c r="AY55" s="5"/>
      <c r="BC55" s="438"/>
      <c r="BD55" s="438"/>
      <c r="BE55" s="438"/>
      <c r="BF55" s="438"/>
      <c r="BG55" s="438"/>
      <c r="BH55" s="438"/>
      <c r="BI55" s="438"/>
      <c r="BJ55" s="438"/>
      <c r="BK55" s="430"/>
      <c r="BL55" s="434"/>
      <c r="BM55" s="435"/>
      <c r="CN55" s="7">
        <v>45</v>
      </c>
    </row>
    <row r="56" spans="1:92" s="7" customFormat="1" ht="14.65" customHeight="1">
      <c r="A56" s="6" t="str">
        <f t="shared" si="5"/>
        <v/>
      </c>
      <c r="B56" s="43"/>
      <c r="C56" s="6"/>
      <c r="D56" s="6"/>
      <c r="E56" s="43"/>
      <c r="F56" s="44"/>
      <c r="G56" s="22"/>
      <c r="H56" s="23"/>
      <c r="I56" s="47">
        <f t="shared" si="6"/>
        <v>0</v>
      </c>
      <c r="J56" s="47">
        <f t="shared" si="7"/>
        <v>0</v>
      </c>
      <c r="K56" s="58" t="str">
        <f t="shared" si="8"/>
        <v/>
      </c>
      <c r="L56" s="58" t="str">
        <f t="shared" si="9"/>
        <v/>
      </c>
      <c r="M56" s="24"/>
      <c r="N56" s="25"/>
      <c r="O56" s="26">
        <f t="shared" si="10"/>
        <v>0</v>
      </c>
      <c r="P56" s="26">
        <f t="shared" si="11"/>
        <v>0</v>
      </c>
      <c r="Q56" s="27" t="str">
        <f t="shared" si="12"/>
        <v/>
      </c>
      <c r="R56" s="27" t="str">
        <f t="shared" si="13"/>
        <v/>
      </c>
      <c r="S56" s="29"/>
      <c r="T56" s="30"/>
      <c r="U56" s="31">
        <f t="shared" si="14"/>
        <v>0</v>
      </c>
      <c r="V56" s="31">
        <f t="shared" si="15"/>
        <v>0</v>
      </c>
      <c r="W56" s="32" t="str">
        <f t="shared" si="16"/>
        <v/>
      </c>
      <c r="X56" s="32" t="str">
        <f t="shared" si="17"/>
        <v/>
      </c>
      <c r="Y56" s="24"/>
      <c r="Z56" s="24"/>
      <c r="AA56" s="25">
        <f t="shared" si="18"/>
        <v>0</v>
      </c>
      <c r="AB56" s="26">
        <f t="shared" si="19"/>
        <v>0</v>
      </c>
      <c r="AC56" s="26" t="str">
        <f t="shared" si="20"/>
        <v/>
      </c>
      <c r="AD56" s="27" t="str">
        <f t="shared" si="21"/>
        <v/>
      </c>
      <c r="AE56" s="39" t="str">
        <f t="shared" si="22"/>
        <v/>
      </c>
      <c r="AF56" s="39" t="str">
        <f t="shared" si="23"/>
        <v/>
      </c>
      <c r="AG56" s="40" t="str">
        <f t="shared" si="24"/>
        <v/>
      </c>
      <c r="AH56" s="41" t="str">
        <f t="shared" si="0"/>
        <v/>
      </c>
      <c r="AI56" s="39" t="str">
        <f>IF(B56="","",ROUND(GEOMEAN((J56,P56,V56)),0))</f>
        <v/>
      </c>
      <c r="AJ56" s="39" t="str">
        <f>IF(B56="","",ROUND(GEOMEAN((L56,R56,X56)),0))</f>
        <v/>
      </c>
      <c r="AK56" s="40" t="str">
        <f t="shared" si="1"/>
        <v/>
      </c>
      <c r="AL56" s="40" t="str">
        <f t="shared" si="2"/>
        <v/>
      </c>
      <c r="AM56" s="42" t="e">
        <f t="shared" si="25"/>
        <v>#DIV/0!</v>
      </c>
      <c r="AN56" s="42" t="e">
        <f t="shared" si="3"/>
        <v>#DIV/0!</v>
      </c>
      <c r="AO56" s="39" t="str">
        <f t="shared" si="26"/>
        <v/>
      </c>
      <c r="AP56" s="39" t="str">
        <f t="shared" si="27"/>
        <v/>
      </c>
      <c r="AQ56" s="40" t="str">
        <f t="shared" si="28"/>
        <v/>
      </c>
      <c r="AR56" s="41" t="str">
        <f t="shared" si="29"/>
        <v/>
      </c>
      <c r="AS56" s="39" t="str">
        <f>IF(L56="","",ROUND(GEOMEAN((J56,P56,V56,AB56)),0))</f>
        <v/>
      </c>
      <c r="AT56" s="39" t="str">
        <f>IF(L56="","",ROUND(GEOMEAN((L56,R56,X56,AD56)),0))</f>
        <v/>
      </c>
      <c r="AU56" s="40" t="str">
        <f t="shared" si="30"/>
        <v/>
      </c>
      <c r="AV56" s="40" t="str">
        <f t="shared" si="31"/>
        <v/>
      </c>
      <c r="AW56" s="42">
        <f t="shared" si="32"/>
        <v>0</v>
      </c>
      <c r="AX56" s="42">
        <f t="shared" si="4"/>
        <v>0</v>
      </c>
      <c r="AY56" s="5"/>
      <c r="BC56" s="438"/>
      <c r="BD56" s="438"/>
      <c r="BE56" s="438"/>
      <c r="BF56" s="438"/>
      <c r="BG56" s="438"/>
      <c r="BH56" s="438"/>
      <c r="BI56" s="438"/>
      <c r="BJ56" s="438"/>
      <c r="BK56" s="430"/>
      <c r="BL56" s="434"/>
      <c r="BM56" s="435"/>
      <c r="CN56" s="7">
        <v>46</v>
      </c>
    </row>
    <row r="57" spans="1:92" s="7" customFormat="1" ht="14.65" customHeight="1">
      <c r="A57" s="6" t="str">
        <f t="shared" si="5"/>
        <v/>
      </c>
      <c r="B57" s="43"/>
      <c r="C57" s="6"/>
      <c r="D57" s="6"/>
      <c r="E57" s="43"/>
      <c r="F57" s="44"/>
      <c r="G57" s="22"/>
      <c r="H57" s="23"/>
      <c r="I57" s="47">
        <f t="shared" si="6"/>
        <v>0</v>
      </c>
      <c r="J57" s="47">
        <f t="shared" si="7"/>
        <v>0</v>
      </c>
      <c r="K57" s="58" t="str">
        <f t="shared" si="8"/>
        <v/>
      </c>
      <c r="L57" s="58" t="str">
        <f t="shared" si="9"/>
        <v/>
      </c>
      <c r="M57" s="24"/>
      <c r="N57" s="25"/>
      <c r="O57" s="26">
        <f t="shared" si="10"/>
        <v>0</v>
      </c>
      <c r="P57" s="26">
        <f t="shared" si="11"/>
        <v>0</v>
      </c>
      <c r="Q57" s="27" t="str">
        <f t="shared" si="12"/>
        <v/>
      </c>
      <c r="R57" s="27" t="str">
        <f t="shared" si="13"/>
        <v/>
      </c>
      <c r="S57" s="29"/>
      <c r="T57" s="30"/>
      <c r="U57" s="31">
        <f t="shared" si="14"/>
        <v>0</v>
      </c>
      <c r="V57" s="31">
        <f t="shared" si="15"/>
        <v>0</v>
      </c>
      <c r="W57" s="32" t="str">
        <f t="shared" si="16"/>
        <v/>
      </c>
      <c r="X57" s="32" t="str">
        <f t="shared" si="17"/>
        <v/>
      </c>
      <c r="Y57" s="24"/>
      <c r="Z57" s="24"/>
      <c r="AA57" s="25">
        <f t="shared" si="18"/>
        <v>0</v>
      </c>
      <c r="AB57" s="26">
        <f t="shared" si="19"/>
        <v>0</v>
      </c>
      <c r="AC57" s="26" t="str">
        <f t="shared" si="20"/>
        <v/>
      </c>
      <c r="AD57" s="27" t="str">
        <f t="shared" si="21"/>
        <v/>
      </c>
      <c r="AE57" s="39" t="str">
        <f t="shared" si="22"/>
        <v/>
      </c>
      <c r="AF57" s="39" t="str">
        <f t="shared" si="23"/>
        <v/>
      </c>
      <c r="AG57" s="40" t="str">
        <f t="shared" si="24"/>
        <v/>
      </c>
      <c r="AH57" s="41" t="str">
        <f t="shared" si="0"/>
        <v/>
      </c>
      <c r="AI57" s="39" t="str">
        <f>IF(B57="","",ROUND(GEOMEAN((J57,P57,V57)),0))</f>
        <v/>
      </c>
      <c r="AJ57" s="39" t="str">
        <f>IF(B57="","",ROUND(GEOMEAN((L57,R57,X57)),0))</f>
        <v/>
      </c>
      <c r="AK57" s="40" t="str">
        <f t="shared" si="1"/>
        <v/>
      </c>
      <c r="AL57" s="40" t="str">
        <f t="shared" si="2"/>
        <v/>
      </c>
      <c r="AM57" s="42" t="e">
        <f t="shared" si="25"/>
        <v>#DIV/0!</v>
      </c>
      <c r="AN57" s="42" t="e">
        <f t="shared" si="3"/>
        <v>#DIV/0!</v>
      </c>
      <c r="AO57" s="39" t="str">
        <f t="shared" si="26"/>
        <v/>
      </c>
      <c r="AP57" s="39" t="str">
        <f t="shared" si="27"/>
        <v/>
      </c>
      <c r="AQ57" s="40" t="str">
        <f t="shared" si="28"/>
        <v/>
      </c>
      <c r="AR57" s="41" t="str">
        <f t="shared" si="29"/>
        <v/>
      </c>
      <c r="AS57" s="39" t="str">
        <f>IF(L57="","",ROUND(GEOMEAN((J57,P57,V57,AB57)),0))</f>
        <v/>
      </c>
      <c r="AT57" s="39" t="str">
        <f>IF(L57="","",ROUND(GEOMEAN((L57,R57,X57,AD57)),0))</f>
        <v/>
      </c>
      <c r="AU57" s="40" t="str">
        <f t="shared" si="30"/>
        <v/>
      </c>
      <c r="AV57" s="40" t="str">
        <f t="shared" si="31"/>
        <v/>
      </c>
      <c r="AW57" s="42">
        <f t="shared" si="32"/>
        <v>0</v>
      </c>
      <c r="AX57" s="42">
        <f t="shared" si="4"/>
        <v>0</v>
      </c>
      <c r="AY57" s="5"/>
      <c r="BC57" s="438"/>
      <c r="BD57" s="438"/>
      <c r="BE57" s="438"/>
      <c r="BF57" s="438"/>
      <c r="BG57" s="438"/>
      <c r="BH57" s="438"/>
      <c r="BI57" s="438"/>
      <c r="BJ57" s="438"/>
      <c r="BK57" s="430"/>
      <c r="BL57" s="434"/>
      <c r="BM57" s="435"/>
      <c r="CN57" s="7">
        <v>47</v>
      </c>
    </row>
    <row r="58" spans="1:92" s="7" customFormat="1" ht="14.65" customHeight="1">
      <c r="A58" s="6" t="str">
        <f t="shared" si="5"/>
        <v/>
      </c>
      <c r="B58" s="43"/>
      <c r="C58" s="6"/>
      <c r="D58" s="6"/>
      <c r="E58" s="43"/>
      <c r="F58" s="44"/>
      <c r="G58" s="22"/>
      <c r="H58" s="23"/>
      <c r="I58" s="47">
        <f t="shared" si="6"/>
        <v>0</v>
      </c>
      <c r="J58" s="47">
        <f t="shared" si="7"/>
        <v>0</v>
      </c>
      <c r="K58" s="58" t="str">
        <f t="shared" si="8"/>
        <v/>
      </c>
      <c r="L58" s="58" t="str">
        <f t="shared" si="9"/>
        <v/>
      </c>
      <c r="M58" s="24"/>
      <c r="N58" s="25"/>
      <c r="O58" s="26">
        <f t="shared" si="10"/>
        <v>0</v>
      </c>
      <c r="P58" s="26">
        <f t="shared" si="11"/>
        <v>0</v>
      </c>
      <c r="Q58" s="27" t="str">
        <f t="shared" si="12"/>
        <v/>
      </c>
      <c r="R58" s="27" t="str">
        <f t="shared" si="13"/>
        <v/>
      </c>
      <c r="S58" s="29"/>
      <c r="T58" s="30"/>
      <c r="U58" s="31">
        <f t="shared" si="14"/>
        <v>0</v>
      </c>
      <c r="V58" s="31">
        <f t="shared" si="15"/>
        <v>0</v>
      </c>
      <c r="W58" s="32" t="str">
        <f t="shared" si="16"/>
        <v/>
      </c>
      <c r="X58" s="32" t="str">
        <f t="shared" si="17"/>
        <v/>
      </c>
      <c r="Y58" s="24"/>
      <c r="Z58" s="24"/>
      <c r="AA58" s="25">
        <f t="shared" si="18"/>
        <v>0</v>
      </c>
      <c r="AB58" s="26">
        <f t="shared" si="19"/>
        <v>0</v>
      </c>
      <c r="AC58" s="26" t="str">
        <f t="shared" si="20"/>
        <v/>
      </c>
      <c r="AD58" s="27" t="str">
        <f t="shared" si="21"/>
        <v/>
      </c>
      <c r="AE58" s="39" t="str">
        <f t="shared" si="22"/>
        <v/>
      </c>
      <c r="AF58" s="39" t="str">
        <f t="shared" si="23"/>
        <v/>
      </c>
      <c r="AG58" s="40" t="str">
        <f t="shared" si="24"/>
        <v/>
      </c>
      <c r="AH58" s="41" t="str">
        <f t="shared" si="0"/>
        <v/>
      </c>
      <c r="AI58" s="39" t="str">
        <f>IF(B58="","",ROUND(GEOMEAN((J58,P58,V58)),0))</f>
        <v/>
      </c>
      <c r="AJ58" s="39" t="str">
        <f>IF(B58="","",ROUND(GEOMEAN((L58,R58,X58)),0))</f>
        <v/>
      </c>
      <c r="AK58" s="40" t="str">
        <f t="shared" si="1"/>
        <v/>
      </c>
      <c r="AL58" s="40" t="str">
        <f t="shared" si="2"/>
        <v/>
      </c>
      <c r="AM58" s="42" t="e">
        <f t="shared" si="25"/>
        <v>#DIV/0!</v>
      </c>
      <c r="AN58" s="42" t="e">
        <f t="shared" si="3"/>
        <v>#DIV/0!</v>
      </c>
      <c r="AO58" s="39" t="str">
        <f t="shared" si="26"/>
        <v/>
      </c>
      <c r="AP58" s="39" t="str">
        <f t="shared" si="27"/>
        <v/>
      </c>
      <c r="AQ58" s="40" t="str">
        <f t="shared" si="28"/>
        <v/>
      </c>
      <c r="AR58" s="41" t="str">
        <f t="shared" si="29"/>
        <v/>
      </c>
      <c r="AS58" s="39" t="str">
        <f>IF(L58="","",ROUND(GEOMEAN((J58,P58,V58,AB58)),0))</f>
        <v/>
      </c>
      <c r="AT58" s="39" t="str">
        <f>IF(L58="","",ROUND(GEOMEAN((L58,R58,X58,AD58)),0))</f>
        <v/>
      </c>
      <c r="AU58" s="40" t="str">
        <f t="shared" si="30"/>
        <v/>
      </c>
      <c r="AV58" s="40" t="str">
        <f t="shared" si="31"/>
        <v/>
      </c>
      <c r="AW58" s="42">
        <f t="shared" si="32"/>
        <v>0</v>
      </c>
      <c r="AX58" s="42">
        <f t="shared" si="4"/>
        <v>0</v>
      </c>
      <c r="AY58" s="5"/>
      <c r="BC58" s="438"/>
      <c r="BD58" s="438"/>
      <c r="BE58" s="438"/>
      <c r="BF58" s="438"/>
      <c r="BG58" s="438"/>
      <c r="BH58" s="438"/>
      <c r="BI58" s="438"/>
      <c r="BJ58" s="438"/>
      <c r="BK58" s="430"/>
      <c r="BL58" s="434"/>
      <c r="BM58" s="435"/>
      <c r="CN58" s="7">
        <v>48</v>
      </c>
    </row>
    <row r="59" spans="1:92" s="7" customFormat="1" ht="14.65" customHeight="1">
      <c r="A59" s="6" t="str">
        <f t="shared" si="5"/>
        <v/>
      </c>
      <c r="B59" s="43"/>
      <c r="C59" s="6"/>
      <c r="D59" s="6"/>
      <c r="E59" s="43"/>
      <c r="F59" s="44"/>
      <c r="G59" s="22"/>
      <c r="H59" s="23"/>
      <c r="I59" s="47">
        <f t="shared" si="6"/>
        <v>0</v>
      </c>
      <c r="J59" s="47">
        <f t="shared" si="7"/>
        <v>0</v>
      </c>
      <c r="K59" s="58" t="str">
        <f t="shared" si="8"/>
        <v/>
      </c>
      <c r="L59" s="58" t="str">
        <f t="shared" si="9"/>
        <v/>
      </c>
      <c r="M59" s="24"/>
      <c r="N59" s="25"/>
      <c r="O59" s="26">
        <f t="shared" si="10"/>
        <v>0</v>
      </c>
      <c r="P59" s="26">
        <f t="shared" si="11"/>
        <v>0</v>
      </c>
      <c r="Q59" s="27" t="str">
        <f t="shared" si="12"/>
        <v/>
      </c>
      <c r="R59" s="27" t="str">
        <f t="shared" si="13"/>
        <v/>
      </c>
      <c r="S59" s="29"/>
      <c r="T59" s="30"/>
      <c r="U59" s="31">
        <f t="shared" si="14"/>
        <v>0</v>
      </c>
      <c r="V59" s="31">
        <f t="shared" si="15"/>
        <v>0</v>
      </c>
      <c r="W59" s="32" t="str">
        <f t="shared" si="16"/>
        <v/>
      </c>
      <c r="X59" s="32" t="str">
        <f t="shared" si="17"/>
        <v/>
      </c>
      <c r="Y59" s="24"/>
      <c r="Z59" s="24"/>
      <c r="AA59" s="25">
        <f t="shared" si="18"/>
        <v>0</v>
      </c>
      <c r="AB59" s="26">
        <f t="shared" si="19"/>
        <v>0</v>
      </c>
      <c r="AC59" s="26" t="str">
        <f t="shared" si="20"/>
        <v/>
      </c>
      <c r="AD59" s="27" t="str">
        <f t="shared" si="21"/>
        <v/>
      </c>
      <c r="AE59" s="39" t="str">
        <f t="shared" si="22"/>
        <v/>
      </c>
      <c r="AF59" s="39" t="str">
        <f t="shared" si="23"/>
        <v/>
      </c>
      <c r="AG59" s="40" t="str">
        <f t="shared" si="24"/>
        <v/>
      </c>
      <c r="AH59" s="41" t="str">
        <f t="shared" si="0"/>
        <v/>
      </c>
      <c r="AI59" s="39" t="str">
        <f>IF(B59="","",ROUND(GEOMEAN((J59,P59,V59)),0))</f>
        <v/>
      </c>
      <c r="AJ59" s="39" t="str">
        <f>IF(B59="","",ROUND(GEOMEAN((L59,R59,X59)),0))</f>
        <v/>
      </c>
      <c r="AK59" s="40" t="str">
        <f t="shared" si="1"/>
        <v/>
      </c>
      <c r="AL59" s="40" t="str">
        <f t="shared" si="2"/>
        <v/>
      </c>
      <c r="AM59" s="42" t="e">
        <f t="shared" si="25"/>
        <v>#DIV/0!</v>
      </c>
      <c r="AN59" s="42" t="e">
        <f t="shared" si="3"/>
        <v>#DIV/0!</v>
      </c>
      <c r="AO59" s="39" t="str">
        <f t="shared" si="26"/>
        <v/>
      </c>
      <c r="AP59" s="39" t="str">
        <f t="shared" si="27"/>
        <v/>
      </c>
      <c r="AQ59" s="40" t="str">
        <f t="shared" si="28"/>
        <v/>
      </c>
      <c r="AR59" s="41" t="str">
        <f t="shared" si="29"/>
        <v/>
      </c>
      <c r="AS59" s="39" t="str">
        <f>IF(L59="","",ROUND(GEOMEAN((J59,P59,V59,AB59)),0))</f>
        <v/>
      </c>
      <c r="AT59" s="39" t="str">
        <f>IF(L59="","",ROUND(GEOMEAN((L59,R59,X59,AD59)),0))</f>
        <v/>
      </c>
      <c r="AU59" s="40" t="str">
        <f t="shared" si="30"/>
        <v/>
      </c>
      <c r="AV59" s="40" t="str">
        <f t="shared" si="31"/>
        <v/>
      </c>
      <c r="AW59" s="42">
        <f t="shared" si="32"/>
        <v>0</v>
      </c>
      <c r="AX59" s="42">
        <f t="shared" si="4"/>
        <v>0</v>
      </c>
      <c r="AY59" s="5"/>
      <c r="BC59" s="438"/>
      <c r="BD59" s="438"/>
      <c r="BE59" s="438"/>
      <c r="BF59" s="438"/>
      <c r="BG59" s="438"/>
      <c r="BH59" s="438"/>
      <c r="BI59" s="438"/>
      <c r="BJ59" s="438"/>
      <c r="BK59" s="431"/>
      <c r="BL59" s="436"/>
      <c r="BM59" s="437"/>
      <c r="CN59" s="7">
        <v>49</v>
      </c>
    </row>
    <row r="60" spans="1:92" s="7" customFormat="1">
      <c r="A60" s="6" t="str">
        <f t="shared" si="5"/>
        <v/>
      </c>
      <c r="B60" s="43"/>
      <c r="C60" s="6"/>
      <c r="D60" s="6"/>
      <c r="E60" s="43"/>
      <c r="F60" s="44"/>
      <c r="G60" s="22"/>
      <c r="H60" s="23"/>
      <c r="I60" s="47">
        <f t="shared" si="6"/>
        <v>0</v>
      </c>
      <c r="J60" s="47">
        <f t="shared" si="7"/>
        <v>0</v>
      </c>
      <c r="K60" s="58" t="str">
        <f t="shared" si="8"/>
        <v/>
      </c>
      <c r="L60" s="58" t="str">
        <f t="shared" si="9"/>
        <v/>
      </c>
      <c r="M60" s="24"/>
      <c r="N60" s="25"/>
      <c r="O60" s="26">
        <f t="shared" si="10"/>
        <v>0</v>
      </c>
      <c r="P60" s="26">
        <f t="shared" si="11"/>
        <v>0</v>
      </c>
      <c r="Q60" s="27" t="str">
        <f t="shared" si="12"/>
        <v/>
      </c>
      <c r="R60" s="27" t="str">
        <f t="shared" si="13"/>
        <v/>
      </c>
      <c r="S60" s="29"/>
      <c r="T60" s="30"/>
      <c r="U60" s="31">
        <f t="shared" si="14"/>
        <v>0</v>
      </c>
      <c r="V60" s="31">
        <f t="shared" si="15"/>
        <v>0</v>
      </c>
      <c r="W60" s="32" t="str">
        <f t="shared" si="16"/>
        <v/>
      </c>
      <c r="X60" s="32" t="str">
        <f t="shared" si="17"/>
        <v/>
      </c>
      <c r="Y60" s="24"/>
      <c r="Z60" s="24"/>
      <c r="AA60" s="25">
        <f t="shared" si="18"/>
        <v>0</v>
      </c>
      <c r="AB60" s="26">
        <f t="shared" si="19"/>
        <v>0</v>
      </c>
      <c r="AC60" s="26" t="str">
        <f t="shared" si="20"/>
        <v/>
      </c>
      <c r="AD60" s="27" t="str">
        <f t="shared" si="21"/>
        <v/>
      </c>
      <c r="AE60" s="39" t="str">
        <f t="shared" si="22"/>
        <v/>
      </c>
      <c r="AF60" s="39" t="str">
        <f t="shared" si="23"/>
        <v/>
      </c>
      <c r="AG60" s="40" t="str">
        <f t="shared" si="24"/>
        <v/>
      </c>
      <c r="AH60" s="41" t="str">
        <f t="shared" si="0"/>
        <v/>
      </c>
      <c r="AI60" s="39" t="str">
        <f>IF(B60="","",ROUND(GEOMEAN((J60,P60,V60)),0))</f>
        <v/>
      </c>
      <c r="AJ60" s="39" t="str">
        <f>IF(B60="","",ROUND(GEOMEAN((L60,R60,X60)),0))</f>
        <v/>
      </c>
      <c r="AK60" s="40" t="str">
        <f t="shared" si="1"/>
        <v/>
      </c>
      <c r="AL60" s="40" t="str">
        <f t="shared" si="2"/>
        <v/>
      </c>
      <c r="AM60" s="42" t="e">
        <f t="shared" si="25"/>
        <v>#DIV/0!</v>
      </c>
      <c r="AN60" s="42" t="e">
        <f t="shared" si="3"/>
        <v>#DIV/0!</v>
      </c>
      <c r="AO60" s="39" t="str">
        <f t="shared" si="26"/>
        <v/>
      </c>
      <c r="AP60" s="39" t="str">
        <f t="shared" si="27"/>
        <v/>
      </c>
      <c r="AQ60" s="40" t="str">
        <f t="shared" si="28"/>
        <v/>
      </c>
      <c r="AR60" s="41" t="str">
        <f t="shared" si="29"/>
        <v/>
      </c>
      <c r="AS60" s="39" t="str">
        <f>IF(L60="","",ROUND(GEOMEAN((J60,P60,V60,AB60)),0))</f>
        <v/>
      </c>
      <c r="AT60" s="39" t="str">
        <f>IF(L60="","",ROUND(GEOMEAN((L60,R60,X60,AD60)),0))</f>
        <v/>
      </c>
      <c r="AU60" s="40" t="str">
        <f t="shared" si="30"/>
        <v/>
      </c>
      <c r="AV60" s="40" t="str">
        <f t="shared" si="31"/>
        <v/>
      </c>
      <c r="AW60" s="42">
        <f t="shared" si="32"/>
        <v>0</v>
      </c>
      <c r="AX60" s="42">
        <f t="shared" si="4"/>
        <v>0</v>
      </c>
      <c r="AY60" s="5"/>
      <c r="CN60" s="7">
        <v>50</v>
      </c>
    </row>
    <row r="61" spans="1:92" s="7" customFormat="1">
      <c r="A61" s="6" t="str">
        <f t="shared" si="5"/>
        <v/>
      </c>
      <c r="B61" s="43"/>
      <c r="C61" s="6"/>
      <c r="D61" s="6"/>
      <c r="E61" s="43"/>
      <c r="F61" s="44"/>
      <c r="G61" s="22"/>
      <c r="H61" s="23"/>
      <c r="I61" s="47">
        <f t="shared" si="6"/>
        <v>0</v>
      </c>
      <c r="J61" s="47">
        <f t="shared" si="7"/>
        <v>0</v>
      </c>
      <c r="K61" s="58" t="str">
        <f t="shared" si="8"/>
        <v/>
      </c>
      <c r="L61" s="58" t="str">
        <f t="shared" si="9"/>
        <v/>
      </c>
      <c r="M61" s="24"/>
      <c r="N61" s="25"/>
      <c r="O61" s="26">
        <f t="shared" si="10"/>
        <v>0</v>
      </c>
      <c r="P61" s="26">
        <f t="shared" si="11"/>
        <v>0</v>
      </c>
      <c r="Q61" s="27" t="str">
        <f t="shared" si="12"/>
        <v/>
      </c>
      <c r="R61" s="27" t="str">
        <f t="shared" si="13"/>
        <v/>
      </c>
      <c r="S61" s="29"/>
      <c r="T61" s="30"/>
      <c r="U61" s="31">
        <f t="shared" si="14"/>
        <v>0</v>
      </c>
      <c r="V61" s="31">
        <f t="shared" si="15"/>
        <v>0</v>
      </c>
      <c r="W61" s="32" t="str">
        <f t="shared" si="16"/>
        <v/>
      </c>
      <c r="X61" s="32" t="str">
        <f t="shared" si="17"/>
        <v/>
      </c>
      <c r="Y61" s="24"/>
      <c r="Z61" s="24"/>
      <c r="AA61" s="25">
        <f t="shared" si="18"/>
        <v>0</v>
      </c>
      <c r="AB61" s="26">
        <f t="shared" si="19"/>
        <v>0</v>
      </c>
      <c r="AC61" s="26" t="str">
        <f t="shared" si="20"/>
        <v/>
      </c>
      <c r="AD61" s="27" t="str">
        <f t="shared" si="21"/>
        <v/>
      </c>
      <c r="AE61" s="39" t="str">
        <f t="shared" si="22"/>
        <v/>
      </c>
      <c r="AF61" s="39" t="str">
        <f t="shared" si="23"/>
        <v/>
      </c>
      <c r="AG61" s="40" t="str">
        <f t="shared" si="24"/>
        <v/>
      </c>
      <c r="AH61" s="41" t="str">
        <f t="shared" si="0"/>
        <v/>
      </c>
      <c r="AI61" s="39" t="str">
        <f>IF(B61="","",ROUND(GEOMEAN((J61,P61,V61)),0))</f>
        <v/>
      </c>
      <c r="AJ61" s="39" t="str">
        <f>IF(B61="","",ROUND(GEOMEAN((L61,R61,X61)),0))</f>
        <v/>
      </c>
      <c r="AK61" s="40" t="str">
        <f t="shared" si="1"/>
        <v/>
      </c>
      <c r="AL61" s="40" t="str">
        <f t="shared" si="2"/>
        <v/>
      </c>
      <c r="AM61" s="42" t="e">
        <f t="shared" si="25"/>
        <v>#DIV/0!</v>
      </c>
      <c r="AN61" s="42" t="e">
        <f t="shared" si="3"/>
        <v>#DIV/0!</v>
      </c>
      <c r="AO61" s="39" t="str">
        <f t="shared" si="26"/>
        <v/>
      </c>
      <c r="AP61" s="39" t="str">
        <f t="shared" si="27"/>
        <v/>
      </c>
      <c r="AQ61" s="40" t="str">
        <f t="shared" si="28"/>
        <v/>
      </c>
      <c r="AR61" s="41" t="str">
        <f t="shared" si="29"/>
        <v/>
      </c>
      <c r="AS61" s="39" t="str">
        <f>IF(L61="","",ROUND(GEOMEAN((J61,P61,V61,AB61)),0))</f>
        <v/>
      </c>
      <c r="AT61" s="39" t="str">
        <f>IF(L61="","",ROUND(GEOMEAN((L61,R61,X61,AD61)),0))</f>
        <v/>
      </c>
      <c r="AU61" s="40" t="str">
        <f t="shared" si="30"/>
        <v/>
      </c>
      <c r="AV61" s="40" t="str">
        <f t="shared" si="31"/>
        <v/>
      </c>
      <c r="AW61" s="42">
        <f t="shared" si="32"/>
        <v>0</v>
      </c>
      <c r="AX61" s="42">
        <f t="shared" si="4"/>
        <v>0</v>
      </c>
      <c r="AY61" s="5"/>
      <c r="CN61" s="7">
        <v>51</v>
      </c>
    </row>
    <row r="62" spans="1:92" s="7" customFormat="1">
      <c r="A62" s="6" t="str">
        <f t="shared" si="5"/>
        <v/>
      </c>
      <c r="B62" s="43"/>
      <c r="C62" s="6"/>
      <c r="D62" s="6"/>
      <c r="E62" s="43"/>
      <c r="F62" s="44"/>
      <c r="G62" s="22"/>
      <c r="H62" s="23"/>
      <c r="I62" s="47">
        <f t="shared" si="6"/>
        <v>0</v>
      </c>
      <c r="J62" s="47">
        <f t="shared" si="7"/>
        <v>0</v>
      </c>
      <c r="K62" s="58" t="str">
        <f t="shared" si="8"/>
        <v/>
      </c>
      <c r="L62" s="58" t="str">
        <f t="shared" si="9"/>
        <v/>
      </c>
      <c r="M62" s="24"/>
      <c r="N62" s="25"/>
      <c r="O62" s="26">
        <f t="shared" si="10"/>
        <v>0</v>
      </c>
      <c r="P62" s="26">
        <f t="shared" si="11"/>
        <v>0</v>
      </c>
      <c r="Q62" s="27" t="str">
        <f t="shared" si="12"/>
        <v/>
      </c>
      <c r="R62" s="27" t="str">
        <f t="shared" si="13"/>
        <v/>
      </c>
      <c r="S62" s="29"/>
      <c r="T62" s="30"/>
      <c r="U62" s="31">
        <f t="shared" si="14"/>
        <v>0</v>
      </c>
      <c r="V62" s="31">
        <f t="shared" si="15"/>
        <v>0</v>
      </c>
      <c r="W62" s="32" t="str">
        <f t="shared" si="16"/>
        <v/>
      </c>
      <c r="X62" s="32" t="str">
        <f t="shared" si="17"/>
        <v/>
      </c>
      <c r="Y62" s="24"/>
      <c r="Z62" s="24"/>
      <c r="AA62" s="25">
        <f t="shared" si="18"/>
        <v>0</v>
      </c>
      <c r="AB62" s="26">
        <f t="shared" si="19"/>
        <v>0</v>
      </c>
      <c r="AC62" s="26" t="str">
        <f t="shared" si="20"/>
        <v/>
      </c>
      <c r="AD62" s="27" t="str">
        <f t="shared" si="21"/>
        <v/>
      </c>
      <c r="AE62" s="39" t="str">
        <f t="shared" si="22"/>
        <v/>
      </c>
      <c r="AF62" s="39" t="str">
        <f t="shared" si="23"/>
        <v/>
      </c>
      <c r="AG62" s="40" t="str">
        <f t="shared" si="24"/>
        <v/>
      </c>
      <c r="AH62" s="41" t="str">
        <f t="shared" si="0"/>
        <v/>
      </c>
      <c r="AI62" s="39" t="str">
        <f>IF(B62="","",ROUND(GEOMEAN((J62,P62,V62)),0))</f>
        <v/>
      </c>
      <c r="AJ62" s="39" t="str">
        <f>IF(B62="","",ROUND(GEOMEAN((L62,R62,X62)),0))</f>
        <v/>
      </c>
      <c r="AK62" s="40" t="str">
        <f t="shared" si="1"/>
        <v/>
      </c>
      <c r="AL62" s="40" t="str">
        <f t="shared" si="2"/>
        <v/>
      </c>
      <c r="AM62" s="42" t="e">
        <f t="shared" si="25"/>
        <v>#DIV/0!</v>
      </c>
      <c r="AN62" s="42" t="e">
        <f t="shared" si="3"/>
        <v>#DIV/0!</v>
      </c>
      <c r="AO62" s="39" t="str">
        <f t="shared" si="26"/>
        <v/>
      </c>
      <c r="AP62" s="39" t="str">
        <f t="shared" si="27"/>
        <v/>
      </c>
      <c r="AQ62" s="40" t="str">
        <f t="shared" si="28"/>
        <v/>
      </c>
      <c r="AR62" s="41" t="str">
        <f t="shared" si="29"/>
        <v/>
      </c>
      <c r="AS62" s="39" t="str">
        <f>IF(L62="","",ROUND(GEOMEAN((J62,P62,V62,AB62)),0))</f>
        <v/>
      </c>
      <c r="AT62" s="39" t="str">
        <f>IF(L62="","",ROUND(GEOMEAN((L62,R62,X62,AD62)),0))</f>
        <v/>
      </c>
      <c r="AU62" s="40" t="str">
        <f t="shared" si="30"/>
        <v/>
      </c>
      <c r="AV62" s="40" t="str">
        <f t="shared" si="31"/>
        <v/>
      </c>
      <c r="AW62" s="42">
        <f t="shared" si="32"/>
        <v>0</v>
      </c>
      <c r="AX62" s="42">
        <f t="shared" si="4"/>
        <v>0</v>
      </c>
      <c r="AY62" s="5"/>
      <c r="CN62" s="7">
        <v>52</v>
      </c>
    </row>
    <row r="63" spans="1:92" s="7" customFormat="1">
      <c r="A63" s="6" t="str">
        <f t="shared" si="5"/>
        <v/>
      </c>
      <c r="B63" s="43"/>
      <c r="C63" s="6"/>
      <c r="D63" s="6"/>
      <c r="E63" s="43"/>
      <c r="F63" s="44"/>
      <c r="G63" s="22"/>
      <c r="H63" s="23"/>
      <c r="I63" s="47">
        <f t="shared" si="6"/>
        <v>0</v>
      </c>
      <c r="J63" s="47">
        <f t="shared" si="7"/>
        <v>0</v>
      </c>
      <c r="K63" s="58" t="str">
        <f t="shared" si="8"/>
        <v/>
      </c>
      <c r="L63" s="58" t="str">
        <f t="shared" si="9"/>
        <v/>
      </c>
      <c r="M63" s="24"/>
      <c r="N63" s="25"/>
      <c r="O63" s="26">
        <f t="shared" si="10"/>
        <v>0</v>
      </c>
      <c r="P63" s="26">
        <f t="shared" si="11"/>
        <v>0</v>
      </c>
      <c r="Q63" s="27" t="str">
        <f t="shared" si="12"/>
        <v/>
      </c>
      <c r="R63" s="27" t="str">
        <f t="shared" si="13"/>
        <v/>
      </c>
      <c r="S63" s="29"/>
      <c r="T63" s="30"/>
      <c r="U63" s="31">
        <f t="shared" si="14"/>
        <v>0</v>
      </c>
      <c r="V63" s="31">
        <f t="shared" si="15"/>
        <v>0</v>
      </c>
      <c r="W63" s="32" t="str">
        <f t="shared" si="16"/>
        <v/>
      </c>
      <c r="X63" s="32" t="str">
        <f t="shared" si="17"/>
        <v/>
      </c>
      <c r="Y63" s="24"/>
      <c r="Z63" s="24"/>
      <c r="AA63" s="25">
        <f t="shared" si="18"/>
        <v>0</v>
      </c>
      <c r="AB63" s="26">
        <f t="shared" si="19"/>
        <v>0</v>
      </c>
      <c r="AC63" s="26" t="str">
        <f t="shared" si="20"/>
        <v/>
      </c>
      <c r="AD63" s="27" t="str">
        <f t="shared" si="21"/>
        <v/>
      </c>
      <c r="AE63" s="39" t="str">
        <f t="shared" si="22"/>
        <v/>
      </c>
      <c r="AF63" s="39" t="str">
        <f t="shared" si="23"/>
        <v/>
      </c>
      <c r="AG63" s="40" t="str">
        <f t="shared" si="24"/>
        <v/>
      </c>
      <c r="AH63" s="41" t="str">
        <f t="shared" si="0"/>
        <v/>
      </c>
      <c r="AI63" s="39" t="str">
        <f>IF(B63="","",ROUND(GEOMEAN((J63,P63,V63)),0))</f>
        <v/>
      </c>
      <c r="AJ63" s="39" t="str">
        <f>IF(B63="","",ROUND(GEOMEAN((L63,R63,X63)),0))</f>
        <v/>
      </c>
      <c r="AK63" s="40" t="str">
        <f t="shared" si="1"/>
        <v/>
      </c>
      <c r="AL63" s="40" t="str">
        <f t="shared" si="2"/>
        <v/>
      </c>
      <c r="AM63" s="42" t="e">
        <f t="shared" si="25"/>
        <v>#DIV/0!</v>
      </c>
      <c r="AN63" s="42" t="e">
        <f t="shared" si="3"/>
        <v>#DIV/0!</v>
      </c>
      <c r="AO63" s="39" t="str">
        <f t="shared" si="26"/>
        <v/>
      </c>
      <c r="AP63" s="39" t="str">
        <f t="shared" si="27"/>
        <v/>
      </c>
      <c r="AQ63" s="40" t="str">
        <f t="shared" si="28"/>
        <v/>
      </c>
      <c r="AR63" s="41" t="str">
        <f t="shared" si="29"/>
        <v/>
      </c>
      <c r="AS63" s="39" t="str">
        <f>IF(L63="","",ROUND(GEOMEAN((J63,P63,V63,AB63)),0))</f>
        <v/>
      </c>
      <c r="AT63" s="39" t="str">
        <f>IF(L63="","",ROUND(GEOMEAN((L63,R63,X63,AD63)),0))</f>
        <v/>
      </c>
      <c r="AU63" s="40" t="str">
        <f t="shared" si="30"/>
        <v/>
      </c>
      <c r="AV63" s="40" t="str">
        <f t="shared" si="31"/>
        <v/>
      </c>
      <c r="AW63" s="42">
        <f t="shared" si="32"/>
        <v>0</v>
      </c>
      <c r="AX63" s="42">
        <f t="shared" si="4"/>
        <v>0</v>
      </c>
      <c r="AY63" s="5"/>
      <c r="CN63" s="7">
        <v>53</v>
      </c>
    </row>
    <row r="64" spans="1:92" s="7" customFormat="1">
      <c r="A64" s="6" t="str">
        <f t="shared" si="5"/>
        <v/>
      </c>
      <c r="B64" s="43"/>
      <c r="C64" s="6"/>
      <c r="D64" s="6"/>
      <c r="E64" s="43"/>
      <c r="F64" s="44"/>
      <c r="G64" s="22"/>
      <c r="H64" s="23"/>
      <c r="I64" s="47">
        <f t="shared" si="6"/>
        <v>0</v>
      </c>
      <c r="J64" s="47">
        <f t="shared" si="7"/>
        <v>0</v>
      </c>
      <c r="K64" s="58" t="str">
        <f t="shared" si="8"/>
        <v/>
      </c>
      <c r="L64" s="58" t="str">
        <f t="shared" si="9"/>
        <v/>
      </c>
      <c r="M64" s="24"/>
      <c r="N64" s="25"/>
      <c r="O64" s="26">
        <f t="shared" si="10"/>
        <v>0</v>
      </c>
      <c r="P64" s="26">
        <f t="shared" si="11"/>
        <v>0</v>
      </c>
      <c r="Q64" s="27" t="str">
        <f t="shared" si="12"/>
        <v/>
      </c>
      <c r="R64" s="27" t="str">
        <f t="shared" si="13"/>
        <v/>
      </c>
      <c r="S64" s="29"/>
      <c r="T64" s="30"/>
      <c r="U64" s="31">
        <f t="shared" si="14"/>
        <v>0</v>
      </c>
      <c r="V64" s="31">
        <f t="shared" si="15"/>
        <v>0</v>
      </c>
      <c r="W64" s="32" t="str">
        <f t="shared" si="16"/>
        <v/>
      </c>
      <c r="X64" s="32" t="str">
        <f t="shared" si="17"/>
        <v/>
      </c>
      <c r="Y64" s="24"/>
      <c r="Z64" s="24"/>
      <c r="AA64" s="25">
        <f t="shared" si="18"/>
        <v>0</v>
      </c>
      <c r="AB64" s="26">
        <f t="shared" si="19"/>
        <v>0</v>
      </c>
      <c r="AC64" s="26" t="str">
        <f t="shared" si="20"/>
        <v/>
      </c>
      <c r="AD64" s="27" t="str">
        <f t="shared" si="21"/>
        <v/>
      </c>
      <c r="AE64" s="39" t="str">
        <f t="shared" si="22"/>
        <v/>
      </c>
      <c r="AF64" s="39" t="str">
        <f t="shared" si="23"/>
        <v/>
      </c>
      <c r="AG64" s="40" t="str">
        <f t="shared" si="24"/>
        <v/>
      </c>
      <c r="AH64" s="41" t="str">
        <f t="shared" si="0"/>
        <v/>
      </c>
      <c r="AI64" s="39" t="str">
        <f>IF(B64="","",ROUND(GEOMEAN((J64,P64,V64)),0))</f>
        <v/>
      </c>
      <c r="AJ64" s="39" t="str">
        <f>IF(B64="","",ROUND(GEOMEAN((L64,R64,X64)),0))</f>
        <v/>
      </c>
      <c r="AK64" s="40" t="str">
        <f t="shared" si="1"/>
        <v/>
      </c>
      <c r="AL64" s="40" t="str">
        <f t="shared" si="2"/>
        <v/>
      </c>
      <c r="AM64" s="42" t="e">
        <f t="shared" si="25"/>
        <v>#DIV/0!</v>
      </c>
      <c r="AN64" s="42" t="e">
        <f t="shared" si="3"/>
        <v>#DIV/0!</v>
      </c>
      <c r="AO64" s="39" t="str">
        <f t="shared" si="26"/>
        <v/>
      </c>
      <c r="AP64" s="39" t="str">
        <f t="shared" si="27"/>
        <v/>
      </c>
      <c r="AQ64" s="40" t="str">
        <f t="shared" si="28"/>
        <v/>
      </c>
      <c r="AR64" s="41" t="str">
        <f t="shared" si="29"/>
        <v/>
      </c>
      <c r="AS64" s="39" t="str">
        <f>IF(L64="","",ROUND(GEOMEAN((J64,P64,V64,AB64)),0))</f>
        <v/>
      </c>
      <c r="AT64" s="39" t="str">
        <f>IF(L64="","",ROUND(GEOMEAN((L64,R64,X64,AD64)),0))</f>
        <v/>
      </c>
      <c r="AU64" s="40" t="str">
        <f t="shared" si="30"/>
        <v/>
      </c>
      <c r="AV64" s="40" t="str">
        <f t="shared" si="31"/>
        <v/>
      </c>
      <c r="AW64" s="42">
        <f t="shared" si="32"/>
        <v>0</v>
      </c>
      <c r="AX64" s="42">
        <f t="shared" si="4"/>
        <v>0</v>
      </c>
      <c r="AY64" s="5"/>
      <c r="CN64" s="7">
        <v>54</v>
      </c>
    </row>
    <row r="65" spans="1:92" s="7" customFormat="1">
      <c r="A65" s="6" t="str">
        <f t="shared" si="5"/>
        <v/>
      </c>
      <c r="B65" s="43"/>
      <c r="C65" s="6"/>
      <c r="D65" s="6"/>
      <c r="E65" s="43"/>
      <c r="F65" s="44"/>
      <c r="G65" s="22"/>
      <c r="H65" s="23"/>
      <c r="I65" s="47">
        <f t="shared" si="6"/>
        <v>0</v>
      </c>
      <c r="J65" s="47">
        <f t="shared" si="7"/>
        <v>0</v>
      </c>
      <c r="K65" s="58" t="str">
        <f t="shared" si="8"/>
        <v/>
      </c>
      <c r="L65" s="58" t="str">
        <f t="shared" si="9"/>
        <v/>
      </c>
      <c r="M65" s="24"/>
      <c r="N65" s="25"/>
      <c r="O65" s="26">
        <f t="shared" si="10"/>
        <v>0</v>
      </c>
      <c r="P65" s="26">
        <f t="shared" si="11"/>
        <v>0</v>
      </c>
      <c r="Q65" s="27" t="str">
        <f t="shared" si="12"/>
        <v/>
      </c>
      <c r="R65" s="27" t="str">
        <f t="shared" si="13"/>
        <v/>
      </c>
      <c r="S65" s="29"/>
      <c r="T65" s="30"/>
      <c r="U65" s="31">
        <f t="shared" si="14"/>
        <v>0</v>
      </c>
      <c r="V65" s="31">
        <f t="shared" si="15"/>
        <v>0</v>
      </c>
      <c r="W65" s="32" t="str">
        <f t="shared" si="16"/>
        <v/>
      </c>
      <c r="X65" s="32" t="str">
        <f t="shared" si="17"/>
        <v/>
      </c>
      <c r="Y65" s="24"/>
      <c r="Z65" s="24"/>
      <c r="AA65" s="25">
        <f t="shared" si="18"/>
        <v>0</v>
      </c>
      <c r="AB65" s="26">
        <f t="shared" si="19"/>
        <v>0</v>
      </c>
      <c r="AC65" s="26" t="str">
        <f t="shared" si="20"/>
        <v/>
      </c>
      <c r="AD65" s="27" t="str">
        <f t="shared" si="21"/>
        <v/>
      </c>
      <c r="AE65" s="39" t="str">
        <f t="shared" si="22"/>
        <v/>
      </c>
      <c r="AF65" s="39" t="str">
        <f t="shared" si="23"/>
        <v/>
      </c>
      <c r="AG65" s="40" t="str">
        <f t="shared" si="24"/>
        <v/>
      </c>
      <c r="AH65" s="41" t="str">
        <f t="shared" si="0"/>
        <v/>
      </c>
      <c r="AI65" s="39" t="str">
        <f>IF(B65="","",ROUND(GEOMEAN((J65,P65,V65)),0))</f>
        <v/>
      </c>
      <c r="AJ65" s="39" t="str">
        <f>IF(B65="","",ROUND(GEOMEAN((L65,R65,X65)),0))</f>
        <v/>
      </c>
      <c r="AK65" s="40" t="str">
        <f t="shared" si="1"/>
        <v/>
      </c>
      <c r="AL65" s="40" t="str">
        <f t="shared" si="2"/>
        <v/>
      </c>
      <c r="AM65" s="42" t="e">
        <f t="shared" si="25"/>
        <v>#DIV/0!</v>
      </c>
      <c r="AN65" s="42" t="e">
        <f t="shared" si="3"/>
        <v>#DIV/0!</v>
      </c>
      <c r="AO65" s="39" t="str">
        <f t="shared" si="26"/>
        <v/>
      </c>
      <c r="AP65" s="39" t="str">
        <f t="shared" si="27"/>
        <v/>
      </c>
      <c r="AQ65" s="40" t="str">
        <f t="shared" si="28"/>
        <v/>
      </c>
      <c r="AR65" s="41" t="str">
        <f t="shared" si="29"/>
        <v/>
      </c>
      <c r="AS65" s="39" t="str">
        <f>IF(L65="","",ROUND(GEOMEAN((J65,P65,V65,AB65)),0))</f>
        <v/>
      </c>
      <c r="AT65" s="39" t="str">
        <f>IF(L65="","",ROUND(GEOMEAN((L65,R65,X65,AD65)),0))</f>
        <v/>
      </c>
      <c r="AU65" s="40" t="str">
        <f t="shared" si="30"/>
        <v/>
      </c>
      <c r="AV65" s="40" t="str">
        <f t="shared" si="31"/>
        <v/>
      </c>
      <c r="AW65" s="42">
        <f t="shared" si="32"/>
        <v>0</v>
      </c>
      <c r="AX65" s="42">
        <f t="shared" si="4"/>
        <v>0</v>
      </c>
      <c r="AY65" s="5"/>
      <c r="CN65" s="7">
        <v>55</v>
      </c>
    </row>
    <row r="66" spans="1:92" s="7" customFormat="1">
      <c r="A66" s="6" t="str">
        <f t="shared" si="5"/>
        <v/>
      </c>
      <c r="B66" s="43"/>
      <c r="C66" s="6"/>
      <c r="D66" s="6"/>
      <c r="E66" s="43"/>
      <c r="F66" s="44"/>
      <c r="G66" s="22"/>
      <c r="H66" s="23"/>
      <c r="I66" s="47">
        <f t="shared" si="6"/>
        <v>0</v>
      </c>
      <c r="J66" s="47">
        <f t="shared" si="7"/>
        <v>0</v>
      </c>
      <c r="K66" s="58" t="str">
        <f t="shared" si="8"/>
        <v/>
      </c>
      <c r="L66" s="58" t="str">
        <f t="shared" si="9"/>
        <v/>
      </c>
      <c r="M66" s="24"/>
      <c r="N66" s="25"/>
      <c r="O66" s="26">
        <f t="shared" si="10"/>
        <v>0</v>
      </c>
      <c r="P66" s="26">
        <f t="shared" si="11"/>
        <v>0</v>
      </c>
      <c r="Q66" s="27" t="str">
        <f t="shared" si="12"/>
        <v/>
      </c>
      <c r="R66" s="27" t="str">
        <f t="shared" si="13"/>
        <v/>
      </c>
      <c r="S66" s="29"/>
      <c r="T66" s="30"/>
      <c r="U66" s="31">
        <f t="shared" si="14"/>
        <v>0</v>
      </c>
      <c r="V66" s="31">
        <f t="shared" si="15"/>
        <v>0</v>
      </c>
      <c r="W66" s="32" t="str">
        <f t="shared" si="16"/>
        <v/>
      </c>
      <c r="X66" s="32" t="str">
        <f t="shared" si="17"/>
        <v/>
      </c>
      <c r="Y66" s="24"/>
      <c r="Z66" s="24"/>
      <c r="AA66" s="25">
        <f t="shared" si="18"/>
        <v>0</v>
      </c>
      <c r="AB66" s="26">
        <f t="shared" si="19"/>
        <v>0</v>
      </c>
      <c r="AC66" s="26" t="str">
        <f t="shared" si="20"/>
        <v/>
      </c>
      <c r="AD66" s="27" t="str">
        <f t="shared" si="21"/>
        <v/>
      </c>
      <c r="AE66" s="39" t="str">
        <f t="shared" si="22"/>
        <v/>
      </c>
      <c r="AF66" s="39" t="str">
        <f t="shared" si="23"/>
        <v/>
      </c>
      <c r="AG66" s="40" t="str">
        <f t="shared" si="24"/>
        <v/>
      </c>
      <c r="AH66" s="41" t="str">
        <f t="shared" si="0"/>
        <v/>
      </c>
      <c r="AI66" s="39" t="str">
        <f>IF(B66="","",ROUND(GEOMEAN((J66,P66,V66)),0))</f>
        <v/>
      </c>
      <c r="AJ66" s="39" t="str">
        <f>IF(B66="","",ROUND(GEOMEAN((L66,R66,X66)),0))</f>
        <v/>
      </c>
      <c r="AK66" s="40" t="str">
        <f t="shared" si="1"/>
        <v/>
      </c>
      <c r="AL66" s="40" t="str">
        <f t="shared" si="2"/>
        <v/>
      </c>
      <c r="AM66" s="42" t="e">
        <f t="shared" si="25"/>
        <v>#DIV/0!</v>
      </c>
      <c r="AN66" s="42" t="e">
        <f t="shared" si="3"/>
        <v>#DIV/0!</v>
      </c>
      <c r="AO66" s="39" t="str">
        <f t="shared" si="26"/>
        <v/>
      </c>
      <c r="AP66" s="39" t="str">
        <f t="shared" si="27"/>
        <v/>
      </c>
      <c r="AQ66" s="40" t="str">
        <f t="shared" si="28"/>
        <v/>
      </c>
      <c r="AR66" s="41" t="str">
        <f t="shared" si="29"/>
        <v/>
      </c>
      <c r="AS66" s="39" t="str">
        <f>IF(L66="","",ROUND(GEOMEAN((J66,P66,V66,AB66)),0))</f>
        <v/>
      </c>
      <c r="AT66" s="39" t="str">
        <f>IF(L66="","",ROUND(GEOMEAN((L66,R66,X66,AD66)),0))</f>
        <v/>
      </c>
      <c r="AU66" s="40" t="str">
        <f t="shared" si="30"/>
        <v/>
      </c>
      <c r="AV66" s="40" t="str">
        <f t="shared" si="31"/>
        <v/>
      </c>
      <c r="AW66" s="42">
        <f t="shared" si="32"/>
        <v>0</v>
      </c>
      <c r="AX66" s="42">
        <f t="shared" si="4"/>
        <v>0</v>
      </c>
      <c r="AY66" s="5"/>
      <c r="CN66" s="7">
        <v>56</v>
      </c>
    </row>
    <row r="67" spans="1:92" s="7" customFormat="1">
      <c r="A67" s="6" t="str">
        <f t="shared" si="5"/>
        <v/>
      </c>
      <c r="B67" s="43"/>
      <c r="C67" s="6"/>
      <c r="D67" s="6"/>
      <c r="E67" s="43"/>
      <c r="F67" s="44"/>
      <c r="G67" s="22"/>
      <c r="H67" s="23"/>
      <c r="I67" s="47">
        <f t="shared" si="6"/>
        <v>0</v>
      </c>
      <c r="J67" s="47">
        <f t="shared" si="7"/>
        <v>0</v>
      </c>
      <c r="K67" s="58" t="str">
        <f t="shared" si="8"/>
        <v/>
      </c>
      <c r="L67" s="58" t="str">
        <f t="shared" si="9"/>
        <v/>
      </c>
      <c r="M67" s="24"/>
      <c r="N67" s="25"/>
      <c r="O67" s="26">
        <f t="shared" si="10"/>
        <v>0</v>
      </c>
      <c r="P67" s="26">
        <f t="shared" si="11"/>
        <v>0</v>
      </c>
      <c r="Q67" s="27" t="str">
        <f t="shared" si="12"/>
        <v/>
      </c>
      <c r="R67" s="27" t="str">
        <f t="shared" si="13"/>
        <v/>
      </c>
      <c r="S67" s="29"/>
      <c r="T67" s="30"/>
      <c r="U67" s="31">
        <f t="shared" si="14"/>
        <v>0</v>
      </c>
      <c r="V67" s="31">
        <f t="shared" si="15"/>
        <v>0</v>
      </c>
      <c r="W67" s="32" t="str">
        <f t="shared" si="16"/>
        <v/>
      </c>
      <c r="X67" s="32" t="str">
        <f t="shared" si="17"/>
        <v/>
      </c>
      <c r="Y67" s="24"/>
      <c r="Z67" s="24"/>
      <c r="AA67" s="25">
        <f t="shared" si="18"/>
        <v>0</v>
      </c>
      <c r="AB67" s="26">
        <f t="shared" si="19"/>
        <v>0</v>
      </c>
      <c r="AC67" s="26" t="str">
        <f t="shared" si="20"/>
        <v/>
      </c>
      <c r="AD67" s="27" t="str">
        <f t="shared" si="21"/>
        <v/>
      </c>
      <c r="AE67" s="39" t="str">
        <f t="shared" si="22"/>
        <v/>
      </c>
      <c r="AF67" s="39" t="str">
        <f t="shared" si="23"/>
        <v/>
      </c>
      <c r="AG67" s="40" t="str">
        <f t="shared" si="24"/>
        <v/>
      </c>
      <c r="AH67" s="41" t="str">
        <f t="shared" si="0"/>
        <v/>
      </c>
      <c r="AI67" s="39" t="str">
        <f>IF(B67="","",ROUND(GEOMEAN((J67,P67,V67)),0))</f>
        <v/>
      </c>
      <c r="AJ67" s="39" t="str">
        <f>IF(B67="","",ROUND(GEOMEAN((L67,R67,X67)),0))</f>
        <v/>
      </c>
      <c r="AK67" s="40" t="str">
        <f t="shared" si="1"/>
        <v/>
      </c>
      <c r="AL67" s="40" t="str">
        <f t="shared" si="2"/>
        <v/>
      </c>
      <c r="AM67" s="42" t="e">
        <f t="shared" si="25"/>
        <v>#DIV/0!</v>
      </c>
      <c r="AN67" s="42" t="e">
        <f t="shared" si="3"/>
        <v>#DIV/0!</v>
      </c>
      <c r="AO67" s="39" t="str">
        <f t="shared" si="26"/>
        <v/>
      </c>
      <c r="AP67" s="39" t="str">
        <f t="shared" si="27"/>
        <v/>
      </c>
      <c r="AQ67" s="40" t="str">
        <f t="shared" si="28"/>
        <v/>
      </c>
      <c r="AR67" s="41" t="str">
        <f t="shared" si="29"/>
        <v/>
      </c>
      <c r="AS67" s="39" t="str">
        <f>IF(L67="","",ROUND(GEOMEAN((J67,P67,V67,AB67)),0))</f>
        <v/>
      </c>
      <c r="AT67" s="39" t="str">
        <f>IF(L67="","",ROUND(GEOMEAN((L67,R67,X67,AD67)),0))</f>
        <v/>
      </c>
      <c r="AU67" s="40" t="str">
        <f t="shared" si="30"/>
        <v/>
      </c>
      <c r="AV67" s="40" t="str">
        <f t="shared" si="31"/>
        <v/>
      </c>
      <c r="AW67" s="42">
        <f t="shared" si="32"/>
        <v>0</v>
      </c>
      <c r="AX67" s="42">
        <f t="shared" si="4"/>
        <v>0</v>
      </c>
      <c r="AY67" s="5"/>
      <c r="CN67" s="7">
        <v>57</v>
      </c>
    </row>
    <row r="68" spans="1:92" s="7" customFormat="1" ht="14.65" customHeight="1">
      <c r="A68" s="6" t="str">
        <f t="shared" si="5"/>
        <v/>
      </c>
      <c r="B68" s="43"/>
      <c r="C68" s="6"/>
      <c r="D68" s="6"/>
      <c r="E68" s="43"/>
      <c r="F68" s="44"/>
      <c r="G68" s="22"/>
      <c r="H68" s="23"/>
      <c r="I68" s="47">
        <f t="shared" si="6"/>
        <v>0</v>
      </c>
      <c r="J68" s="47">
        <f t="shared" si="7"/>
        <v>0</v>
      </c>
      <c r="K68" s="58" t="str">
        <f t="shared" si="8"/>
        <v/>
      </c>
      <c r="L68" s="58" t="str">
        <f t="shared" si="9"/>
        <v/>
      </c>
      <c r="M68" s="24"/>
      <c r="N68" s="25"/>
      <c r="O68" s="26">
        <f t="shared" si="10"/>
        <v>0</v>
      </c>
      <c r="P68" s="26">
        <f t="shared" si="11"/>
        <v>0</v>
      </c>
      <c r="Q68" s="27" t="str">
        <f t="shared" si="12"/>
        <v/>
      </c>
      <c r="R68" s="27" t="str">
        <f t="shared" si="13"/>
        <v/>
      </c>
      <c r="S68" s="29"/>
      <c r="T68" s="30"/>
      <c r="U68" s="31">
        <f t="shared" si="14"/>
        <v>0</v>
      </c>
      <c r="V68" s="31">
        <f t="shared" si="15"/>
        <v>0</v>
      </c>
      <c r="W68" s="32" t="str">
        <f t="shared" si="16"/>
        <v/>
      </c>
      <c r="X68" s="32" t="str">
        <f t="shared" si="17"/>
        <v/>
      </c>
      <c r="Y68" s="24"/>
      <c r="Z68" s="24"/>
      <c r="AA68" s="25">
        <f t="shared" si="18"/>
        <v>0</v>
      </c>
      <c r="AB68" s="26">
        <f t="shared" si="19"/>
        <v>0</v>
      </c>
      <c r="AC68" s="26" t="str">
        <f t="shared" si="20"/>
        <v/>
      </c>
      <c r="AD68" s="27" t="str">
        <f t="shared" si="21"/>
        <v/>
      </c>
      <c r="AE68" s="39" t="str">
        <f t="shared" si="22"/>
        <v/>
      </c>
      <c r="AF68" s="39" t="str">
        <f t="shared" si="23"/>
        <v/>
      </c>
      <c r="AG68" s="40" t="str">
        <f t="shared" si="24"/>
        <v/>
      </c>
      <c r="AH68" s="41" t="str">
        <f t="shared" si="0"/>
        <v/>
      </c>
      <c r="AI68" s="39" t="str">
        <f>IF(B68="","",ROUND(GEOMEAN((J68,P68,V68)),0))</f>
        <v/>
      </c>
      <c r="AJ68" s="39" t="str">
        <f>IF(B68="","",ROUND(GEOMEAN((L68,R68,X68)),0))</f>
        <v/>
      </c>
      <c r="AK68" s="40" t="str">
        <f t="shared" si="1"/>
        <v/>
      </c>
      <c r="AL68" s="40" t="str">
        <f t="shared" si="2"/>
        <v/>
      </c>
      <c r="AM68" s="42" t="e">
        <f t="shared" si="25"/>
        <v>#DIV/0!</v>
      </c>
      <c r="AN68" s="42" t="e">
        <f t="shared" si="3"/>
        <v>#DIV/0!</v>
      </c>
      <c r="AO68" s="39" t="str">
        <f t="shared" si="26"/>
        <v/>
      </c>
      <c r="AP68" s="39" t="str">
        <f t="shared" si="27"/>
        <v/>
      </c>
      <c r="AQ68" s="40" t="str">
        <f t="shared" si="28"/>
        <v/>
      </c>
      <c r="AR68" s="41" t="str">
        <f t="shared" si="29"/>
        <v/>
      </c>
      <c r="AS68" s="39" t="str">
        <f>IF(L68="","",ROUND(GEOMEAN((J68,P68,V68,AB68)),0))</f>
        <v/>
      </c>
      <c r="AT68" s="39" t="str">
        <f>IF(L68="","",ROUND(GEOMEAN((L68,R68,X68,AD68)),0))</f>
        <v/>
      </c>
      <c r="AU68" s="40" t="str">
        <f t="shared" si="30"/>
        <v/>
      </c>
      <c r="AV68" s="40" t="str">
        <f t="shared" si="31"/>
        <v/>
      </c>
      <c r="AW68" s="42">
        <f t="shared" si="32"/>
        <v>0</v>
      </c>
      <c r="AX68" s="42">
        <f t="shared" si="4"/>
        <v>0</v>
      </c>
      <c r="AY68" s="5"/>
      <c r="CN68" s="7">
        <v>58</v>
      </c>
    </row>
    <row r="69" spans="1:92" s="7" customFormat="1" ht="14.65" customHeight="1">
      <c r="A69" s="6" t="str">
        <f t="shared" si="5"/>
        <v/>
      </c>
      <c r="B69" s="43"/>
      <c r="C69" s="6"/>
      <c r="D69" s="6"/>
      <c r="E69" s="43"/>
      <c r="F69" s="44"/>
      <c r="G69" s="22"/>
      <c r="H69" s="23"/>
      <c r="I69" s="47">
        <f t="shared" si="6"/>
        <v>0</v>
      </c>
      <c r="J69" s="47">
        <f t="shared" si="7"/>
        <v>0</v>
      </c>
      <c r="K69" s="58" t="str">
        <f t="shared" si="8"/>
        <v/>
      </c>
      <c r="L69" s="58" t="str">
        <f t="shared" si="9"/>
        <v/>
      </c>
      <c r="M69" s="24"/>
      <c r="N69" s="25"/>
      <c r="O69" s="26">
        <f t="shared" si="10"/>
        <v>0</v>
      </c>
      <c r="P69" s="26">
        <f t="shared" si="11"/>
        <v>0</v>
      </c>
      <c r="Q69" s="27" t="str">
        <f t="shared" si="12"/>
        <v/>
      </c>
      <c r="R69" s="27" t="str">
        <f t="shared" si="13"/>
        <v/>
      </c>
      <c r="S69" s="29"/>
      <c r="T69" s="30"/>
      <c r="U69" s="31">
        <f t="shared" si="14"/>
        <v>0</v>
      </c>
      <c r="V69" s="31">
        <f t="shared" si="15"/>
        <v>0</v>
      </c>
      <c r="W69" s="32" t="str">
        <f t="shared" si="16"/>
        <v/>
      </c>
      <c r="X69" s="32" t="str">
        <f t="shared" si="17"/>
        <v/>
      </c>
      <c r="Y69" s="24"/>
      <c r="Z69" s="24"/>
      <c r="AA69" s="25">
        <f t="shared" si="18"/>
        <v>0</v>
      </c>
      <c r="AB69" s="26">
        <f t="shared" si="19"/>
        <v>0</v>
      </c>
      <c r="AC69" s="26" t="str">
        <f t="shared" si="20"/>
        <v/>
      </c>
      <c r="AD69" s="27" t="str">
        <f t="shared" si="21"/>
        <v/>
      </c>
      <c r="AE69" s="39" t="str">
        <f t="shared" si="22"/>
        <v/>
      </c>
      <c r="AF69" s="39" t="str">
        <f t="shared" si="23"/>
        <v/>
      </c>
      <c r="AG69" s="40" t="str">
        <f t="shared" si="24"/>
        <v/>
      </c>
      <c r="AH69" s="41" t="str">
        <f t="shared" si="0"/>
        <v/>
      </c>
      <c r="AI69" s="39" t="str">
        <f>IF(B69="","",ROUND(GEOMEAN((J69,P69,V69)),0))</f>
        <v/>
      </c>
      <c r="AJ69" s="39" t="str">
        <f>IF(B69="","",ROUND(GEOMEAN((L69,R69,X69)),0))</f>
        <v/>
      </c>
      <c r="AK69" s="40" t="str">
        <f t="shared" si="1"/>
        <v/>
      </c>
      <c r="AL69" s="40" t="str">
        <f t="shared" si="2"/>
        <v/>
      </c>
      <c r="AM69" s="42" t="e">
        <f t="shared" si="25"/>
        <v>#DIV/0!</v>
      </c>
      <c r="AN69" s="42" t="e">
        <f t="shared" si="3"/>
        <v>#DIV/0!</v>
      </c>
      <c r="AO69" s="39" t="str">
        <f t="shared" si="26"/>
        <v/>
      </c>
      <c r="AP69" s="39" t="str">
        <f t="shared" si="27"/>
        <v/>
      </c>
      <c r="AQ69" s="40" t="str">
        <f t="shared" si="28"/>
        <v/>
      </c>
      <c r="AR69" s="41" t="str">
        <f t="shared" si="29"/>
        <v/>
      </c>
      <c r="AS69" s="39" t="str">
        <f>IF(L69="","",ROUND(GEOMEAN((J69,P69,V69,AB69)),0))</f>
        <v/>
      </c>
      <c r="AT69" s="39" t="str">
        <f>IF(L69="","",ROUND(GEOMEAN((L69,R69,X69,AD69)),0))</f>
        <v/>
      </c>
      <c r="AU69" s="40" t="str">
        <f t="shared" si="30"/>
        <v/>
      </c>
      <c r="AV69" s="40" t="str">
        <f t="shared" si="31"/>
        <v/>
      </c>
      <c r="AW69" s="42">
        <f t="shared" si="32"/>
        <v>0</v>
      </c>
      <c r="AX69" s="42">
        <f t="shared" si="4"/>
        <v>0</v>
      </c>
      <c r="AY69" s="5"/>
      <c r="BY69" s="426" t="s">
        <v>230</v>
      </c>
      <c r="BZ69" s="427"/>
      <c r="CA69" s="427"/>
      <c r="CB69" s="427"/>
      <c r="CC69" s="427"/>
      <c r="CD69" s="427"/>
      <c r="CE69" s="427"/>
      <c r="CF69" s="428"/>
      <c r="CG69" s="429" t="s">
        <v>231</v>
      </c>
      <c r="CH69" s="432">
        <f>SUM(AF120,BN59)</f>
        <v>0</v>
      </c>
      <c r="CI69" s="433"/>
      <c r="CN69" s="7">
        <v>59</v>
      </c>
    </row>
    <row r="70" spans="1:92" s="7" customFormat="1" ht="14.65" customHeight="1">
      <c r="A70" s="6" t="str">
        <f t="shared" si="5"/>
        <v/>
      </c>
      <c r="B70" s="43"/>
      <c r="C70" s="6"/>
      <c r="D70" s="6"/>
      <c r="E70" s="43"/>
      <c r="F70" s="44"/>
      <c r="G70" s="22"/>
      <c r="H70" s="23"/>
      <c r="I70" s="47">
        <f t="shared" si="6"/>
        <v>0</v>
      </c>
      <c r="J70" s="47">
        <f t="shared" si="7"/>
        <v>0</v>
      </c>
      <c r="K70" s="58" t="str">
        <f t="shared" si="8"/>
        <v/>
      </c>
      <c r="L70" s="58" t="str">
        <f t="shared" si="9"/>
        <v/>
      </c>
      <c r="M70" s="24"/>
      <c r="N70" s="25"/>
      <c r="O70" s="26">
        <f t="shared" si="10"/>
        <v>0</v>
      </c>
      <c r="P70" s="26">
        <f t="shared" si="11"/>
        <v>0</v>
      </c>
      <c r="Q70" s="27" t="str">
        <f t="shared" si="12"/>
        <v/>
      </c>
      <c r="R70" s="27" t="str">
        <f t="shared" si="13"/>
        <v/>
      </c>
      <c r="S70" s="29"/>
      <c r="T70" s="30"/>
      <c r="U70" s="31">
        <f t="shared" si="14"/>
        <v>0</v>
      </c>
      <c r="V70" s="31">
        <f t="shared" si="15"/>
        <v>0</v>
      </c>
      <c r="W70" s="32" t="str">
        <f t="shared" si="16"/>
        <v/>
      </c>
      <c r="X70" s="32" t="str">
        <f t="shared" si="17"/>
        <v/>
      </c>
      <c r="Y70" s="24"/>
      <c r="Z70" s="24"/>
      <c r="AA70" s="25">
        <f t="shared" si="18"/>
        <v>0</v>
      </c>
      <c r="AB70" s="26">
        <f t="shared" si="19"/>
        <v>0</v>
      </c>
      <c r="AC70" s="26" t="str">
        <f t="shared" si="20"/>
        <v/>
      </c>
      <c r="AD70" s="27" t="str">
        <f t="shared" si="21"/>
        <v/>
      </c>
      <c r="AE70" s="39" t="str">
        <f t="shared" si="22"/>
        <v/>
      </c>
      <c r="AF70" s="39" t="str">
        <f t="shared" si="23"/>
        <v/>
      </c>
      <c r="AG70" s="40" t="str">
        <f t="shared" si="24"/>
        <v/>
      </c>
      <c r="AH70" s="41" t="str">
        <f t="shared" si="0"/>
        <v/>
      </c>
      <c r="AI70" s="39" t="str">
        <f>IF(B70="","",ROUND(GEOMEAN((J70,P70,V70)),0))</f>
        <v/>
      </c>
      <c r="AJ70" s="39" t="str">
        <f>IF(B70="","",ROUND(GEOMEAN((L70,R70,X70)),0))</f>
        <v/>
      </c>
      <c r="AK70" s="40" t="str">
        <f t="shared" si="1"/>
        <v/>
      </c>
      <c r="AL70" s="40" t="str">
        <f t="shared" si="2"/>
        <v/>
      </c>
      <c r="AM70" s="42" t="e">
        <f t="shared" si="25"/>
        <v>#DIV/0!</v>
      </c>
      <c r="AN70" s="42" t="e">
        <f t="shared" si="3"/>
        <v>#DIV/0!</v>
      </c>
      <c r="AO70" s="39" t="str">
        <f t="shared" si="26"/>
        <v/>
      </c>
      <c r="AP70" s="39" t="str">
        <f t="shared" si="27"/>
        <v/>
      </c>
      <c r="AQ70" s="40" t="str">
        <f t="shared" si="28"/>
        <v/>
      </c>
      <c r="AR70" s="41" t="str">
        <f t="shared" si="29"/>
        <v/>
      </c>
      <c r="AS70" s="39" t="str">
        <f>IF(L70="","",ROUND(GEOMEAN((J70,P70,V70,AB70)),0))</f>
        <v/>
      </c>
      <c r="AT70" s="39" t="str">
        <f>IF(L70="","",ROUND(GEOMEAN((L70,R70,X70,AD70)),0))</f>
        <v/>
      </c>
      <c r="AU70" s="40" t="str">
        <f t="shared" si="30"/>
        <v/>
      </c>
      <c r="AV70" s="40" t="str">
        <f t="shared" si="31"/>
        <v/>
      </c>
      <c r="AW70" s="42">
        <f t="shared" si="32"/>
        <v>0</v>
      </c>
      <c r="AX70" s="42">
        <f t="shared" si="4"/>
        <v>0</v>
      </c>
      <c r="AY70" s="5"/>
      <c r="BY70" s="438" t="s">
        <v>260</v>
      </c>
      <c r="BZ70" s="438"/>
      <c r="CA70" s="438"/>
      <c r="CB70" s="438"/>
      <c r="CC70" s="438"/>
      <c r="CD70" s="438"/>
      <c r="CE70" s="438"/>
      <c r="CF70" s="438"/>
      <c r="CG70" s="430"/>
      <c r="CH70" s="434"/>
      <c r="CI70" s="435"/>
      <c r="CN70" s="7">
        <v>60</v>
      </c>
    </row>
    <row r="71" spans="1:92" s="7" customFormat="1" ht="14.65" customHeight="1">
      <c r="A71" s="6" t="str">
        <f t="shared" si="5"/>
        <v/>
      </c>
      <c r="B71" s="43"/>
      <c r="C71" s="6"/>
      <c r="D71" s="6"/>
      <c r="E71" s="43"/>
      <c r="F71" s="44"/>
      <c r="G71" s="22"/>
      <c r="H71" s="23"/>
      <c r="I71" s="47">
        <f t="shared" si="6"/>
        <v>0</v>
      </c>
      <c r="J71" s="47">
        <f t="shared" si="7"/>
        <v>0</v>
      </c>
      <c r="K71" s="58" t="str">
        <f t="shared" si="8"/>
        <v/>
      </c>
      <c r="L71" s="58" t="str">
        <f t="shared" si="9"/>
        <v/>
      </c>
      <c r="M71" s="24"/>
      <c r="N71" s="25"/>
      <c r="O71" s="26">
        <f t="shared" si="10"/>
        <v>0</v>
      </c>
      <c r="P71" s="26">
        <f t="shared" si="11"/>
        <v>0</v>
      </c>
      <c r="Q71" s="27" t="str">
        <f t="shared" si="12"/>
        <v/>
      </c>
      <c r="R71" s="27" t="str">
        <f t="shared" si="13"/>
        <v/>
      </c>
      <c r="S71" s="29"/>
      <c r="T71" s="30"/>
      <c r="U71" s="31">
        <f t="shared" si="14"/>
        <v>0</v>
      </c>
      <c r="V71" s="31">
        <f t="shared" si="15"/>
        <v>0</v>
      </c>
      <c r="W71" s="32" t="str">
        <f t="shared" si="16"/>
        <v/>
      </c>
      <c r="X71" s="32" t="str">
        <f t="shared" si="17"/>
        <v/>
      </c>
      <c r="Y71" s="24"/>
      <c r="Z71" s="24"/>
      <c r="AA71" s="25">
        <f t="shared" si="18"/>
        <v>0</v>
      </c>
      <c r="AB71" s="26">
        <f t="shared" si="19"/>
        <v>0</v>
      </c>
      <c r="AC71" s="26" t="str">
        <f t="shared" si="20"/>
        <v/>
      </c>
      <c r="AD71" s="27" t="str">
        <f t="shared" si="21"/>
        <v/>
      </c>
      <c r="AE71" s="39" t="str">
        <f t="shared" si="22"/>
        <v/>
      </c>
      <c r="AF71" s="39" t="str">
        <f t="shared" si="23"/>
        <v/>
      </c>
      <c r="AG71" s="40" t="str">
        <f t="shared" si="24"/>
        <v/>
      </c>
      <c r="AH71" s="41" t="str">
        <f t="shared" si="0"/>
        <v/>
      </c>
      <c r="AI71" s="39" t="str">
        <f>IF(B71="","",ROUND(GEOMEAN((J71,P71,V71)),0))</f>
        <v/>
      </c>
      <c r="AJ71" s="39" t="str">
        <f>IF(B71="","",ROUND(GEOMEAN((L71,R71,X71)),0))</f>
        <v/>
      </c>
      <c r="AK71" s="40" t="str">
        <f t="shared" si="1"/>
        <v/>
      </c>
      <c r="AL71" s="40" t="str">
        <f t="shared" si="2"/>
        <v/>
      </c>
      <c r="AM71" s="42" t="e">
        <f t="shared" si="25"/>
        <v>#DIV/0!</v>
      </c>
      <c r="AN71" s="42" t="e">
        <f t="shared" si="3"/>
        <v>#DIV/0!</v>
      </c>
      <c r="AO71" s="39" t="str">
        <f t="shared" si="26"/>
        <v/>
      </c>
      <c r="AP71" s="39" t="str">
        <f t="shared" si="27"/>
        <v/>
      </c>
      <c r="AQ71" s="40" t="str">
        <f t="shared" si="28"/>
        <v/>
      </c>
      <c r="AR71" s="41" t="str">
        <f t="shared" si="29"/>
        <v/>
      </c>
      <c r="AS71" s="39" t="str">
        <f>IF(L71="","",ROUND(GEOMEAN((J71,P71,V71,AB71)),0))</f>
        <v/>
      </c>
      <c r="AT71" s="39" t="str">
        <f>IF(L71="","",ROUND(GEOMEAN((L71,R71,X71,AD71)),0))</f>
        <v/>
      </c>
      <c r="AU71" s="40" t="str">
        <f t="shared" si="30"/>
        <v/>
      </c>
      <c r="AV71" s="40" t="str">
        <f t="shared" si="31"/>
        <v/>
      </c>
      <c r="AW71" s="42">
        <f t="shared" si="32"/>
        <v>0</v>
      </c>
      <c r="AX71" s="42">
        <f t="shared" si="4"/>
        <v>0</v>
      </c>
      <c r="AY71" s="5"/>
      <c r="BY71" s="438"/>
      <c r="BZ71" s="438"/>
      <c r="CA71" s="438"/>
      <c r="CB71" s="438"/>
      <c r="CC71" s="438"/>
      <c r="CD71" s="438"/>
      <c r="CE71" s="438"/>
      <c r="CF71" s="438"/>
      <c r="CG71" s="430"/>
      <c r="CH71" s="434"/>
      <c r="CI71" s="435"/>
      <c r="CN71" s="7">
        <v>61</v>
      </c>
    </row>
    <row r="72" spans="1:92" s="7" customFormat="1" ht="14.65" customHeight="1">
      <c r="A72" s="6" t="str">
        <f t="shared" si="5"/>
        <v/>
      </c>
      <c r="B72" s="43"/>
      <c r="C72" s="6"/>
      <c r="D72" s="6"/>
      <c r="E72" s="43"/>
      <c r="F72" s="44"/>
      <c r="G72" s="22"/>
      <c r="H72" s="23"/>
      <c r="I72" s="47">
        <f t="shared" si="6"/>
        <v>0</v>
      </c>
      <c r="J72" s="47">
        <f t="shared" si="7"/>
        <v>0</v>
      </c>
      <c r="K72" s="58" t="str">
        <f t="shared" si="8"/>
        <v/>
      </c>
      <c r="L72" s="58" t="str">
        <f t="shared" si="9"/>
        <v/>
      </c>
      <c r="M72" s="24"/>
      <c r="N72" s="25"/>
      <c r="O72" s="26">
        <f t="shared" si="10"/>
        <v>0</v>
      </c>
      <c r="P72" s="26">
        <f t="shared" si="11"/>
        <v>0</v>
      </c>
      <c r="Q72" s="27" t="str">
        <f t="shared" si="12"/>
        <v/>
      </c>
      <c r="R72" s="27" t="str">
        <f t="shared" si="13"/>
        <v/>
      </c>
      <c r="S72" s="29"/>
      <c r="T72" s="30"/>
      <c r="U72" s="31">
        <f t="shared" si="14"/>
        <v>0</v>
      </c>
      <c r="V72" s="31">
        <f t="shared" si="15"/>
        <v>0</v>
      </c>
      <c r="W72" s="32" t="str">
        <f t="shared" si="16"/>
        <v/>
      </c>
      <c r="X72" s="32" t="str">
        <f t="shared" si="17"/>
        <v/>
      </c>
      <c r="Y72" s="24"/>
      <c r="Z72" s="24"/>
      <c r="AA72" s="25">
        <f t="shared" si="18"/>
        <v>0</v>
      </c>
      <c r="AB72" s="26">
        <f t="shared" si="19"/>
        <v>0</v>
      </c>
      <c r="AC72" s="26" t="str">
        <f t="shared" si="20"/>
        <v/>
      </c>
      <c r="AD72" s="27" t="str">
        <f t="shared" si="21"/>
        <v/>
      </c>
      <c r="AE72" s="39" t="str">
        <f t="shared" si="22"/>
        <v/>
      </c>
      <c r="AF72" s="39" t="str">
        <f t="shared" si="23"/>
        <v/>
      </c>
      <c r="AG72" s="40" t="str">
        <f t="shared" si="24"/>
        <v/>
      </c>
      <c r="AH72" s="41" t="str">
        <f t="shared" si="0"/>
        <v/>
      </c>
      <c r="AI72" s="39" t="str">
        <f>IF(B72="","",ROUND(GEOMEAN((J72,P72,V72)),0))</f>
        <v/>
      </c>
      <c r="AJ72" s="39" t="str">
        <f>IF(B72="","",ROUND(GEOMEAN((L72,R72,X72)),0))</f>
        <v/>
      </c>
      <c r="AK72" s="40" t="str">
        <f t="shared" si="1"/>
        <v/>
      </c>
      <c r="AL72" s="40" t="str">
        <f t="shared" si="2"/>
        <v/>
      </c>
      <c r="AM72" s="42" t="e">
        <f t="shared" si="25"/>
        <v>#DIV/0!</v>
      </c>
      <c r="AN72" s="42" t="e">
        <f t="shared" si="3"/>
        <v>#DIV/0!</v>
      </c>
      <c r="AO72" s="39" t="str">
        <f t="shared" si="26"/>
        <v/>
      </c>
      <c r="AP72" s="39" t="str">
        <f t="shared" si="27"/>
        <v/>
      </c>
      <c r="AQ72" s="40" t="str">
        <f t="shared" si="28"/>
        <v/>
      </c>
      <c r="AR72" s="41" t="str">
        <f t="shared" si="29"/>
        <v/>
      </c>
      <c r="AS72" s="39" t="str">
        <f>IF(L72="","",ROUND(GEOMEAN((J72,P72,V72,AB72)),0))</f>
        <v/>
      </c>
      <c r="AT72" s="39" t="str">
        <f>IF(L72="","",ROUND(GEOMEAN((L72,R72,X72,AD72)),0))</f>
        <v/>
      </c>
      <c r="AU72" s="40" t="str">
        <f t="shared" si="30"/>
        <v/>
      </c>
      <c r="AV72" s="40" t="str">
        <f t="shared" si="31"/>
        <v/>
      </c>
      <c r="AW72" s="42">
        <f t="shared" si="32"/>
        <v>0</v>
      </c>
      <c r="AX72" s="42">
        <f t="shared" si="4"/>
        <v>0</v>
      </c>
      <c r="AY72" s="5"/>
      <c r="BY72" s="438"/>
      <c r="BZ72" s="438"/>
      <c r="CA72" s="438"/>
      <c r="CB72" s="438"/>
      <c r="CC72" s="438"/>
      <c r="CD72" s="438"/>
      <c r="CE72" s="438"/>
      <c r="CF72" s="438"/>
      <c r="CG72" s="430"/>
      <c r="CH72" s="434"/>
      <c r="CI72" s="435"/>
      <c r="CN72" s="7">
        <v>62</v>
      </c>
    </row>
    <row r="73" spans="1:92" s="7" customFormat="1" ht="14.65" customHeight="1">
      <c r="A73" s="6" t="str">
        <f t="shared" si="5"/>
        <v/>
      </c>
      <c r="B73" s="43"/>
      <c r="C73" s="6"/>
      <c r="D73" s="6"/>
      <c r="E73" s="43"/>
      <c r="F73" s="44"/>
      <c r="G73" s="22"/>
      <c r="H73" s="23"/>
      <c r="I73" s="47">
        <f t="shared" si="6"/>
        <v>0</v>
      </c>
      <c r="J73" s="47">
        <f t="shared" si="7"/>
        <v>0</v>
      </c>
      <c r="K73" s="58" t="str">
        <f t="shared" si="8"/>
        <v/>
      </c>
      <c r="L73" s="58" t="str">
        <f t="shared" si="9"/>
        <v/>
      </c>
      <c r="M73" s="24"/>
      <c r="N73" s="25"/>
      <c r="O73" s="26">
        <f t="shared" si="10"/>
        <v>0</v>
      </c>
      <c r="P73" s="26">
        <f t="shared" si="11"/>
        <v>0</v>
      </c>
      <c r="Q73" s="27" t="str">
        <f t="shared" si="12"/>
        <v/>
      </c>
      <c r="R73" s="27" t="str">
        <f t="shared" si="13"/>
        <v/>
      </c>
      <c r="S73" s="29"/>
      <c r="T73" s="30"/>
      <c r="U73" s="31">
        <f t="shared" si="14"/>
        <v>0</v>
      </c>
      <c r="V73" s="31">
        <f t="shared" si="15"/>
        <v>0</v>
      </c>
      <c r="W73" s="32" t="str">
        <f t="shared" si="16"/>
        <v/>
      </c>
      <c r="X73" s="32" t="str">
        <f t="shared" si="17"/>
        <v/>
      </c>
      <c r="Y73" s="24"/>
      <c r="Z73" s="24"/>
      <c r="AA73" s="25">
        <f t="shared" si="18"/>
        <v>0</v>
      </c>
      <c r="AB73" s="26">
        <f t="shared" si="19"/>
        <v>0</v>
      </c>
      <c r="AC73" s="26" t="str">
        <f t="shared" si="20"/>
        <v/>
      </c>
      <c r="AD73" s="27" t="str">
        <f t="shared" si="21"/>
        <v/>
      </c>
      <c r="AE73" s="39" t="str">
        <f t="shared" si="22"/>
        <v/>
      </c>
      <c r="AF73" s="39" t="str">
        <f t="shared" si="23"/>
        <v/>
      </c>
      <c r="AG73" s="40" t="str">
        <f t="shared" si="24"/>
        <v/>
      </c>
      <c r="AH73" s="41" t="str">
        <f t="shared" si="0"/>
        <v/>
      </c>
      <c r="AI73" s="39" t="str">
        <f>IF(B73="","",ROUND(GEOMEAN((J73,P73,V73)),0))</f>
        <v/>
      </c>
      <c r="AJ73" s="39" t="str">
        <f>IF(B73="","",ROUND(GEOMEAN((L73,R73,X73)),0))</f>
        <v/>
      </c>
      <c r="AK73" s="40" t="str">
        <f t="shared" si="1"/>
        <v/>
      </c>
      <c r="AL73" s="40" t="str">
        <f t="shared" si="2"/>
        <v/>
      </c>
      <c r="AM73" s="42" t="e">
        <f t="shared" si="25"/>
        <v>#DIV/0!</v>
      </c>
      <c r="AN73" s="42" t="e">
        <f t="shared" si="3"/>
        <v>#DIV/0!</v>
      </c>
      <c r="AO73" s="39" t="str">
        <f t="shared" si="26"/>
        <v/>
      </c>
      <c r="AP73" s="39" t="str">
        <f t="shared" si="27"/>
        <v/>
      </c>
      <c r="AQ73" s="40" t="str">
        <f t="shared" si="28"/>
        <v/>
      </c>
      <c r="AR73" s="41" t="str">
        <f t="shared" si="29"/>
        <v/>
      </c>
      <c r="AS73" s="39" t="str">
        <f>IF(L73="","",ROUND(GEOMEAN((J73,P73,V73,AB73)),0))</f>
        <v/>
      </c>
      <c r="AT73" s="39" t="str">
        <f>IF(L73="","",ROUND(GEOMEAN((L73,R73,X73,AD73)),0))</f>
        <v/>
      </c>
      <c r="AU73" s="40" t="str">
        <f t="shared" si="30"/>
        <v/>
      </c>
      <c r="AV73" s="40" t="str">
        <f t="shared" si="31"/>
        <v/>
      </c>
      <c r="AW73" s="42">
        <f t="shared" si="32"/>
        <v>0</v>
      </c>
      <c r="AX73" s="42">
        <f t="shared" si="4"/>
        <v>0</v>
      </c>
      <c r="AY73" s="5"/>
      <c r="BY73" s="438"/>
      <c r="BZ73" s="438"/>
      <c r="CA73" s="438"/>
      <c r="CB73" s="438"/>
      <c r="CC73" s="438"/>
      <c r="CD73" s="438"/>
      <c r="CE73" s="438"/>
      <c r="CF73" s="438"/>
      <c r="CG73" s="430"/>
      <c r="CH73" s="434"/>
      <c r="CI73" s="435"/>
      <c r="CN73" s="7">
        <v>63</v>
      </c>
    </row>
    <row r="74" spans="1:92" s="7" customFormat="1" ht="14.65" customHeight="1">
      <c r="A74" s="6" t="str">
        <f t="shared" si="5"/>
        <v/>
      </c>
      <c r="B74" s="43"/>
      <c r="C74" s="6"/>
      <c r="D74" s="6"/>
      <c r="E74" s="43"/>
      <c r="F74" s="44"/>
      <c r="G74" s="22"/>
      <c r="H74" s="23"/>
      <c r="I74" s="47">
        <f t="shared" si="6"/>
        <v>0</v>
      </c>
      <c r="J74" s="47">
        <f t="shared" si="7"/>
        <v>0</v>
      </c>
      <c r="K74" s="58" t="str">
        <f t="shared" si="8"/>
        <v/>
      </c>
      <c r="L74" s="58" t="str">
        <f t="shared" si="9"/>
        <v/>
      </c>
      <c r="M74" s="24"/>
      <c r="N74" s="25"/>
      <c r="O74" s="26">
        <f t="shared" si="10"/>
        <v>0</v>
      </c>
      <c r="P74" s="26">
        <f t="shared" si="11"/>
        <v>0</v>
      </c>
      <c r="Q74" s="27" t="str">
        <f t="shared" si="12"/>
        <v/>
      </c>
      <c r="R74" s="27" t="str">
        <f t="shared" si="13"/>
        <v/>
      </c>
      <c r="S74" s="29"/>
      <c r="T74" s="30"/>
      <c r="U74" s="31">
        <f t="shared" si="14"/>
        <v>0</v>
      </c>
      <c r="V74" s="31">
        <f t="shared" si="15"/>
        <v>0</v>
      </c>
      <c r="W74" s="32" t="str">
        <f t="shared" si="16"/>
        <v/>
      </c>
      <c r="X74" s="32" t="str">
        <f t="shared" si="17"/>
        <v/>
      </c>
      <c r="Y74" s="24"/>
      <c r="Z74" s="24"/>
      <c r="AA74" s="25">
        <f t="shared" si="18"/>
        <v>0</v>
      </c>
      <c r="AB74" s="26">
        <f t="shared" si="19"/>
        <v>0</v>
      </c>
      <c r="AC74" s="26" t="str">
        <f t="shared" si="20"/>
        <v/>
      </c>
      <c r="AD74" s="27" t="str">
        <f t="shared" si="21"/>
        <v/>
      </c>
      <c r="AE74" s="39" t="str">
        <f t="shared" si="22"/>
        <v/>
      </c>
      <c r="AF74" s="39" t="str">
        <f t="shared" si="23"/>
        <v/>
      </c>
      <c r="AG74" s="40" t="str">
        <f t="shared" si="24"/>
        <v/>
      </c>
      <c r="AH74" s="41" t="str">
        <f t="shared" si="0"/>
        <v/>
      </c>
      <c r="AI74" s="39" t="str">
        <f>IF(B74="","",ROUND(GEOMEAN((J74,P74,V74)),0))</f>
        <v/>
      </c>
      <c r="AJ74" s="39" t="str">
        <f>IF(B74="","",ROUND(GEOMEAN((L74,R74,X74)),0))</f>
        <v/>
      </c>
      <c r="AK74" s="40" t="str">
        <f t="shared" si="1"/>
        <v/>
      </c>
      <c r="AL74" s="40" t="str">
        <f t="shared" si="2"/>
        <v/>
      </c>
      <c r="AM74" s="42" t="e">
        <f t="shared" si="25"/>
        <v>#DIV/0!</v>
      </c>
      <c r="AN74" s="42" t="e">
        <f t="shared" si="3"/>
        <v>#DIV/0!</v>
      </c>
      <c r="AO74" s="39" t="str">
        <f t="shared" si="26"/>
        <v/>
      </c>
      <c r="AP74" s="39" t="str">
        <f t="shared" si="27"/>
        <v/>
      </c>
      <c r="AQ74" s="40" t="str">
        <f t="shared" si="28"/>
        <v/>
      </c>
      <c r="AR74" s="41" t="str">
        <f t="shared" si="29"/>
        <v/>
      </c>
      <c r="AS74" s="39" t="str">
        <f>IF(L74="","",ROUND(GEOMEAN((J74,P74,V74,AB74)),0))</f>
        <v/>
      </c>
      <c r="AT74" s="39" t="str">
        <f>IF(L74="","",ROUND(GEOMEAN((L74,R74,X74,AD74)),0))</f>
        <v/>
      </c>
      <c r="AU74" s="40" t="str">
        <f t="shared" si="30"/>
        <v/>
      </c>
      <c r="AV74" s="40" t="str">
        <f t="shared" si="31"/>
        <v/>
      </c>
      <c r="AW74" s="42">
        <f t="shared" si="32"/>
        <v>0</v>
      </c>
      <c r="AX74" s="42">
        <f t="shared" si="4"/>
        <v>0</v>
      </c>
      <c r="AY74" s="5"/>
      <c r="BY74" s="438"/>
      <c r="BZ74" s="438"/>
      <c r="CA74" s="438"/>
      <c r="CB74" s="438"/>
      <c r="CC74" s="438"/>
      <c r="CD74" s="438"/>
      <c r="CE74" s="438"/>
      <c r="CF74" s="438"/>
      <c r="CG74" s="430"/>
      <c r="CH74" s="434"/>
      <c r="CI74" s="435"/>
      <c r="CN74" s="7">
        <v>64</v>
      </c>
    </row>
    <row r="75" spans="1:92" s="7" customFormat="1" ht="14.65" customHeight="1">
      <c r="A75" s="6" t="str">
        <f t="shared" si="5"/>
        <v/>
      </c>
      <c r="B75" s="43"/>
      <c r="C75" s="6"/>
      <c r="D75" s="6"/>
      <c r="E75" s="43"/>
      <c r="F75" s="44"/>
      <c r="G75" s="22"/>
      <c r="H75" s="23"/>
      <c r="I75" s="47">
        <f t="shared" si="6"/>
        <v>0</v>
      </c>
      <c r="J75" s="47">
        <f t="shared" si="7"/>
        <v>0</v>
      </c>
      <c r="K75" s="58" t="str">
        <f t="shared" si="8"/>
        <v/>
      </c>
      <c r="L75" s="58" t="str">
        <f t="shared" si="9"/>
        <v/>
      </c>
      <c r="M75" s="24"/>
      <c r="N75" s="25"/>
      <c r="O75" s="26">
        <f t="shared" si="10"/>
        <v>0</v>
      </c>
      <c r="P75" s="26">
        <f t="shared" si="11"/>
        <v>0</v>
      </c>
      <c r="Q75" s="27" t="str">
        <f t="shared" si="12"/>
        <v/>
      </c>
      <c r="R75" s="27" t="str">
        <f t="shared" si="13"/>
        <v/>
      </c>
      <c r="S75" s="29"/>
      <c r="T75" s="30"/>
      <c r="U75" s="31">
        <f t="shared" si="14"/>
        <v>0</v>
      </c>
      <c r="V75" s="31">
        <f t="shared" si="15"/>
        <v>0</v>
      </c>
      <c r="W75" s="32" t="str">
        <f t="shared" si="16"/>
        <v/>
      </c>
      <c r="X75" s="32" t="str">
        <f t="shared" si="17"/>
        <v/>
      </c>
      <c r="Y75" s="24"/>
      <c r="Z75" s="24"/>
      <c r="AA75" s="25">
        <f t="shared" si="18"/>
        <v>0</v>
      </c>
      <c r="AB75" s="26">
        <f t="shared" si="19"/>
        <v>0</v>
      </c>
      <c r="AC75" s="26" t="str">
        <f t="shared" si="20"/>
        <v/>
      </c>
      <c r="AD75" s="27" t="str">
        <f t="shared" si="21"/>
        <v/>
      </c>
      <c r="AE75" s="39" t="str">
        <f t="shared" si="22"/>
        <v/>
      </c>
      <c r="AF75" s="39" t="str">
        <f t="shared" si="23"/>
        <v/>
      </c>
      <c r="AG75" s="40" t="str">
        <f t="shared" si="24"/>
        <v/>
      </c>
      <c r="AH75" s="41" t="str">
        <f t="shared" ref="AH75:AH97" si="35">IF(B75="","",(AG75/AF75))</f>
        <v/>
      </c>
      <c r="AI75" s="39" t="str">
        <f>IF(B75="","",ROUND(GEOMEAN((J75,P75,V75)),0))</f>
        <v/>
      </c>
      <c r="AJ75" s="39" t="str">
        <f>IF(B75="","",ROUND(GEOMEAN((L75,R75,X75)),0))</f>
        <v/>
      </c>
      <c r="AK75" s="40" t="str">
        <f t="shared" ref="AK75:AK97" si="36">IF(B75="","",(AF75-AG75))</f>
        <v/>
      </c>
      <c r="AL75" s="40" t="str">
        <f t="shared" ref="AL75:AL97" si="37">IF(B75="","",(AF75+AG75))</f>
        <v/>
      </c>
      <c r="AM75" s="42" t="e">
        <f t="shared" si="25"/>
        <v>#DIV/0!</v>
      </c>
      <c r="AN75" s="42" t="e">
        <f t="shared" ref="AN75:AN97" si="38">AM75*F75</f>
        <v>#DIV/0!</v>
      </c>
      <c r="AO75" s="39" t="str">
        <f t="shared" si="26"/>
        <v/>
      </c>
      <c r="AP75" s="39" t="str">
        <f t="shared" si="27"/>
        <v/>
      </c>
      <c r="AQ75" s="40" t="str">
        <f t="shared" si="28"/>
        <v/>
      </c>
      <c r="AR75" s="41" t="str">
        <f t="shared" si="29"/>
        <v/>
      </c>
      <c r="AS75" s="39" t="str">
        <f>IF(L75="","",ROUND(GEOMEAN((J75,P75,V75,AB75)),0))</f>
        <v/>
      </c>
      <c r="AT75" s="39" t="str">
        <f>IF(L75="","",ROUND(GEOMEAN((L75,R75,X75,AD75)),0))</f>
        <v/>
      </c>
      <c r="AU75" s="40" t="str">
        <f t="shared" si="30"/>
        <v/>
      </c>
      <c r="AV75" s="40" t="str">
        <f t="shared" si="31"/>
        <v/>
      </c>
      <c r="AW75" s="42">
        <f t="shared" si="32"/>
        <v>0</v>
      </c>
      <c r="AX75" s="42">
        <f t="shared" ref="AX75:AX97" si="39">AW75*F75</f>
        <v>0</v>
      </c>
      <c r="AY75" s="5"/>
      <c r="BY75" s="438"/>
      <c r="BZ75" s="438"/>
      <c r="CA75" s="438"/>
      <c r="CB75" s="438"/>
      <c r="CC75" s="438"/>
      <c r="CD75" s="438"/>
      <c r="CE75" s="438"/>
      <c r="CF75" s="438"/>
      <c r="CG75" s="430"/>
      <c r="CH75" s="434"/>
      <c r="CI75" s="435"/>
      <c r="CN75" s="7">
        <v>65</v>
      </c>
    </row>
    <row r="76" spans="1:92" s="7" customFormat="1" ht="14.65" customHeight="1">
      <c r="A76" s="6" t="str">
        <f t="shared" ref="A76:A97" si="40">IF(B76&lt;&gt;"",CN76,"")</f>
        <v/>
      </c>
      <c r="B76" s="43"/>
      <c r="C76" s="6"/>
      <c r="D76" s="6"/>
      <c r="E76" s="43"/>
      <c r="F76" s="44"/>
      <c r="G76" s="22"/>
      <c r="H76" s="23"/>
      <c r="I76" s="47">
        <f t="shared" ref="I76:I97" si="41">H76*19%</f>
        <v>0</v>
      </c>
      <c r="J76" s="47">
        <f t="shared" ref="J76:J97" si="42">H76+I76</f>
        <v>0</v>
      </c>
      <c r="K76" s="58" t="str">
        <f t="shared" ref="K76:K97" si="43">IF(B76="","",(H76*F76))</f>
        <v/>
      </c>
      <c r="L76" s="58" t="str">
        <f t="shared" ref="L76:L97" si="44">IF(B76="","",(J76*F76))</f>
        <v/>
      </c>
      <c r="M76" s="24"/>
      <c r="N76" s="25"/>
      <c r="O76" s="26">
        <f t="shared" ref="O76:O97" si="45">N76*19%</f>
        <v>0</v>
      </c>
      <c r="P76" s="26">
        <f t="shared" ref="P76:P97" si="46">N76+O76</f>
        <v>0</v>
      </c>
      <c r="Q76" s="27" t="str">
        <f t="shared" ref="Q76:Q97" si="47">IF(B76="","",(N76*F76))</f>
        <v/>
      </c>
      <c r="R76" s="27" t="str">
        <f t="shared" ref="R76:R97" si="48">IF(B76="","",(P76*F76))</f>
        <v/>
      </c>
      <c r="S76" s="29"/>
      <c r="T76" s="30"/>
      <c r="U76" s="31">
        <f t="shared" ref="U76:U97" si="49">T76*19%</f>
        <v>0</v>
      </c>
      <c r="V76" s="31">
        <f t="shared" ref="V76:V97" si="50">T76+U76</f>
        <v>0</v>
      </c>
      <c r="W76" s="32" t="str">
        <f t="shared" ref="W76:W97" si="51">IF(B76="","",(T76*F76))</f>
        <v/>
      </c>
      <c r="X76" s="32" t="str">
        <f t="shared" ref="X76:X97" si="52">IF(B76="","",(V76*F76))</f>
        <v/>
      </c>
      <c r="Y76" s="24"/>
      <c r="Z76" s="24"/>
      <c r="AA76" s="25">
        <f t="shared" ref="AA76:AA97" si="53">Z76*19%</f>
        <v>0</v>
      </c>
      <c r="AB76" s="26">
        <f t="shared" ref="AB76:AB97" si="54">Z76+AA76</f>
        <v>0</v>
      </c>
      <c r="AC76" s="26" t="str">
        <f t="shared" ref="AC76:AC97" si="55">IF(E76="","",(Z76*F76))</f>
        <v/>
      </c>
      <c r="AD76" s="27" t="str">
        <f t="shared" ref="AD76:AD97" si="56">IF(E76="","",(AB76*F76))</f>
        <v/>
      </c>
      <c r="AE76" s="39" t="str">
        <f t="shared" ref="AE76:AE97" si="57">IF(A76="","",ROUND(AVERAGE(J76,P76,V76),0))</f>
        <v/>
      </c>
      <c r="AF76" s="39" t="str">
        <f t="shared" ref="AF76:AF97" si="58">IF(B76="","",ROUND(AVERAGE(L76,R76,X76),0))</f>
        <v/>
      </c>
      <c r="AG76" s="40" t="str">
        <f t="shared" ref="AG76:AG97" si="59">IF(B76="","",ROUND(STDEV(L76,R76,X76),0))</f>
        <v/>
      </c>
      <c r="AH76" s="41" t="str">
        <f t="shared" si="35"/>
        <v/>
      </c>
      <c r="AI76" s="39" t="str">
        <f>IF(B76="","",ROUND(GEOMEAN((J76,P76,V76)),0))</f>
        <v/>
      </c>
      <c r="AJ76" s="39" t="str">
        <f>IF(B76="","",ROUND(GEOMEAN((L76,R76,X76)),0))</f>
        <v/>
      </c>
      <c r="AK76" s="40" t="str">
        <f t="shared" si="36"/>
        <v/>
      </c>
      <c r="AL76" s="40" t="str">
        <f t="shared" si="37"/>
        <v/>
      </c>
      <c r="AM76" s="42" t="e">
        <f t="shared" ref="AM76:AM97" si="60">ROUND(AVERAGE(L76,R76,X76),0)</f>
        <v>#DIV/0!</v>
      </c>
      <c r="AN76" s="42" t="e">
        <f t="shared" si="38"/>
        <v>#DIV/0!</v>
      </c>
      <c r="AO76" s="39" t="str">
        <f t="shared" ref="AO76:AO97" si="61">IF(A76="","",ROUND(AVERAGE(J76,P76,V76,AB76),0))</f>
        <v/>
      </c>
      <c r="AP76" s="39" t="str">
        <f t="shared" ref="AP76:AP97" si="62">IF(B76="","",ROUND(AVERAGE(L76,R76,X76,AD76),0))</f>
        <v/>
      </c>
      <c r="AQ76" s="40" t="str">
        <f t="shared" ref="AQ76:AQ97" si="63">IF(B76="","",ROUND(STDEV(L76,R76,X76,AD76),0))</f>
        <v/>
      </c>
      <c r="AR76" s="41" t="str">
        <f t="shared" ref="AR76:AR97" si="64">IF(B76="","",(AQ76/AP76))</f>
        <v/>
      </c>
      <c r="AS76" s="39" t="str">
        <f>IF(L76="","",ROUND(GEOMEAN((J76,P76,V76,AB76)),0))</f>
        <v/>
      </c>
      <c r="AT76" s="39" t="str">
        <f>IF(L76="","",ROUND(GEOMEAN((L76,R76,X76,AD76)),0))</f>
        <v/>
      </c>
      <c r="AU76" s="40" t="str">
        <f t="shared" ref="AU76:AU97" si="65">IF(B76="","",(AP76-AQ76))</f>
        <v/>
      </c>
      <c r="AV76" s="40" t="str">
        <f t="shared" ref="AV76:AV97" si="66">IF(B76="","",(AP76+AQ76))</f>
        <v/>
      </c>
      <c r="AW76" s="42">
        <f t="shared" ref="AW76:AW97" si="67">ROUND(AVERAGE(L76,R76,X76,AB76),0)</f>
        <v>0</v>
      </c>
      <c r="AX76" s="42">
        <f t="shared" si="39"/>
        <v>0</v>
      </c>
      <c r="AY76" s="5"/>
      <c r="BY76" s="438"/>
      <c r="BZ76" s="438"/>
      <c r="CA76" s="438"/>
      <c r="CB76" s="438"/>
      <c r="CC76" s="438"/>
      <c r="CD76" s="438"/>
      <c r="CE76" s="438"/>
      <c r="CF76" s="438"/>
      <c r="CG76" s="430"/>
      <c r="CH76" s="434"/>
      <c r="CI76" s="435"/>
      <c r="CN76" s="7">
        <v>66</v>
      </c>
    </row>
    <row r="77" spans="1:92" s="7" customFormat="1" ht="14.65" customHeight="1">
      <c r="A77" s="6" t="str">
        <f t="shared" si="40"/>
        <v/>
      </c>
      <c r="B77" s="43"/>
      <c r="C77" s="6"/>
      <c r="D77" s="6"/>
      <c r="E77" s="43"/>
      <c r="F77" s="44"/>
      <c r="G77" s="22"/>
      <c r="H77" s="23"/>
      <c r="I77" s="47">
        <f t="shared" si="41"/>
        <v>0</v>
      </c>
      <c r="J77" s="47">
        <f t="shared" si="42"/>
        <v>0</v>
      </c>
      <c r="K77" s="58" t="str">
        <f t="shared" si="43"/>
        <v/>
      </c>
      <c r="L77" s="58" t="str">
        <f t="shared" si="44"/>
        <v/>
      </c>
      <c r="M77" s="24"/>
      <c r="N77" s="25"/>
      <c r="O77" s="26">
        <f t="shared" si="45"/>
        <v>0</v>
      </c>
      <c r="P77" s="26">
        <f t="shared" si="46"/>
        <v>0</v>
      </c>
      <c r="Q77" s="27" t="str">
        <f t="shared" si="47"/>
        <v/>
      </c>
      <c r="R77" s="27" t="str">
        <f t="shared" si="48"/>
        <v/>
      </c>
      <c r="S77" s="29"/>
      <c r="T77" s="30"/>
      <c r="U77" s="31">
        <f t="shared" si="49"/>
        <v>0</v>
      </c>
      <c r="V77" s="31">
        <f t="shared" si="50"/>
        <v>0</v>
      </c>
      <c r="W77" s="32" t="str">
        <f t="shared" si="51"/>
        <v/>
      </c>
      <c r="X77" s="32" t="str">
        <f t="shared" si="52"/>
        <v/>
      </c>
      <c r="Y77" s="24"/>
      <c r="Z77" s="24"/>
      <c r="AA77" s="25">
        <f t="shared" si="53"/>
        <v>0</v>
      </c>
      <c r="AB77" s="26">
        <f t="shared" si="54"/>
        <v>0</v>
      </c>
      <c r="AC77" s="26" t="str">
        <f t="shared" si="55"/>
        <v/>
      </c>
      <c r="AD77" s="27" t="str">
        <f t="shared" si="56"/>
        <v/>
      </c>
      <c r="AE77" s="39" t="str">
        <f t="shared" si="57"/>
        <v/>
      </c>
      <c r="AF77" s="39" t="str">
        <f t="shared" si="58"/>
        <v/>
      </c>
      <c r="AG77" s="40" t="str">
        <f t="shared" si="59"/>
        <v/>
      </c>
      <c r="AH77" s="41" t="str">
        <f t="shared" si="35"/>
        <v/>
      </c>
      <c r="AI77" s="39" t="str">
        <f>IF(B77="","",ROUND(GEOMEAN((J77,P77,V77)),0))</f>
        <v/>
      </c>
      <c r="AJ77" s="39" t="str">
        <f>IF(B77="","",ROUND(GEOMEAN((L77,R77,X77)),0))</f>
        <v/>
      </c>
      <c r="AK77" s="40" t="str">
        <f t="shared" si="36"/>
        <v/>
      </c>
      <c r="AL77" s="40" t="str">
        <f t="shared" si="37"/>
        <v/>
      </c>
      <c r="AM77" s="42" t="e">
        <f t="shared" si="60"/>
        <v>#DIV/0!</v>
      </c>
      <c r="AN77" s="42" t="e">
        <f t="shared" si="38"/>
        <v>#DIV/0!</v>
      </c>
      <c r="AO77" s="39" t="str">
        <f t="shared" si="61"/>
        <v/>
      </c>
      <c r="AP77" s="39" t="str">
        <f t="shared" si="62"/>
        <v/>
      </c>
      <c r="AQ77" s="40" t="str">
        <f t="shared" si="63"/>
        <v/>
      </c>
      <c r="AR77" s="41" t="str">
        <f t="shared" si="64"/>
        <v/>
      </c>
      <c r="AS77" s="39" t="str">
        <f>IF(L77="","",ROUND(GEOMEAN((J77,P77,V77,AB77)),0))</f>
        <v/>
      </c>
      <c r="AT77" s="39" t="str">
        <f>IF(L77="","",ROUND(GEOMEAN((L77,R77,X77,AD77)),0))</f>
        <v/>
      </c>
      <c r="AU77" s="40" t="str">
        <f t="shared" si="65"/>
        <v/>
      </c>
      <c r="AV77" s="40" t="str">
        <f t="shared" si="66"/>
        <v/>
      </c>
      <c r="AW77" s="42">
        <f t="shared" si="67"/>
        <v>0</v>
      </c>
      <c r="AX77" s="42">
        <f t="shared" si="39"/>
        <v>0</v>
      </c>
      <c r="AY77" s="5"/>
      <c r="BY77" s="438"/>
      <c r="BZ77" s="438"/>
      <c r="CA77" s="438"/>
      <c r="CB77" s="438"/>
      <c r="CC77" s="438"/>
      <c r="CD77" s="438"/>
      <c r="CE77" s="438"/>
      <c r="CF77" s="438"/>
      <c r="CG77" s="430"/>
      <c r="CH77" s="434"/>
      <c r="CI77" s="435"/>
      <c r="CN77" s="7">
        <v>67</v>
      </c>
    </row>
    <row r="78" spans="1:92" s="7" customFormat="1" ht="14.65" customHeight="1">
      <c r="A78" s="6" t="str">
        <f t="shared" si="40"/>
        <v/>
      </c>
      <c r="B78" s="43"/>
      <c r="C78" s="6"/>
      <c r="D78" s="6"/>
      <c r="E78" s="43"/>
      <c r="F78" s="44"/>
      <c r="G78" s="22"/>
      <c r="H78" s="23"/>
      <c r="I78" s="47">
        <f t="shared" si="41"/>
        <v>0</v>
      </c>
      <c r="J78" s="47">
        <f t="shared" si="42"/>
        <v>0</v>
      </c>
      <c r="K78" s="58" t="str">
        <f t="shared" si="43"/>
        <v/>
      </c>
      <c r="L78" s="58" t="str">
        <f t="shared" si="44"/>
        <v/>
      </c>
      <c r="M78" s="24"/>
      <c r="N78" s="25"/>
      <c r="O78" s="26">
        <f t="shared" si="45"/>
        <v>0</v>
      </c>
      <c r="P78" s="26">
        <f t="shared" si="46"/>
        <v>0</v>
      </c>
      <c r="Q78" s="27" t="str">
        <f t="shared" si="47"/>
        <v/>
      </c>
      <c r="R78" s="27" t="str">
        <f t="shared" si="48"/>
        <v/>
      </c>
      <c r="S78" s="29"/>
      <c r="T78" s="30"/>
      <c r="U78" s="31">
        <f t="shared" si="49"/>
        <v>0</v>
      </c>
      <c r="V78" s="31">
        <f t="shared" si="50"/>
        <v>0</v>
      </c>
      <c r="W78" s="32" t="str">
        <f t="shared" si="51"/>
        <v/>
      </c>
      <c r="X78" s="32" t="str">
        <f t="shared" si="52"/>
        <v/>
      </c>
      <c r="Y78" s="24"/>
      <c r="Z78" s="24"/>
      <c r="AA78" s="25">
        <f t="shared" si="53"/>
        <v>0</v>
      </c>
      <c r="AB78" s="26">
        <f t="shared" si="54"/>
        <v>0</v>
      </c>
      <c r="AC78" s="26" t="str">
        <f t="shared" si="55"/>
        <v/>
      </c>
      <c r="AD78" s="27" t="str">
        <f t="shared" si="56"/>
        <v/>
      </c>
      <c r="AE78" s="39" t="str">
        <f t="shared" si="57"/>
        <v/>
      </c>
      <c r="AF78" s="39" t="str">
        <f t="shared" si="58"/>
        <v/>
      </c>
      <c r="AG78" s="40" t="str">
        <f t="shared" si="59"/>
        <v/>
      </c>
      <c r="AH78" s="41" t="str">
        <f t="shared" si="35"/>
        <v/>
      </c>
      <c r="AI78" s="39" t="str">
        <f>IF(B78="","",ROUND(GEOMEAN((J78,P78,V78)),0))</f>
        <v/>
      </c>
      <c r="AJ78" s="39" t="str">
        <f>IF(B78="","",ROUND(GEOMEAN((L78,R78,X78)),0))</f>
        <v/>
      </c>
      <c r="AK78" s="40" t="str">
        <f t="shared" si="36"/>
        <v/>
      </c>
      <c r="AL78" s="40" t="str">
        <f t="shared" si="37"/>
        <v/>
      </c>
      <c r="AM78" s="42" t="e">
        <f t="shared" si="60"/>
        <v>#DIV/0!</v>
      </c>
      <c r="AN78" s="42" t="e">
        <f t="shared" si="38"/>
        <v>#DIV/0!</v>
      </c>
      <c r="AO78" s="39" t="str">
        <f t="shared" si="61"/>
        <v/>
      </c>
      <c r="AP78" s="39" t="str">
        <f t="shared" si="62"/>
        <v/>
      </c>
      <c r="AQ78" s="40" t="str">
        <f t="shared" si="63"/>
        <v/>
      </c>
      <c r="AR78" s="41" t="str">
        <f t="shared" si="64"/>
        <v/>
      </c>
      <c r="AS78" s="39" t="str">
        <f>IF(L78="","",ROUND(GEOMEAN((J78,P78,V78,AB78)),0))</f>
        <v/>
      </c>
      <c r="AT78" s="39" t="str">
        <f>IF(L78="","",ROUND(GEOMEAN((L78,R78,X78,AD78)),0))</f>
        <v/>
      </c>
      <c r="AU78" s="40" t="str">
        <f t="shared" si="65"/>
        <v/>
      </c>
      <c r="AV78" s="40" t="str">
        <f t="shared" si="66"/>
        <v/>
      </c>
      <c r="AW78" s="42">
        <f t="shared" si="67"/>
        <v>0</v>
      </c>
      <c r="AX78" s="42">
        <f t="shared" si="39"/>
        <v>0</v>
      </c>
      <c r="AY78" s="5"/>
      <c r="BY78" s="438"/>
      <c r="BZ78" s="438"/>
      <c r="CA78" s="438"/>
      <c r="CB78" s="438"/>
      <c r="CC78" s="438"/>
      <c r="CD78" s="438"/>
      <c r="CE78" s="438"/>
      <c r="CF78" s="438"/>
      <c r="CG78" s="430"/>
      <c r="CH78" s="434"/>
      <c r="CI78" s="435"/>
      <c r="CN78" s="7">
        <v>68</v>
      </c>
    </row>
    <row r="79" spans="1:92" s="7" customFormat="1" ht="14.65" customHeight="1">
      <c r="A79" s="6" t="str">
        <f t="shared" si="40"/>
        <v/>
      </c>
      <c r="B79" s="43"/>
      <c r="C79" s="6"/>
      <c r="D79" s="6"/>
      <c r="E79" s="43"/>
      <c r="F79" s="44"/>
      <c r="G79" s="22"/>
      <c r="H79" s="23"/>
      <c r="I79" s="47">
        <f t="shared" si="41"/>
        <v>0</v>
      </c>
      <c r="J79" s="47">
        <f t="shared" si="42"/>
        <v>0</v>
      </c>
      <c r="K79" s="58" t="str">
        <f t="shared" si="43"/>
        <v/>
      </c>
      <c r="L79" s="58" t="str">
        <f t="shared" si="44"/>
        <v/>
      </c>
      <c r="M79" s="24"/>
      <c r="N79" s="25"/>
      <c r="O79" s="26">
        <f t="shared" si="45"/>
        <v>0</v>
      </c>
      <c r="P79" s="26">
        <f t="shared" si="46"/>
        <v>0</v>
      </c>
      <c r="Q79" s="27" t="str">
        <f t="shared" si="47"/>
        <v/>
      </c>
      <c r="R79" s="27" t="str">
        <f t="shared" si="48"/>
        <v/>
      </c>
      <c r="S79" s="29"/>
      <c r="T79" s="30"/>
      <c r="U79" s="31">
        <f t="shared" si="49"/>
        <v>0</v>
      </c>
      <c r="V79" s="31">
        <f t="shared" si="50"/>
        <v>0</v>
      </c>
      <c r="W79" s="32" t="str">
        <f t="shared" si="51"/>
        <v/>
      </c>
      <c r="X79" s="32" t="str">
        <f t="shared" si="52"/>
        <v/>
      </c>
      <c r="Y79" s="24"/>
      <c r="Z79" s="24"/>
      <c r="AA79" s="25">
        <f t="shared" si="53"/>
        <v>0</v>
      </c>
      <c r="AB79" s="26">
        <f t="shared" si="54"/>
        <v>0</v>
      </c>
      <c r="AC79" s="26" t="str">
        <f t="shared" si="55"/>
        <v/>
      </c>
      <c r="AD79" s="27" t="str">
        <f t="shared" si="56"/>
        <v/>
      </c>
      <c r="AE79" s="39" t="str">
        <f t="shared" si="57"/>
        <v/>
      </c>
      <c r="AF79" s="39" t="str">
        <f t="shared" si="58"/>
        <v/>
      </c>
      <c r="AG79" s="40" t="str">
        <f t="shared" si="59"/>
        <v/>
      </c>
      <c r="AH79" s="41" t="str">
        <f t="shared" si="35"/>
        <v/>
      </c>
      <c r="AI79" s="39" t="str">
        <f>IF(B79="","",ROUND(GEOMEAN((J79,P79,V79)),0))</f>
        <v/>
      </c>
      <c r="AJ79" s="39" t="str">
        <f>IF(B79="","",ROUND(GEOMEAN((L79,R79,X79)),0))</f>
        <v/>
      </c>
      <c r="AK79" s="40" t="str">
        <f t="shared" si="36"/>
        <v/>
      </c>
      <c r="AL79" s="40" t="str">
        <f t="shared" si="37"/>
        <v/>
      </c>
      <c r="AM79" s="42" t="e">
        <f t="shared" si="60"/>
        <v>#DIV/0!</v>
      </c>
      <c r="AN79" s="42" t="e">
        <f t="shared" si="38"/>
        <v>#DIV/0!</v>
      </c>
      <c r="AO79" s="39" t="str">
        <f t="shared" si="61"/>
        <v/>
      </c>
      <c r="AP79" s="39" t="str">
        <f t="shared" si="62"/>
        <v/>
      </c>
      <c r="AQ79" s="40" t="str">
        <f t="shared" si="63"/>
        <v/>
      </c>
      <c r="AR79" s="41" t="str">
        <f t="shared" si="64"/>
        <v/>
      </c>
      <c r="AS79" s="39" t="str">
        <f>IF(L79="","",ROUND(GEOMEAN((J79,P79,V79,AB79)),0))</f>
        <v/>
      </c>
      <c r="AT79" s="39" t="str">
        <f>IF(L79="","",ROUND(GEOMEAN((L79,R79,X79,AD79)),0))</f>
        <v/>
      </c>
      <c r="AU79" s="40" t="str">
        <f t="shared" si="65"/>
        <v/>
      </c>
      <c r="AV79" s="40" t="str">
        <f t="shared" si="66"/>
        <v/>
      </c>
      <c r="AW79" s="42">
        <f t="shared" si="67"/>
        <v>0</v>
      </c>
      <c r="AX79" s="42">
        <f t="shared" si="39"/>
        <v>0</v>
      </c>
      <c r="AY79" s="5"/>
      <c r="BY79" s="438"/>
      <c r="BZ79" s="438"/>
      <c r="CA79" s="438"/>
      <c r="CB79" s="438"/>
      <c r="CC79" s="438"/>
      <c r="CD79" s="438"/>
      <c r="CE79" s="438"/>
      <c r="CF79" s="438"/>
      <c r="CG79" s="430"/>
      <c r="CH79" s="434"/>
      <c r="CI79" s="435"/>
      <c r="CN79" s="7">
        <v>69</v>
      </c>
    </row>
    <row r="80" spans="1:92" s="7" customFormat="1" ht="14.65" customHeight="1">
      <c r="A80" s="6" t="str">
        <f t="shared" si="40"/>
        <v/>
      </c>
      <c r="B80" s="43"/>
      <c r="C80" s="6"/>
      <c r="D80" s="6"/>
      <c r="E80" s="43"/>
      <c r="F80" s="44"/>
      <c r="G80" s="22"/>
      <c r="H80" s="23"/>
      <c r="I80" s="47">
        <f t="shared" si="41"/>
        <v>0</v>
      </c>
      <c r="J80" s="47">
        <f t="shared" si="42"/>
        <v>0</v>
      </c>
      <c r="K80" s="58" t="str">
        <f t="shared" si="43"/>
        <v/>
      </c>
      <c r="L80" s="58" t="str">
        <f t="shared" si="44"/>
        <v/>
      </c>
      <c r="M80" s="24"/>
      <c r="N80" s="25"/>
      <c r="O80" s="26">
        <f t="shared" si="45"/>
        <v>0</v>
      </c>
      <c r="P80" s="26">
        <f t="shared" si="46"/>
        <v>0</v>
      </c>
      <c r="Q80" s="27" t="str">
        <f t="shared" si="47"/>
        <v/>
      </c>
      <c r="R80" s="27" t="str">
        <f t="shared" si="48"/>
        <v/>
      </c>
      <c r="S80" s="29"/>
      <c r="T80" s="30"/>
      <c r="U80" s="31">
        <f t="shared" si="49"/>
        <v>0</v>
      </c>
      <c r="V80" s="31">
        <f t="shared" si="50"/>
        <v>0</v>
      </c>
      <c r="W80" s="32" t="str">
        <f t="shared" si="51"/>
        <v/>
      </c>
      <c r="X80" s="32" t="str">
        <f t="shared" si="52"/>
        <v/>
      </c>
      <c r="Y80" s="24"/>
      <c r="Z80" s="24"/>
      <c r="AA80" s="25">
        <f t="shared" si="53"/>
        <v>0</v>
      </c>
      <c r="AB80" s="26">
        <f t="shared" si="54"/>
        <v>0</v>
      </c>
      <c r="AC80" s="26" t="str">
        <f t="shared" si="55"/>
        <v/>
      </c>
      <c r="AD80" s="27" t="str">
        <f t="shared" si="56"/>
        <v/>
      </c>
      <c r="AE80" s="39" t="str">
        <f t="shared" si="57"/>
        <v/>
      </c>
      <c r="AF80" s="39" t="str">
        <f t="shared" si="58"/>
        <v/>
      </c>
      <c r="AG80" s="40" t="str">
        <f t="shared" si="59"/>
        <v/>
      </c>
      <c r="AH80" s="41" t="str">
        <f t="shared" si="35"/>
        <v/>
      </c>
      <c r="AI80" s="39" t="str">
        <f>IF(B80="","",ROUND(GEOMEAN((J80,P80,V80)),0))</f>
        <v/>
      </c>
      <c r="AJ80" s="39" t="str">
        <f>IF(B80="","",ROUND(GEOMEAN((L80,R80,X80)),0))</f>
        <v/>
      </c>
      <c r="AK80" s="40" t="str">
        <f t="shared" si="36"/>
        <v/>
      </c>
      <c r="AL80" s="40" t="str">
        <f t="shared" si="37"/>
        <v/>
      </c>
      <c r="AM80" s="42" t="e">
        <f t="shared" si="60"/>
        <v>#DIV/0!</v>
      </c>
      <c r="AN80" s="42" t="e">
        <f t="shared" si="38"/>
        <v>#DIV/0!</v>
      </c>
      <c r="AO80" s="39" t="str">
        <f t="shared" si="61"/>
        <v/>
      </c>
      <c r="AP80" s="39" t="str">
        <f t="shared" si="62"/>
        <v/>
      </c>
      <c r="AQ80" s="40" t="str">
        <f t="shared" si="63"/>
        <v/>
      </c>
      <c r="AR80" s="41" t="str">
        <f t="shared" si="64"/>
        <v/>
      </c>
      <c r="AS80" s="39" t="str">
        <f>IF(L80="","",ROUND(GEOMEAN((J80,P80,V80,AB80)),0))</f>
        <v/>
      </c>
      <c r="AT80" s="39" t="str">
        <f>IF(L80="","",ROUND(GEOMEAN((L80,R80,X80,AD80)),0))</f>
        <v/>
      </c>
      <c r="AU80" s="40" t="str">
        <f t="shared" si="65"/>
        <v/>
      </c>
      <c r="AV80" s="40" t="str">
        <f t="shared" si="66"/>
        <v/>
      </c>
      <c r="AW80" s="42">
        <f t="shared" si="67"/>
        <v>0</v>
      </c>
      <c r="AX80" s="42">
        <f t="shared" si="39"/>
        <v>0</v>
      </c>
      <c r="AY80" s="5"/>
      <c r="BY80" s="438"/>
      <c r="BZ80" s="438"/>
      <c r="CA80" s="438"/>
      <c r="CB80" s="438"/>
      <c r="CC80" s="438"/>
      <c r="CD80" s="438"/>
      <c r="CE80" s="438"/>
      <c r="CF80" s="438"/>
      <c r="CG80" s="430"/>
      <c r="CH80" s="434"/>
      <c r="CI80" s="435"/>
      <c r="CN80" s="7">
        <v>70</v>
      </c>
    </row>
    <row r="81" spans="1:92" s="7" customFormat="1">
      <c r="A81" s="6" t="str">
        <f t="shared" si="40"/>
        <v/>
      </c>
      <c r="B81" s="43"/>
      <c r="C81" s="6"/>
      <c r="D81" s="6"/>
      <c r="E81" s="43"/>
      <c r="F81" s="44"/>
      <c r="G81" s="22"/>
      <c r="H81" s="23"/>
      <c r="I81" s="47">
        <f t="shared" si="41"/>
        <v>0</v>
      </c>
      <c r="J81" s="47">
        <f t="shared" si="42"/>
        <v>0</v>
      </c>
      <c r="K81" s="58" t="str">
        <f t="shared" si="43"/>
        <v/>
      </c>
      <c r="L81" s="58" t="str">
        <f t="shared" si="44"/>
        <v/>
      </c>
      <c r="M81" s="24"/>
      <c r="N81" s="25"/>
      <c r="O81" s="26">
        <f t="shared" si="45"/>
        <v>0</v>
      </c>
      <c r="P81" s="26">
        <f t="shared" si="46"/>
        <v>0</v>
      </c>
      <c r="Q81" s="27" t="str">
        <f t="shared" si="47"/>
        <v/>
      </c>
      <c r="R81" s="27" t="str">
        <f t="shared" si="48"/>
        <v/>
      </c>
      <c r="S81" s="29"/>
      <c r="T81" s="30"/>
      <c r="U81" s="31">
        <f t="shared" si="49"/>
        <v>0</v>
      </c>
      <c r="V81" s="31">
        <f t="shared" si="50"/>
        <v>0</v>
      </c>
      <c r="W81" s="32" t="str">
        <f t="shared" si="51"/>
        <v/>
      </c>
      <c r="X81" s="32" t="str">
        <f t="shared" si="52"/>
        <v/>
      </c>
      <c r="Y81" s="24"/>
      <c r="Z81" s="24"/>
      <c r="AA81" s="25">
        <f t="shared" si="53"/>
        <v>0</v>
      </c>
      <c r="AB81" s="26">
        <f t="shared" si="54"/>
        <v>0</v>
      </c>
      <c r="AC81" s="26" t="str">
        <f t="shared" si="55"/>
        <v/>
      </c>
      <c r="AD81" s="27" t="str">
        <f t="shared" si="56"/>
        <v/>
      </c>
      <c r="AE81" s="39" t="str">
        <f t="shared" si="57"/>
        <v/>
      </c>
      <c r="AF81" s="39" t="str">
        <f t="shared" si="58"/>
        <v/>
      </c>
      <c r="AG81" s="40" t="str">
        <f t="shared" si="59"/>
        <v/>
      </c>
      <c r="AH81" s="41" t="str">
        <f t="shared" si="35"/>
        <v/>
      </c>
      <c r="AI81" s="39" t="str">
        <f>IF(B81="","",ROUND(GEOMEAN((J81,P81,V81)),0))</f>
        <v/>
      </c>
      <c r="AJ81" s="39" t="str">
        <f>IF(B81="","",ROUND(GEOMEAN((L81,R81,X81)),0))</f>
        <v/>
      </c>
      <c r="AK81" s="40" t="str">
        <f t="shared" si="36"/>
        <v/>
      </c>
      <c r="AL81" s="40" t="str">
        <f t="shared" si="37"/>
        <v/>
      </c>
      <c r="AM81" s="42" t="e">
        <f t="shared" si="60"/>
        <v>#DIV/0!</v>
      </c>
      <c r="AN81" s="42" t="e">
        <f t="shared" si="38"/>
        <v>#DIV/0!</v>
      </c>
      <c r="AO81" s="39" t="str">
        <f t="shared" si="61"/>
        <v/>
      </c>
      <c r="AP81" s="39" t="str">
        <f t="shared" si="62"/>
        <v/>
      </c>
      <c r="AQ81" s="40" t="str">
        <f t="shared" si="63"/>
        <v/>
      </c>
      <c r="AR81" s="41" t="str">
        <f t="shared" si="64"/>
        <v/>
      </c>
      <c r="AS81" s="39" t="str">
        <f>IF(L81="","",ROUND(GEOMEAN((J81,P81,V81,AB81)),0))</f>
        <v/>
      </c>
      <c r="AT81" s="39" t="str">
        <f>IF(L81="","",ROUND(GEOMEAN((L81,R81,X81,AD81)),0))</f>
        <v/>
      </c>
      <c r="AU81" s="40" t="str">
        <f t="shared" si="65"/>
        <v/>
      </c>
      <c r="AV81" s="40" t="str">
        <f t="shared" si="66"/>
        <v/>
      </c>
      <c r="AW81" s="42">
        <f t="shared" si="67"/>
        <v>0</v>
      </c>
      <c r="AX81" s="42">
        <f t="shared" si="39"/>
        <v>0</v>
      </c>
      <c r="AY81" s="5"/>
      <c r="BY81" s="438"/>
      <c r="BZ81" s="438"/>
      <c r="CA81" s="438"/>
      <c r="CB81" s="438"/>
      <c r="CC81" s="438"/>
      <c r="CD81" s="438"/>
      <c r="CE81" s="438"/>
      <c r="CF81" s="438"/>
      <c r="CG81" s="430"/>
      <c r="CH81" s="434"/>
      <c r="CI81" s="435"/>
      <c r="CN81" s="7">
        <v>71</v>
      </c>
    </row>
    <row r="82" spans="1:92" s="7" customFormat="1">
      <c r="A82" s="6" t="str">
        <f t="shared" si="40"/>
        <v/>
      </c>
      <c r="B82" s="43"/>
      <c r="C82" s="6"/>
      <c r="D82" s="6"/>
      <c r="E82" s="43"/>
      <c r="F82" s="44"/>
      <c r="G82" s="22"/>
      <c r="H82" s="23"/>
      <c r="I82" s="47">
        <f t="shared" si="41"/>
        <v>0</v>
      </c>
      <c r="J82" s="47">
        <f t="shared" si="42"/>
        <v>0</v>
      </c>
      <c r="K82" s="58" t="str">
        <f t="shared" si="43"/>
        <v/>
      </c>
      <c r="L82" s="58" t="str">
        <f t="shared" si="44"/>
        <v/>
      </c>
      <c r="M82" s="24"/>
      <c r="N82" s="25"/>
      <c r="O82" s="26">
        <f t="shared" si="45"/>
        <v>0</v>
      </c>
      <c r="P82" s="26">
        <f t="shared" si="46"/>
        <v>0</v>
      </c>
      <c r="Q82" s="27" t="str">
        <f t="shared" si="47"/>
        <v/>
      </c>
      <c r="R82" s="27" t="str">
        <f t="shared" si="48"/>
        <v/>
      </c>
      <c r="S82" s="29"/>
      <c r="T82" s="30"/>
      <c r="U82" s="31">
        <f t="shared" si="49"/>
        <v>0</v>
      </c>
      <c r="V82" s="31">
        <f t="shared" si="50"/>
        <v>0</v>
      </c>
      <c r="W82" s="32" t="str">
        <f t="shared" si="51"/>
        <v/>
      </c>
      <c r="X82" s="32" t="str">
        <f t="shared" si="52"/>
        <v/>
      </c>
      <c r="Y82" s="24"/>
      <c r="Z82" s="24"/>
      <c r="AA82" s="25">
        <f t="shared" si="53"/>
        <v>0</v>
      </c>
      <c r="AB82" s="26">
        <f t="shared" si="54"/>
        <v>0</v>
      </c>
      <c r="AC82" s="26" t="str">
        <f t="shared" si="55"/>
        <v/>
      </c>
      <c r="AD82" s="27" t="str">
        <f t="shared" si="56"/>
        <v/>
      </c>
      <c r="AE82" s="39" t="str">
        <f t="shared" si="57"/>
        <v/>
      </c>
      <c r="AF82" s="39" t="str">
        <f t="shared" si="58"/>
        <v/>
      </c>
      <c r="AG82" s="40" t="str">
        <f t="shared" si="59"/>
        <v/>
      </c>
      <c r="AH82" s="41" t="str">
        <f t="shared" si="35"/>
        <v/>
      </c>
      <c r="AI82" s="39" t="str">
        <f>IF(B82="","",ROUND(GEOMEAN((J82,P82,V82)),0))</f>
        <v/>
      </c>
      <c r="AJ82" s="39" t="str">
        <f>IF(B82="","",ROUND(GEOMEAN((L82,R82,X82)),0))</f>
        <v/>
      </c>
      <c r="AK82" s="40" t="str">
        <f t="shared" si="36"/>
        <v/>
      </c>
      <c r="AL82" s="40" t="str">
        <f t="shared" si="37"/>
        <v/>
      </c>
      <c r="AM82" s="42" t="e">
        <f t="shared" si="60"/>
        <v>#DIV/0!</v>
      </c>
      <c r="AN82" s="42" t="e">
        <f t="shared" si="38"/>
        <v>#DIV/0!</v>
      </c>
      <c r="AO82" s="39" t="str">
        <f t="shared" si="61"/>
        <v/>
      </c>
      <c r="AP82" s="39" t="str">
        <f t="shared" si="62"/>
        <v/>
      </c>
      <c r="AQ82" s="40" t="str">
        <f t="shared" si="63"/>
        <v/>
      </c>
      <c r="AR82" s="41" t="str">
        <f t="shared" si="64"/>
        <v/>
      </c>
      <c r="AS82" s="39" t="str">
        <f>IF(L82="","",ROUND(GEOMEAN((J82,P82,V82,AB82)),0))</f>
        <v/>
      </c>
      <c r="AT82" s="39" t="str">
        <f>IF(L82="","",ROUND(GEOMEAN((L82,R82,X82,AD82)),0))</f>
        <v/>
      </c>
      <c r="AU82" s="40" t="str">
        <f t="shared" si="65"/>
        <v/>
      </c>
      <c r="AV82" s="40" t="str">
        <f t="shared" si="66"/>
        <v/>
      </c>
      <c r="AW82" s="42">
        <f t="shared" si="67"/>
        <v>0</v>
      </c>
      <c r="AX82" s="42">
        <f t="shared" si="39"/>
        <v>0</v>
      </c>
      <c r="AY82" s="5"/>
      <c r="BY82" s="438"/>
      <c r="BZ82" s="438"/>
      <c r="CA82" s="438"/>
      <c r="CB82" s="438"/>
      <c r="CC82" s="438"/>
      <c r="CD82" s="438"/>
      <c r="CE82" s="438"/>
      <c r="CF82" s="438"/>
      <c r="CG82" s="431"/>
      <c r="CH82" s="436"/>
      <c r="CI82" s="437"/>
      <c r="CN82" s="7">
        <v>72</v>
      </c>
    </row>
    <row r="83" spans="1:92" s="7" customFormat="1">
      <c r="A83" s="6" t="str">
        <f t="shared" si="40"/>
        <v/>
      </c>
      <c r="B83" s="43"/>
      <c r="C83" s="6"/>
      <c r="D83" s="6"/>
      <c r="E83" s="43"/>
      <c r="F83" s="44"/>
      <c r="G83" s="22"/>
      <c r="H83" s="23"/>
      <c r="I83" s="47">
        <f t="shared" si="41"/>
        <v>0</v>
      </c>
      <c r="J83" s="47">
        <f t="shared" si="42"/>
        <v>0</v>
      </c>
      <c r="K83" s="58" t="str">
        <f t="shared" si="43"/>
        <v/>
      </c>
      <c r="L83" s="58" t="str">
        <f t="shared" si="44"/>
        <v/>
      </c>
      <c r="M83" s="24"/>
      <c r="N83" s="25"/>
      <c r="O83" s="26">
        <f t="shared" si="45"/>
        <v>0</v>
      </c>
      <c r="P83" s="26">
        <f t="shared" si="46"/>
        <v>0</v>
      </c>
      <c r="Q83" s="27" t="str">
        <f t="shared" si="47"/>
        <v/>
      </c>
      <c r="R83" s="27" t="str">
        <f t="shared" si="48"/>
        <v/>
      </c>
      <c r="S83" s="29"/>
      <c r="T83" s="30"/>
      <c r="U83" s="31">
        <f t="shared" si="49"/>
        <v>0</v>
      </c>
      <c r="V83" s="31">
        <f t="shared" si="50"/>
        <v>0</v>
      </c>
      <c r="W83" s="32" t="str">
        <f t="shared" si="51"/>
        <v/>
      </c>
      <c r="X83" s="32" t="str">
        <f t="shared" si="52"/>
        <v/>
      </c>
      <c r="Y83" s="24"/>
      <c r="Z83" s="24"/>
      <c r="AA83" s="25">
        <f t="shared" si="53"/>
        <v>0</v>
      </c>
      <c r="AB83" s="26">
        <f t="shared" si="54"/>
        <v>0</v>
      </c>
      <c r="AC83" s="26" t="str">
        <f t="shared" si="55"/>
        <v/>
      </c>
      <c r="AD83" s="27" t="str">
        <f t="shared" si="56"/>
        <v/>
      </c>
      <c r="AE83" s="39" t="str">
        <f t="shared" si="57"/>
        <v/>
      </c>
      <c r="AF83" s="39" t="str">
        <f t="shared" si="58"/>
        <v/>
      </c>
      <c r="AG83" s="40" t="str">
        <f t="shared" si="59"/>
        <v/>
      </c>
      <c r="AH83" s="41" t="str">
        <f t="shared" si="35"/>
        <v/>
      </c>
      <c r="AI83" s="39" t="str">
        <f>IF(B83="","",ROUND(GEOMEAN((J83,P83,V83)),0))</f>
        <v/>
      </c>
      <c r="AJ83" s="39" t="str">
        <f>IF(B83="","",ROUND(GEOMEAN((L83,R83,X83)),0))</f>
        <v/>
      </c>
      <c r="AK83" s="40" t="str">
        <f t="shared" si="36"/>
        <v/>
      </c>
      <c r="AL83" s="40" t="str">
        <f t="shared" si="37"/>
        <v/>
      </c>
      <c r="AM83" s="42" t="e">
        <f t="shared" si="60"/>
        <v>#DIV/0!</v>
      </c>
      <c r="AN83" s="42" t="e">
        <f t="shared" si="38"/>
        <v>#DIV/0!</v>
      </c>
      <c r="AO83" s="39" t="str">
        <f t="shared" si="61"/>
        <v/>
      </c>
      <c r="AP83" s="39" t="str">
        <f t="shared" si="62"/>
        <v/>
      </c>
      <c r="AQ83" s="40" t="str">
        <f t="shared" si="63"/>
        <v/>
      </c>
      <c r="AR83" s="41" t="str">
        <f t="shared" si="64"/>
        <v/>
      </c>
      <c r="AS83" s="39" t="str">
        <f>IF(L83="","",ROUND(GEOMEAN((J83,P83,V83,AB83)),0))</f>
        <v/>
      </c>
      <c r="AT83" s="39" t="str">
        <f>IF(L83="","",ROUND(GEOMEAN((L83,R83,X83,AD83)),0))</f>
        <v/>
      </c>
      <c r="AU83" s="40" t="str">
        <f t="shared" si="65"/>
        <v/>
      </c>
      <c r="AV83" s="40" t="str">
        <f t="shared" si="66"/>
        <v/>
      </c>
      <c r="AW83" s="42">
        <f t="shared" si="67"/>
        <v>0</v>
      </c>
      <c r="AX83" s="42">
        <f t="shared" si="39"/>
        <v>0</v>
      </c>
      <c r="AY83" s="5"/>
      <c r="CN83" s="7">
        <v>73</v>
      </c>
    </row>
    <row r="84" spans="1:92" s="7" customFormat="1">
      <c r="A84" s="6" t="str">
        <f t="shared" si="40"/>
        <v/>
      </c>
      <c r="B84" s="43"/>
      <c r="C84" s="6"/>
      <c r="D84" s="6"/>
      <c r="E84" s="43"/>
      <c r="F84" s="44"/>
      <c r="G84" s="22"/>
      <c r="H84" s="23"/>
      <c r="I84" s="47">
        <f t="shared" si="41"/>
        <v>0</v>
      </c>
      <c r="J84" s="47">
        <f t="shared" si="42"/>
        <v>0</v>
      </c>
      <c r="K84" s="58" t="str">
        <f t="shared" si="43"/>
        <v/>
      </c>
      <c r="L84" s="58" t="str">
        <f t="shared" si="44"/>
        <v/>
      </c>
      <c r="M84" s="24"/>
      <c r="N84" s="25"/>
      <c r="O84" s="26">
        <f t="shared" si="45"/>
        <v>0</v>
      </c>
      <c r="P84" s="26">
        <f t="shared" si="46"/>
        <v>0</v>
      </c>
      <c r="Q84" s="27" t="str">
        <f t="shared" si="47"/>
        <v/>
      </c>
      <c r="R84" s="27" t="str">
        <f t="shared" si="48"/>
        <v/>
      </c>
      <c r="S84" s="29"/>
      <c r="T84" s="30"/>
      <c r="U84" s="31">
        <f t="shared" si="49"/>
        <v>0</v>
      </c>
      <c r="V84" s="31">
        <f t="shared" si="50"/>
        <v>0</v>
      </c>
      <c r="W84" s="32" t="str">
        <f t="shared" si="51"/>
        <v/>
      </c>
      <c r="X84" s="32" t="str">
        <f t="shared" si="52"/>
        <v/>
      </c>
      <c r="Y84" s="24"/>
      <c r="Z84" s="24"/>
      <c r="AA84" s="25">
        <f t="shared" si="53"/>
        <v>0</v>
      </c>
      <c r="AB84" s="26">
        <f t="shared" si="54"/>
        <v>0</v>
      </c>
      <c r="AC84" s="26" t="str">
        <f t="shared" si="55"/>
        <v/>
      </c>
      <c r="AD84" s="27" t="str">
        <f t="shared" si="56"/>
        <v/>
      </c>
      <c r="AE84" s="39" t="str">
        <f t="shared" si="57"/>
        <v/>
      </c>
      <c r="AF84" s="39" t="str">
        <f t="shared" si="58"/>
        <v/>
      </c>
      <c r="AG84" s="40" t="str">
        <f t="shared" si="59"/>
        <v/>
      </c>
      <c r="AH84" s="41" t="str">
        <f t="shared" si="35"/>
        <v/>
      </c>
      <c r="AI84" s="39" t="str">
        <f>IF(B84="","",ROUND(GEOMEAN((J84,P84,V84)),0))</f>
        <v/>
      </c>
      <c r="AJ84" s="39" t="str">
        <f>IF(B84="","",ROUND(GEOMEAN((L84,R84,X84)),0))</f>
        <v/>
      </c>
      <c r="AK84" s="40" t="str">
        <f t="shared" si="36"/>
        <v/>
      </c>
      <c r="AL84" s="40" t="str">
        <f t="shared" si="37"/>
        <v/>
      </c>
      <c r="AM84" s="42" t="e">
        <f t="shared" si="60"/>
        <v>#DIV/0!</v>
      </c>
      <c r="AN84" s="42" t="e">
        <f t="shared" si="38"/>
        <v>#DIV/0!</v>
      </c>
      <c r="AO84" s="39" t="str">
        <f t="shared" si="61"/>
        <v/>
      </c>
      <c r="AP84" s="39" t="str">
        <f t="shared" si="62"/>
        <v/>
      </c>
      <c r="AQ84" s="40" t="str">
        <f t="shared" si="63"/>
        <v/>
      </c>
      <c r="AR84" s="41" t="str">
        <f t="shared" si="64"/>
        <v/>
      </c>
      <c r="AS84" s="39" t="str">
        <f>IF(L84="","",ROUND(GEOMEAN((J84,P84,V84,AB84)),0))</f>
        <v/>
      </c>
      <c r="AT84" s="39" t="str">
        <f>IF(L84="","",ROUND(GEOMEAN((L84,R84,X84,AD84)),0))</f>
        <v/>
      </c>
      <c r="AU84" s="40" t="str">
        <f t="shared" si="65"/>
        <v/>
      </c>
      <c r="AV84" s="40" t="str">
        <f t="shared" si="66"/>
        <v/>
      </c>
      <c r="AW84" s="42">
        <f t="shared" si="67"/>
        <v>0</v>
      </c>
      <c r="AX84" s="42">
        <f t="shared" si="39"/>
        <v>0</v>
      </c>
      <c r="AY84" s="5"/>
      <c r="CN84" s="7">
        <v>74</v>
      </c>
    </row>
    <row r="85" spans="1:92" s="7" customFormat="1">
      <c r="A85" s="6" t="str">
        <f t="shared" si="40"/>
        <v/>
      </c>
      <c r="B85" s="43"/>
      <c r="C85" s="6"/>
      <c r="D85" s="6"/>
      <c r="E85" s="43"/>
      <c r="F85" s="44"/>
      <c r="G85" s="22"/>
      <c r="H85" s="23"/>
      <c r="I85" s="47">
        <f t="shared" si="41"/>
        <v>0</v>
      </c>
      <c r="J85" s="47">
        <f t="shared" si="42"/>
        <v>0</v>
      </c>
      <c r="K85" s="58" t="str">
        <f t="shared" si="43"/>
        <v/>
      </c>
      <c r="L85" s="58" t="str">
        <f t="shared" si="44"/>
        <v/>
      </c>
      <c r="M85" s="24"/>
      <c r="N85" s="25"/>
      <c r="O85" s="26">
        <f t="shared" si="45"/>
        <v>0</v>
      </c>
      <c r="P85" s="26">
        <f t="shared" si="46"/>
        <v>0</v>
      </c>
      <c r="Q85" s="27" t="str">
        <f t="shared" si="47"/>
        <v/>
      </c>
      <c r="R85" s="27" t="str">
        <f t="shared" si="48"/>
        <v/>
      </c>
      <c r="S85" s="29"/>
      <c r="T85" s="30"/>
      <c r="U85" s="31">
        <f t="shared" si="49"/>
        <v>0</v>
      </c>
      <c r="V85" s="31">
        <f t="shared" si="50"/>
        <v>0</v>
      </c>
      <c r="W85" s="32" t="str">
        <f t="shared" si="51"/>
        <v/>
      </c>
      <c r="X85" s="32" t="str">
        <f t="shared" si="52"/>
        <v/>
      </c>
      <c r="Y85" s="24"/>
      <c r="Z85" s="24"/>
      <c r="AA85" s="25">
        <f t="shared" si="53"/>
        <v>0</v>
      </c>
      <c r="AB85" s="26">
        <f t="shared" si="54"/>
        <v>0</v>
      </c>
      <c r="AC85" s="26" t="str">
        <f t="shared" si="55"/>
        <v/>
      </c>
      <c r="AD85" s="27" t="str">
        <f t="shared" si="56"/>
        <v/>
      </c>
      <c r="AE85" s="39" t="str">
        <f t="shared" si="57"/>
        <v/>
      </c>
      <c r="AF85" s="39" t="str">
        <f t="shared" si="58"/>
        <v/>
      </c>
      <c r="AG85" s="40" t="str">
        <f t="shared" si="59"/>
        <v/>
      </c>
      <c r="AH85" s="41" t="str">
        <f t="shared" si="35"/>
        <v/>
      </c>
      <c r="AI85" s="39" t="str">
        <f>IF(B85="","",ROUND(GEOMEAN((J85,P85,V85)),0))</f>
        <v/>
      </c>
      <c r="AJ85" s="39" t="str">
        <f>IF(B85="","",ROUND(GEOMEAN((L85,R85,X85)),0))</f>
        <v/>
      </c>
      <c r="AK85" s="40" t="str">
        <f t="shared" si="36"/>
        <v/>
      </c>
      <c r="AL85" s="40" t="str">
        <f t="shared" si="37"/>
        <v/>
      </c>
      <c r="AM85" s="42" t="e">
        <f t="shared" si="60"/>
        <v>#DIV/0!</v>
      </c>
      <c r="AN85" s="42" t="e">
        <f t="shared" si="38"/>
        <v>#DIV/0!</v>
      </c>
      <c r="AO85" s="39" t="str">
        <f t="shared" si="61"/>
        <v/>
      </c>
      <c r="AP85" s="39" t="str">
        <f t="shared" si="62"/>
        <v/>
      </c>
      <c r="AQ85" s="40" t="str">
        <f t="shared" si="63"/>
        <v/>
      </c>
      <c r="AR85" s="41" t="str">
        <f t="shared" si="64"/>
        <v/>
      </c>
      <c r="AS85" s="39" t="str">
        <f>IF(L85="","",ROUND(GEOMEAN((J85,P85,V85,AB85)),0))</f>
        <v/>
      </c>
      <c r="AT85" s="39" t="str">
        <f>IF(L85="","",ROUND(GEOMEAN((L85,R85,X85,AD85)),0))</f>
        <v/>
      </c>
      <c r="AU85" s="40" t="str">
        <f t="shared" si="65"/>
        <v/>
      </c>
      <c r="AV85" s="40" t="str">
        <f t="shared" si="66"/>
        <v/>
      </c>
      <c r="AW85" s="42">
        <f t="shared" si="67"/>
        <v>0</v>
      </c>
      <c r="AX85" s="42">
        <f t="shared" si="39"/>
        <v>0</v>
      </c>
      <c r="AY85" s="5"/>
      <c r="CN85" s="7">
        <v>75</v>
      </c>
    </row>
    <row r="86" spans="1:92" s="7" customFormat="1">
      <c r="A86" s="6" t="str">
        <f t="shared" si="40"/>
        <v/>
      </c>
      <c r="B86" s="43"/>
      <c r="C86" s="6"/>
      <c r="D86" s="6"/>
      <c r="E86" s="43"/>
      <c r="F86" s="44"/>
      <c r="G86" s="22"/>
      <c r="H86" s="23"/>
      <c r="I86" s="47">
        <f t="shared" si="41"/>
        <v>0</v>
      </c>
      <c r="J86" s="47">
        <f t="shared" si="42"/>
        <v>0</v>
      </c>
      <c r="K86" s="58" t="str">
        <f t="shared" si="43"/>
        <v/>
      </c>
      <c r="L86" s="58" t="str">
        <f t="shared" si="44"/>
        <v/>
      </c>
      <c r="M86" s="24"/>
      <c r="N86" s="25"/>
      <c r="O86" s="26">
        <f t="shared" si="45"/>
        <v>0</v>
      </c>
      <c r="P86" s="26">
        <f t="shared" si="46"/>
        <v>0</v>
      </c>
      <c r="Q86" s="27" t="str">
        <f t="shared" si="47"/>
        <v/>
      </c>
      <c r="R86" s="27" t="str">
        <f t="shared" si="48"/>
        <v/>
      </c>
      <c r="S86" s="29"/>
      <c r="T86" s="30"/>
      <c r="U86" s="31">
        <f t="shared" si="49"/>
        <v>0</v>
      </c>
      <c r="V86" s="31">
        <f t="shared" si="50"/>
        <v>0</v>
      </c>
      <c r="W86" s="32" t="str">
        <f t="shared" si="51"/>
        <v/>
      </c>
      <c r="X86" s="32" t="str">
        <f t="shared" si="52"/>
        <v/>
      </c>
      <c r="Y86" s="24"/>
      <c r="Z86" s="24"/>
      <c r="AA86" s="25">
        <f t="shared" si="53"/>
        <v>0</v>
      </c>
      <c r="AB86" s="26">
        <f t="shared" si="54"/>
        <v>0</v>
      </c>
      <c r="AC86" s="26" t="str">
        <f t="shared" si="55"/>
        <v/>
      </c>
      <c r="AD86" s="27" t="str">
        <f t="shared" si="56"/>
        <v/>
      </c>
      <c r="AE86" s="39" t="str">
        <f t="shared" si="57"/>
        <v/>
      </c>
      <c r="AF86" s="39" t="str">
        <f t="shared" si="58"/>
        <v/>
      </c>
      <c r="AG86" s="40" t="str">
        <f t="shared" si="59"/>
        <v/>
      </c>
      <c r="AH86" s="41" t="str">
        <f t="shared" si="35"/>
        <v/>
      </c>
      <c r="AI86" s="39" t="str">
        <f>IF(B86="","",ROUND(GEOMEAN((J86,P86,V86)),0))</f>
        <v/>
      </c>
      <c r="AJ86" s="39" t="str">
        <f>IF(B86="","",ROUND(GEOMEAN((L86,R86,X86)),0))</f>
        <v/>
      </c>
      <c r="AK86" s="40" t="str">
        <f t="shared" si="36"/>
        <v/>
      </c>
      <c r="AL86" s="40" t="str">
        <f t="shared" si="37"/>
        <v/>
      </c>
      <c r="AM86" s="42" t="e">
        <f t="shared" si="60"/>
        <v>#DIV/0!</v>
      </c>
      <c r="AN86" s="42" t="e">
        <f t="shared" si="38"/>
        <v>#DIV/0!</v>
      </c>
      <c r="AO86" s="39" t="str">
        <f t="shared" si="61"/>
        <v/>
      </c>
      <c r="AP86" s="39" t="str">
        <f t="shared" si="62"/>
        <v/>
      </c>
      <c r="AQ86" s="40" t="str">
        <f t="shared" si="63"/>
        <v/>
      </c>
      <c r="AR86" s="41" t="str">
        <f t="shared" si="64"/>
        <v/>
      </c>
      <c r="AS86" s="39" t="str">
        <f>IF(L86="","",ROUND(GEOMEAN((J86,P86,V86,AB86)),0))</f>
        <v/>
      </c>
      <c r="AT86" s="39" t="str">
        <f>IF(L86="","",ROUND(GEOMEAN((L86,R86,X86,AD86)),0))</f>
        <v/>
      </c>
      <c r="AU86" s="40" t="str">
        <f t="shared" si="65"/>
        <v/>
      </c>
      <c r="AV86" s="40" t="str">
        <f t="shared" si="66"/>
        <v/>
      </c>
      <c r="AW86" s="42">
        <f t="shared" si="67"/>
        <v>0</v>
      </c>
      <c r="AX86" s="42">
        <f t="shared" si="39"/>
        <v>0</v>
      </c>
      <c r="AY86" s="5"/>
      <c r="CN86" s="7">
        <v>76</v>
      </c>
    </row>
    <row r="87" spans="1:92" s="7" customFormat="1">
      <c r="A87" s="6" t="str">
        <f t="shared" si="40"/>
        <v/>
      </c>
      <c r="B87" s="43"/>
      <c r="C87" s="6"/>
      <c r="D87" s="6"/>
      <c r="E87" s="43"/>
      <c r="F87" s="44"/>
      <c r="G87" s="22"/>
      <c r="H87" s="23"/>
      <c r="I87" s="47">
        <f t="shared" si="41"/>
        <v>0</v>
      </c>
      <c r="J87" s="47">
        <f t="shared" si="42"/>
        <v>0</v>
      </c>
      <c r="K87" s="58" t="str">
        <f t="shared" si="43"/>
        <v/>
      </c>
      <c r="L87" s="58" t="str">
        <f t="shared" si="44"/>
        <v/>
      </c>
      <c r="M87" s="24"/>
      <c r="N87" s="25"/>
      <c r="O87" s="26">
        <f t="shared" si="45"/>
        <v>0</v>
      </c>
      <c r="P87" s="26">
        <f t="shared" si="46"/>
        <v>0</v>
      </c>
      <c r="Q87" s="27" t="str">
        <f t="shared" si="47"/>
        <v/>
      </c>
      <c r="R87" s="27" t="str">
        <f t="shared" si="48"/>
        <v/>
      </c>
      <c r="S87" s="29"/>
      <c r="T87" s="30"/>
      <c r="U87" s="31">
        <f t="shared" si="49"/>
        <v>0</v>
      </c>
      <c r="V87" s="31">
        <f t="shared" si="50"/>
        <v>0</v>
      </c>
      <c r="W87" s="32" t="str">
        <f t="shared" si="51"/>
        <v/>
      </c>
      <c r="X87" s="32" t="str">
        <f t="shared" si="52"/>
        <v/>
      </c>
      <c r="Y87" s="24"/>
      <c r="Z87" s="24"/>
      <c r="AA87" s="25">
        <f t="shared" si="53"/>
        <v>0</v>
      </c>
      <c r="AB87" s="26">
        <f t="shared" si="54"/>
        <v>0</v>
      </c>
      <c r="AC87" s="26" t="str">
        <f t="shared" si="55"/>
        <v/>
      </c>
      <c r="AD87" s="27" t="str">
        <f t="shared" si="56"/>
        <v/>
      </c>
      <c r="AE87" s="39" t="str">
        <f t="shared" si="57"/>
        <v/>
      </c>
      <c r="AF87" s="39" t="str">
        <f t="shared" si="58"/>
        <v/>
      </c>
      <c r="AG87" s="40" t="str">
        <f t="shared" si="59"/>
        <v/>
      </c>
      <c r="AH87" s="41" t="str">
        <f t="shared" si="35"/>
        <v/>
      </c>
      <c r="AI87" s="39" t="str">
        <f>IF(B87="","",ROUND(GEOMEAN((J87,P87,V87)),0))</f>
        <v/>
      </c>
      <c r="AJ87" s="39" t="str">
        <f>IF(B87="","",ROUND(GEOMEAN((L87,R87,X87)),0))</f>
        <v/>
      </c>
      <c r="AK87" s="40" t="str">
        <f t="shared" si="36"/>
        <v/>
      </c>
      <c r="AL87" s="40" t="str">
        <f t="shared" si="37"/>
        <v/>
      </c>
      <c r="AM87" s="42" t="e">
        <f t="shared" si="60"/>
        <v>#DIV/0!</v>
      </c>
      <c r="AN87" s="42" t="e">
        <f t="shared" si="38"/>
        <v>#DIV/0!</v>
      </c>
      <c r="AO87" s="39" t="str">
        <f t="shared" si="61"/>
        <v/>
      </c>
      <c r="AP87" s="39" t="str">
        <f t="shared" si="62"/>
        <v/>
      </c>
      <c r="AQ87" s="40" t="str">
        <f t="shared" si="63"/>
        <v/>
      </c>
      <c r="AR87" s="41" t="str">
        <f t="shared" si="64"/>
        <v/>
      </c>
      <c r="AS87" s="39" t="str">
        <f>IF(L87="","",ROUND(GEOMEAN((J87,P87,V87,AB87)),0))</f>
        <v/>
      </c>
      <c r="AT87" s="39" t="str">
        <f>IF(L87="","",ROUND(GEOMEAN((L87,R87,X87,AD87)),0))</f>
        <v/>
      </c>
      <c r="AU87" s="40" t="str">
        <f t="shared" si="65"/>
        <v/>
      </c>
      <c r="AV87" s="40" t="str">
        <f t="shared" si="66"/>
        <v/>
      </c>
      <c r="AW87" s="42">
        <f t="shared" si="67"/>
        <v>0</v>
      </c>
      <c r="AX87" s="42">
        <f t="shared" si="39"/>
        <v>0</v>
      </c>
      <c r="AY87" s="5"/>
      <c r="CN87" s="7">
        <v>77</v>
      </c>
    </row>
    <row r="88" spans="1:92" s="7" customFormat="1">
      <c r="A88" s="6" t="str">
        <f t="shared" si="40"/>
        <v/>
      </c>
      <c r="B88" s="43"/>
      <c r="C88" s="6"/>
      <c r="D88" s="6"/>
      <c r="E88" s="43"/>
      <c r="F88" s="44"/>
      <c r="G88" s="22"/>
      <c r="H88" s="23"/>
      <c r="I88" s="47">
        <f t="shared" si="41"/>
        <v>0</v>
      </c>
      <c r="J88" s="47">
        <f t="shared" si="42"/>
        <v>0</v>
      </c>
      <c r="K88" s="58" t="str">
        <f t="shared" si="43"/>
        <v/>
      </c>
      <c r="L88" s="58" t="str">
        <f t="shared" si="44"/>
        <v/>
      </c>
      <c r="M88" s="24"/>
      <c r="N88" s="25"/>
      <c r="O88" s="26">
        <f t="shared" si="45"/>
        <v>0</v>
      </c>
      <c r="P88" s="26">
        <f t="shared" si="46"/>
        <v>0</v>
      </c>
      <c r="Q88" s="27" t="str">
        <f t="shared" si="47"/>
        <v/>
      </c>
      <c r="R88" s="27" t="str">
        <f t="shared" si="48"/>
        <v/>
      </c>
      <c r="S88" s="29"/>
      <c r="T88" s="30"/>
      <c r="U88" s="31">
        <f t="shared" si="49"/>
        <v>0</v>
      </c>
      <c r="V88" s="31">
        <f t="shared" si="50"/>
        <v>0</v>
      </c>
      <c r="W88" s="32" t="str">
        <f t="shared" si="51"/>
        <v/>
      </c>
      <c r="X88" s="32" t="str">
        <f t="shared" si="52"/>
        <v/>
      </c>
      <c r="Y88" s="24"/>
      <c r="Z88" s="24"/>
      <c r="AA88" s="25">
        <f t="shared" si="53"/>
        <v>0</v>
      </c>
      <c r="AB88" s="26">
        <f t="shared" si="54"/>
        <v>0</v>
      </c>
      <c r="AC88" s="26" t="str">
        <f t="shared" si="55"/>
        <v/>
      </c>
      <c r="AD88" s="27" t="str">
        <f t="shared" si="56"/>
        <v/>
      </c>
      <c r="AE88" s="39" t="str">
        <f t="shared" si="57"/>
        <v/>
      </c>
      <c r="AF88" s="39" t="str">
        <f t="shared" si="58"/>
        <v/>
      </c>
      <c r="AG88" s="40" t="str">
        <f t="shared" si="59"/>
        <v/>
      </c>
      <c r="AH88" s="41" t="str">
        <f t="shared" si="35"/>
        <v/>
      </c>
      <c r="AI88" s="39" t="str">
        <f>IF(B88="","",ROUND(GEOMEAN((J88,P88,V88)),0))</f>
        <v/>
      </c>
      <c r="AJ88" s="39" t="str">
        <f>IF(B88="","",ROUND(GEOMEAN((L88,R88,X88)),0))</f>
        <v/>
      </c>
      <c r="AK88" s="40" t="str">
        <f t="shared" si="36"/>
        <v/>
      </c>
      <c r="AL88" s="40" t="str">
        <f t="shared" si="37"/>
        <v/>
      </c>
      <c r="AM88" s="42" t="e">
        <f t="shared" si="60"/>
        <v>#DIV/0!</v>
      </c>
      <c r="AN88" s="42" t="e">
        <f t="shared" si="38"/>
        <v>#DIV/0!</v>
      </c>
      <c r="AO88" s="39" t="str">
        <f t="shared" si="61"/>
        <v/>
      </c>
      <c r="AP88" s="39" t="str">
        <f t="shared" si="62"/>
        <v/>
      </c>
      <c r="AQ88" s="40" t="str">
        <f t="shared" si="63"/>
        <v/>
      </c>
      <c r="AR88" s="41" t="str">
        <f t="shared" si="64"/>
        <v/>
      </c>
      <c r="AS88" s="39" t="str">
        <f>IF(L88="","",ROUND(GEOMEAN((J88,P88,V88,AB88)),0))</f>
        <v/>
      </c>
      <c r="AT88" s="39" t="str">
        <f>IF(L88="","",ROUND(GEOMEAN((L88,R88,X88,AD88)),0))</f>
        <v/>
      </c>
      <c r="AU88" s="40" t="str">
        <f t="shared" si="65"/>
        <v/>
      </c>
      <c r="AV88" s="40" t="str">
        <f t="shared" si="66"/>
        <v/>
      </c>
      <c r="AW88" s="42">
        <f t="shared" si="67"/>
        <v>0</v>
      </c>
      <c r="AX88" s="42">
        <f t="shared" si="39"/>
        <v>0</v>
      </c>
      <c r="AY88" s="5"/>
      <c r="CN88" s="7">
        <v>78</v>
      </c>
    </row>
    <row r="89" spans="1:92" s="7" customFormat="1">
      <c r="A89" s="6" t="str">
        <f t="shared" si="40"/>
        <v/>
      </c>
      <c r="B89" s="43"/>
      <c r="C89" s="6"/>
      <c r="D89" s="6"/>
      <c r="E89" s="43"/>
      <c r="F89" s="44"/>
      <c r="G89" s="22"/>
      <c r="H89" s="23"/>
      <c r="I89" s="47">
        <f t="shared" si="41"/>
        <v>0</v>
      </c>
      <c r="J89" s="47">
        <f t="shared" si="42"/>
        <v>0</v>
      </c>
      <c r="K89" s="58" t="str">
        <f t="shared" si="43"/>
        <v/>
      </c>
      <c r="L89" s="58" t="str">
        <f t="shared" si="44"/>
        <v/>
      </c>
      <c r="M89" s="24"/>
      <c r="N89" s="25"/>
      <c r="O89" s="26">
        <f t="shared" si="45"/>
        <v>0</v>
      </c>
      <c r="P89" s="26">
        <f t="shared" si="46"/>
        <v>0</v>
      </c>
      <c r="Q89" s="27" t="str">
        <f t="shared" si="47"/>
        <v/>
      </c>
      <c r="R89" s="27" t="str">
        <f t="shared" si="48"/>
        <v/>
      </c>
      <c r="S89" s="29"/>
      <c r="T89" s="30"/>
      <c r="U89" s="31">
        <f t="shared" si="49"/>
        <v>0</v>
      </c>
      <c r="V89" s="31">
        <f t="shared" si="50"/>
        <v>0</v>
      </c>
      <c r="W89" s="32" t="str">
        <f t="shared" si="51"/>
        <v/>
      </c>
      <c r="X89" s="32" t="str">
        <f t="shared" si="52"/>
        <v/>
      </c>
      <c r="Y89" s="24"/>
      <c r="Z89" s="24"/>
      <c r="AA89" s="25">
        <f t="shared" si="53"/>
        <v>0</v>
      </c>
      <c r="AB89" s="26">
        <f t="shared" si="54"/>
        <v>0</v>
      </c>
      <c r="AC89" s="26" t="str">
        <f t="shared" si="55"/>
        <v/>
      </c>
      <c r="AD89" s="27" t="str">
        <f t="shared" si="56"/>
        <v/>
      </c>
      <c r="AE89" s="39" t="str">
        <f t="shared" si="57"/>
        <v/>
      </c>
      <c r="AF89" s="39" t="str">
        <f t="shared" si="58"/>
        <v/>
      </c>
      <c r="AG89" s="40" t="str">
        <f t="shared" si="59"/>
        <v/>
      </c>
      <c r="AH89" s="41" t="str">
        <f t="shared" si="35"/>
        <v/>
      </c>
      <c r="AI89" s="39" t="str">
        <f>IF(B89="","",ROUND(GEOMEAN((J89,P89,V89)),0))</f>
        <v/>
      </c>
      <c r="AJ89" s="39" t="str">
        <f>IF(B89="","",ROUND(GEOMEAN((L89,R89,X89)),0))</f>
        <v/>
      </c>
      <c r="AK89" s="40" t="str">
        <f t="shared" si="36"/>
        <v/>
      </c>
      <c r="AL89" s="40" t="str">
        <f t="shared" si="37"/>
        <v/>
      </c>
      <c r="AM89" s="42" t="e">
        <f t="shared" si="60"/>
        <v>#DIV/0!</v>
      </c>
      <c r="AN89" s="42" t="e">
        <f t="shared" si="38"/>
        <v>#DIV/0!</v>
      </c>
      <c r="AO89" s="39" t="str">
        <f t="shared" si="61"/>
        <v/>
      </c>
      <c r="AP89" s="39" t="str">
        <f t="shared" si="62"/>
        <v/>
      </c>
      <c r="AQ89" s="40" t="str">
        <f t="shared" si="63"/>
        <v/>
      </c>
      <c r="AR89" s="41" t="str">
        <f t="shared" si="64"/>
        <v/>
      </c>
      <c r="AS89" s="39" t="str">
        <f>IF(L89="","",ROUND(GEOMEAN((J89,P89,V89,AB89)),0))</f>
        <v/>
      </c>
      <c r="AT89" s="39" t="str">
        <f>IF(L89="","",ROUND(GEOMEAN((L89,R89,X89,AD89)),0))</f>
        <v/>
      </c>
      <c r="AU89" s="40" t="str">
        <f t="shared" si="65"/>
        <v/>
      </c>
      <c r="AV89" s="40" t="str">
        <f t="shared" si="66"/>
        <v/>
      </c>
      <c r="AW89" s="42">
        <f t="shared" si="67"/>
        <v>0</v>
      </c>
      <c r="AX89" s="42">
        <f t="shared" si="39"/>
        <v>0</v>
      </c>
      <c r="AY89" s="5"/>
      <c r="CN89" s="7">
        <v>79</v>
      </c>
    </row>
    <row r="90" spans="1:92" s="7" customFormat="1">
      <c r="A90" s="6" t="str">
        <f t="shared" si="40"/>
        <v/>
      </c>
      <c r="B90" s="43"/>
      <c r="C90" s="6"/>
      <c r="D90" s="6"/>
      <c r="E90" s="43"/>
      <c r="F90" s="44"/>
      <c r="G90" s="22"/>
      <c r="H90" s="23"/>
      <c r="I90" s="47">
        <f t="shared" si="41"/>
        <v>0</v>
      </c>
      <c r="J90" s="47">
        <f t="shared" si="42"/>
        <v>0</v>
      </c>
      <c r="K90" s="58" t="str">
        <f t="shared" si="43"/>
        <v/>
      </c>
      <c r="L90" s="58" t="str">
        <f t="shared" si="44"/>
        <v/>
      </c>
      <c r="M90" s="24"/>
      <c r="N90" s="25"/>
      <c r="O90" s="26">
        <f t="shared" si="45"/>
        <v>0</v>
      </c>
      <c r="P90" s="26">
        <f t="shared" si="46"/>
        <v>0</v>
      </c>
      <c r="Q90" s="27" t="str">
        <f t="shared" si="47"/>
        <v/>
      </c>
      <c r="R90" s="27" t="str">
        <f t="shared" si="48"/>
        <v/>
      </c>
      <c r="S90" s="29"/>
      <c r="T90" s="30"/>
      <c r="U90" s="31">
        <f t="shared" si="49"/>
        <v>0</v>
      </c>
      <c r="V90" s="31">
        <f t="shared" si="50"/>
        <v>0</v>
      </c>
      <c r="W90" s="32" t="str">
        <f t="shared" si="51"/>
        <v/>
      </c>
      <c r="X90" s="32" t="str">
        <f t="shared" si="52"/>
        <v/>
      </c>
      <c r="Y90" s="24"/>
      <c r="Z90" s="24"/>
      <c r="AA90" s="25">
        <f t="shared" si="53"/>
        <v>0</v>
      </c>
      <c r="AB90" s="26">
        <f t="shared" si="54"/>
        <v>0</v>
      </c>
      <c r="AC90" s="26" t="str">
        <f t="shared" si="55"/>
        <v/>
      </c>
      <c r="AD90" s="27" t="str">
        <f t="shared" si="56"/>
        <v/>
      </c>
      <c r="AE90" s="39" t="str">
        <f t="shared" si="57"/>
        <v/>
      </c>
      <c r="AF90" s="39" t="str">
        <f t="shared" si="58"/>
        <v/>
      </c>
      <c r="AG90" s="40" t="str">
        <f t="shared" si="59"/>
        <v/>
      </c>
      <c r="AH90" s="41" t="str">
        <f t="shared" si="35"/>
        <v/>
      </c>
      <c r="AI90" s="39" t="str">
        <f>IF(B90="","",ROUND(GEOMEAN((J90,P90,V90)),0))</f>
        <v/>
      </c>
      <c r="AJ90" s="39" t="str">
        <f>IF(B90="","",ROUND(GEOMEAN((L90,R90,X90)),0))</f>
        <v/>
      </c>
      <c r="AK90" s="40" t="str">
        <f t="shared" si="36"/>
        <v/>
      </c>
      <c r="AL90" s="40" t="str">
        <f t="shared" si="37"/>
        <v/>
      </c>
      <c r="AM90" s="42" t="e">
        <f t="shared" si="60"/>
        <v>#DIV/0!</v>
      </c>
      <c r="AN90" s="42" t="e">
        <f t="shared" si="38"/>
        <v>#DIV/0!</v>
      </c>
      <c r="AO90" s="39" t="str">
        <f t="shared" si="61"/>
        <v/>
      </c>
      <c r="AP90" s="39" t="str">
        <f t="shared" si="62"/>
        <v/>
      </c>
      <c r="AQ90" s="40" t="str">
        <f t="shared" si="63"/>
        <v/>
      </c>
      <c r="AR90" s="41" t="str">
        <f t="shared" si="64"/>
        <v/>
      </c>
      <c r="AS90" s="39" t="str">
        <f>IF(L90="","",ROUND(GEOMEAN((J90,P90,V90,AB90)),0))</f>
        <v/>
      </c>
      <c r="AT90" s="39" t="str">
        <f>IF(L90="","",ROUND(GEOMEAN((L90,R90,X90,AD90)),0))</f>
        <v/>
      </c>
      <c r="AU90" s="40" t="str">
        <f t="shared" si="65"/>
        <v/>
      </c>
      <c r="AV90" s="40" t="str">
        <f t="shared" si="66"/>
        <v/>
      </c>
      <c r="AW90" s="42">
        <f t="shared" si="67"/>
        <v>0</v>
      </c>
      <c r="AX90" s="42">
        <f t="shared" si="39"/>
        <v>0</v>
      </c>
      <c r="AY90" s="5"/>
      <c r="CN90" s="7">
        <v>80</v>
      </c>
    </row>
    <row r="91" spans="1:92" s="7" customFormat="1">
      <c r="A91" s="6" t="str">
        <f t="shared" si="40"/>
        <v/>
      </c>
      <c r="B91" s="43"/>
      <c r="C91" s="6"/>
      <c r="D91" s="6"/>
      <c r="E91" s="43"/>
      <c r="F91" s="44"/>
      <c r="G91" s="22"/>
      <c r="H91" s="23"/>
      <c r="I91" s="47">
        <f t="shared" si="41"/>
        <v>0</v>
      </c>
      <c r="J91" s="47">
        <f t="shared" si="42"/>
        <v>0</v>
      </c>
      <c r="K91" s="58" t="str">
        <f t="shared" si="43"/>
        <v/>
      </c>
      <c r="L91" s="58" t="str">
        <f t="shared" si="44"/>
        <v/>
      </c>
      <c r="M91" s="24"/>
      <c r="N91" s="25"/>
      <c r="O91" s="26">
        <f t="shared" si="45"/>
        <v>0</v>
      </c>
      <c r="P91" s="26">
        <f t="shared" si="46"/>
        <v>0</v>
      </c>
      <c r="Q91" s="27" t="str">
        <f t="shared" si="47"/>
        <v/>
      </c>
      <c r="R91" s="27" t="str">
        <f t="shared" si="48"/>
        <v/>
      </c>
      <c r="S91" s="29"/>
      <c r="T91" s="30"/>
      <c r="U91" s="31">
        <f t="shared" si="49"/>
        <v>0</v>
      </c>
      <c r="V91" s="31">
        <f t="shared" si="50"/>
        <v>0</v>
      </c>
      <c r="W91" s="32" t="str">
        <f t="shared" si="51"/>
        <v/>
      </c>
      <c r="X91" s="32" t="str">
        <f t="shared" si="52"/>
        <v/>
      </c>
      <c r="Y91" s="24"/>
      <c r="Z91" s="24"/>
      <c r="AA91" s="25">
        <f t="shared" si="53"/>
        <v>0</v>
      </c>
      <c r="AB91" s="26">
        <f t="shared" si="54"/>
        <v>0</v>
      </c>
      <c r="AC91" s="26" t="str">
        <f t="shared" si="55"/>
        <v/>
      </c>
      <c r="AD91" s="27" t="str">
        <f t="shared" si="56"/>
        <v/>
      </c>
      <c r="AE91" s="39" t="str">
        <f t="shared" si="57"/>
        <v/>
      </c>
      <c r="AF91" s="39" t="str">
        <f t="shared" si="58"/>
        <v/>
      </c>
      <c r="AG91" s="40" t="str">
        <f t="shared" si="59"/>
        <v/>
      </c>
      <c r="AH91" s="41" t="str">
        <f t="shared" si="35"/>
        <v/>
      </c>
      <c r="AI91" s="39" t="str">
        <f>IF(B91="","",ROUND(GEOMEAN((J91,P91,V91)),0))</f>
        <v/>
      </c>
      <c r="AJ91" s="39" t="str">
        <f>IF(B91="","",ROUND(GEOMEAN((L91,R91,X91)),0))</f>
        <v/>
      </c>
      <c r="AK91" s="40" t="str">
        <f t="shared" si="36"/>
        <v/>
      </c>
      <c r="AL91" s="40" t="str">
        <f t="shared" si="37"/>
        <v/>
      </c>
      <c r="AM91" s="42" t="e">
        <f t="shared" si="60"/>
        <v>#DIV/0!</v>
      </c>
      <c r="AN91" s="42" t="e">
        <f t="shared" si="38"/>
        <v>#DIV/0!</v>
      </c>
      <c r="AO91" s="39" t="str">
        <f t="shared" si="61"/>
        <v/>
      </c>
      <c r="AP91" s="39" t="str">
        <f t="shared" si="62"/>
        <v/>
      </c>
      <c r="AQ91" s="40" t="str">
        <f t="shared" si="63"/>
        <v/>
      </c>
      <c r="AR91" s="41" t="str">
        <f t="shared" si="64"/>
        <v/>
      </c>
      <c r="AS91" s="39" t="str">
        <f>IF(L91="","",ROUND(GEOMEAN((J91,P91,V91,AB91)),0))</f>
        <v/>
      </c>
      <c r="AT91" s="39" t="str">
        <f>IF(L91="","",ROUND(GEOMEAN((L91,R91,X91,AD91)),0))</f>
        <v/>
      </c>
      <c r="AU91" s="40" t="str">
        <f t="shared" si="65"/>
        <v/>
      </c>
      <c r="AV91" s="40" t="str">
        <f t="shared" si="66"/>
        <v/>
      </c>
      <c r="AW91" s="42">
        <f t="shared" si="67"/>
        <v>0</v>
      </c>
      <c r="AX91" s="42">
        <f t="shared" si="39"/>
        <v>0</v>
      </c>
      <c r="AY91" s="5"/>
      <c r="CN91" s="7">
        <v>81</v>
      </c>
    </row>
    <row r="92" spans="1:92" s="7" customFormat="1">
      <c r="A92" s="6" t="str">
        <f t="shared" si="40"/>
        <v/>
      </c>
      <c r="B92" s="43"/>
      <c r="C92" s="6"/>
      <c r="D92" s="6"/>
      <c r="E92" s="43"/>
      <c r="F92" s="44"/>
      <c r="G92" s="22"/>
      <c r="H92" s="23"/>
      <c r="I92" s="47">
        <f t="shared" si="41"/>
        <v>0</v>
      </c>
      <c r="J92" s="47">
        <f t="shared" si="42"/>
        <v>0</v>
      </c>
      <c r="K92" s="58" t="str">
        <f t="shared" si="43"/>
        <v/>
      </c>
      <c r="L92" s="58" t="str">
        <f t="shared" si="44"/>
        <v/>
      </c>
      <c r="M92" s="24"/>
      <c r="N92" s="25"/>
      <c r="O92" s="26">
        <f t="shared" si="45"/>
        <v>0</v>
      </c>
      <c r="P92" s="26">
        <f t="shared" si="46"/>
        <v>0</v>
      </c>
      <c r="Q92" s="27" t="str">
        <f t="shared" si="47"/>
        <v/>
      </c>
      <c r="R92" s="27" t="str">
        <f t="shared" si="48"/>
        <v/>
      </c>
      <c r="S92" s="29"/>
      <c r="T92" s="30"/>
      <c r="U92" s="31">
        <f t="shared" si="49"/>
        <v>0</v>
      </c>
      <c r="V92" s="31">
        <f t="shared" si="50"/>
        <v>0</v>
      </c>
      <c r="W92" s="32" t="str">
        <f t="shared" si="51"/>
        <v/>
      </c>
      <c r="X92" s="32" t="str">
        <f t="shared" si="52"/>
        <v/>
      </c>
      <c r="Y92" s="24"/>
      <c r="Z92" s="24"/>
      <c r="AA92" s="25">
        <f t="shared" si="53"/>
        <v>0</v>
      </c>
      <c r="AB92" s="26">
        <f t="shared" si="54"/>
        <v>0</v>
      </c>
      <c r="AC92" s="26" t="str">
        <f t="shared" si="55"/>
        <v/>
      </c>
      <c r="AD92" s="27" t="str">
        <f t="shared" si="56"/>
        <v/>
      </c>
      <c r="AE92" s="39" t="str">
        <f t="shared" si="57"/>
        <v/>
      </c>
      <c r="AF92" s="39" t="str">
        <f t="shared" si="58"/>
        <v/>
      </c>
      <c r="AG92" s="40" t="str">
        <f t="shared" si="59"/>
        <v/>
      </c>
      <c r="AH92" s="41" t="str">
        <f t="shared" si="35"/>
        <v/>
      </c>
      <c r="AI92" s="39" t="str">
        <f>IF(B92="","",ROUND(GEOMEAN((J92,P92,V92)),0))</f>
        <v/>
      </c>
      <c r="AJ92" s="39" t="str">
        <f>IF(B92="","",ROUND(GEOMEAN((L92,R92,X92)),0))</f>
        <v/>
      </c>
      <c r="AK92" s="40" t="str">
        <f t="shared" si="36"/>
        <v/>
      </c>
      <c r="AL92" s="40" t="str">
        <f t="shared" si="37"/>
        <v/>
      </c>
      <c r="AM92" s="42" t="e">
        <f t="shared" si="60"/>
        <v>#DIV/0!</v>
      </c>
      <c r="AN92" s="42" t="e">
        <f t="shared" si="38"/>
        <v>#DIV/0!</v>
      </c>
      <c r="AO92" s="39" t="str">
        <f t="shared" si="61"/>
        <v/>
      </c>
      <c r="AP92" s="39" t="str">
        <f t="shared" si="62"/>
        <v/>
      </c>
      <c r="AQ92" s="40" t="str">
        <f t="shared" si="63"/>
        <v/>
      </c>
      <c r="AR92" s="41" t="str">
        <f t="shared" si="64"/>
        <v/>
      </c>
      <c r="AS92" s="39" t="str">
        <f>IF(L92="","",ROUND(GEOMEAN((J92,P92,V92,AB92)),0))</f>
        <v/>
      </c>
      <c r="AT92" s="39" t="str">
        <f>IF(L92="","",ROUND(GEOMEAN((L92,R92,X92,AD92)),0))</f>
        <v/>
      </c>
      <c r="AU92" s="40" t="str">
        <f t="shared" si="65"/>
        <v/>
      </c>
      <c r="AV92" s="40" t="str">
        <f t="shared" si="66"/>
        <v/>
      </c>
      <c r="AW92" s="42">
        <f t="shared" si="67"/>
        <v>0</v>
      </c>
      <c r="AX92" s="42">
        <f t="shared" si="39"/>
        <v>0</v>
      </c>
      <c r="AY92" s="5"/>
      <c r="CN92" s="7">
        <v>82</v>
      </c>
    </row>
    <row r="93" spans="1:92" s="7" customFormat="1">
      <c r="A93" s="6" t="str">
        <f t="shared" si="40"/>
        <v/>
      </c>
      <c r="B93" s="43"/>
      <c r="C93" s="6"/>
      <c r="D93" s="6"/>
      <c r="E93" s="43"/>
      <c r="F93" s="44"/>
      <c r="G93" s="22"/>
      <c r="H93" s="23"/>
      <c r="I93" s="47">
        <f t="shared" si="41"/>
        <v>0</v>
      </c>
      <c r="J93" s="47">
        <f t="shared" si="42"/>
        <v>0</v>
      </c>
      <c r="K93" s="58" t="str">
        <f t="shared" si="43"/>
        <v/>
      </c>
      <c r="L93" s="58" t="str">
        <f t="shared" si="44"/>
        <v/>
      </c>
      <c r="M93" s="24"/>
      <c r="N93" s="25"/>
      <c r="O93" s="26">
        <f t="shared" si="45"/>
        <v>0</v>
      </c>
      <c r="P93" s="26">
        <f t="shared" si="46"/>
        <v>0</v>
      </c>
      <c r="Q93" s="27" t="str">
        <f t="shared" si="47"/>
        <v/>
      </c>
      <c r="R93" s="27" t="str">
        <f t="shared" si="48"/>
        <v/>
      </c>
      <c r="S93" s="29"/>
      <c r="T93" s="30"/>
      <c r="U93" s="31">
        <f t="shared" si="49"/>
        <v>0</v>
      </c>
      <c r="V93" s="31">
        <f t="shared" si="50"/>
        <v>0</v>
      </c>
      <c r="W93" s="32" t="str">
        <f t="shared" si="51"/>
        <v/>
      </c>
      <c r="X93" s="32" t="str">
        <f t="shared" si="52"/>
        <v/>
      </c>
      <c r="Y93" s="24"/>
      <c r="Z93" s="24"/>
      <c r="AA93" s="25">
        <f t="shared" si="53"/>
        <v>0</v>
      </c>
      <c r="AB93" s="26">
        <f t="shared" si="54"/>
        <v>0</v>
      </c>
      <c r="AC93" s="26" t="str">
        <f t="shared" si="55"/>
        <v/>
      </c>
      <c r="AD93" s="27" t="str">
        <f t="shared" si="56"/>
        <v/>
      </c>
      <c r="AE93" s="39" t="str">
        <f t="shared" si="57"/>
        <v/>
      </c>
      <c r="AF93" s="39" t="str">
        <f t="shared" si="58"/>
        <v/>
      </c>
      <c r="AG93" s="40" t="str">
        <f t="shared" si="59"/>
        <v/>
      </c>
      <c r="AH93" s="41" t="str">
        <f t="shared" si="35"/>
        <v/>
      </c>
      <c r="AI93" s="39" t="str">
        <f>IF(B93="","",ROUND(GEOMEAN((J93,P93,V93)),0))</f>
        <v/>
      </c>
      <c r="AJ93" s="39" t="str">
        <f>IF(B93="","",ROUND(GEOMEAN((L93,R93,X93)),0))</f>
        <v/>
      </c>
      <c r="AK93" s="40" t="str">
        <f t="shared" si="36"/>
        <v/>
      </c>
      <c r="AL93" s="40" t="str">
        <f t="shared" si="37"/>
        <v/>
      </c>
      <c r="AM93" s="42" t="e">
        <f t="shared" si="60"/>
        <v>#DIV/0!</v>
      </c>
      <c r="AN93" s="42" t="e">
        <f t="shared" si="38"/>
        <v>#DIV/0!</v>
      </c>
      <c r="AO93" s="39" t="str">
        <f t="shared" si="61"/>
        <v/>
      </c>
      <c r="AP93" s="39" t="str">
        <f t="shared" si="62"/>
        <v/>
      </c>
      <c r="AQ93" s="40" t="str">
        <f t="shared" si="63"/>
        <v/>
      </c>
      <c r="AR93" s="41" t="str">
        <f t="shared" si="64"/>
        <v/>
      </c>
      <c r="AS93" s="39" t="str">
        <f>IF(L93="","",ROUND(GEOMEAN((J93,P93,V93,AB93)),0))</f>
        <v/>
      </c>
      <c r="AT93" s="39" t="str">
        <f>IF(L93="","",ROUND(GEOMEAN((L93,R93,X93,AD93)),0))</f>
        <v/>
      </c>
      <c r="AU93" s="40" t="str">
        <f t="shared" si="65"/>
        <v/>
      </c>
      <c r="AV93" s="40" t="str">
        <f t="shared" si="66"/>
        <v/>
      </c>
      <c r="AW93" s="42">
        <f t="shared" si="67"/>
        <v>0</v>
      </c>
      <c r="AX93" s="42">
        <f t="shared" si="39"/>
        <v>0</v>
      </c>
      <c r="AY93" s="5"/>
      <c r="CN93" s="7">
        <v>83</v>
      </c>
    </row>
    <row r="94" spans="1:92" s="7" customFormat="1">
      <c r="A94" s="6" t="str">
        <f t="shared" si="40"/>
        <v/>
      </c>
      <c r="B94" s="43"/>
      <c r="C94" s="6"/>
      <c r="D94" s="6"/>
      <c r="E94" s="43"/>
      <c r="F94" s="44"/>
      <c r="G94" s="22"/>
      <c r="H94" s="23"/>
      <c r="I94" s="47">
        <f t="shared" si="41"/>
        <v>0</v>
      </c>
      <c r="J94" s="47">
        <f t="shared" si="42"/>
        <v>0</v>
      </c>
      <c r="K94" s="58" t="str">
        <f t="shared" si="43"/>
        <v/>
      </c>
      <c r="L94" s="58" t="str">
        <f t="shared" si="44"/>
        <v/>
      </c>
      <c r="M94" s="24"/>
      <c r="N94" s="25"/>
      <c r="O94" s="26">
        <f t="shared" si="45"/>
        <v>0</v>
      </c>
      <c r="P94" s="26">
        <f t="shared" si="46"/>
        <v>0</v>
      </c>
      <c r="Q94" s="27" t="str">
        <f t="shared" si="47"/>
        <v/>
      </c>
      <c r="R94" s="27" t="str">
        <f t="shared" si="48"/>
        <v/>
      </c>
      <c r="S94" s="29"/>
      <c r="T94" s="30"/>
      <c r="U94" s="31">
        <f t="shared" si="49"/>
        <v>0</v>
      </c>
      <c r="V94" s="31">
        <f t="shared" si="50"/>
        <v>0</v>
      </c>
      <c r="W94" s="32" t="str">
        <f t="shared" si="51"/>
        <v/>
      </c>
      <c r="X94" s="32" t="str">
        <f t="shared" si="52"/>
        <v/>
      </c>
      <c r="Y94" s="24"/>
      <c r="Z94" s="24"/>
      <c r="AA94" s="25">
        <f t="shared" si="53"/>
        <v>0</v>
      </c>
      <c r="AB94" s="26">
        <f t="shared" si="54"/>
        <v>0</v>
      </c>
      <c r="AC94" s="26" t="str">
        <f t="shared" si="55"/>
        <v/>
      </c>
      <c r="AD94" s="27" t="str">
        <f t="shared" si="56"/>
        <v/>
      </c>
      <c r="AE94" s="39" t="str">
        <f t="shared" si="57"/>
        <v/>
      </c>
      <c r="AF94" s="39" t="str">
        <f t="shared" si="58"/>
        <v/>
      </c>
      <c r="AG94" s="40" t="str">
        <f t="shared" si="59"/>
        <v/>
      </c>
      <c r="AH94" s="41" t="str">
        <f t="shared" si="35"/>
        <v/>
      </c>
      <c r="AI94" s="39" t="str">
        <f>IF(B94="","",ROUND(GEOMEAN((J94,P94,V94)),0))</f>
        <v/>
      </c>
      <c r="AJ94" s="39" t="str">
        <f>IF(B94="","",ROUND(GEOMEAN((L94,R94,X94)),0))</f>
        <v/>
      </c>
      <c r="AK94" s="40" t="str">
        <f t="shared" si="36"/>
        <v/>
      </c>
      <c r="AL94" s="40" t="str">
        <f t="shared" si="37"/>
        <v/>
      </c>
      <c r="AM94" s="42" t="e">
        <f t="shared" si="60"/>
        <v>#DIV/0!</v>
      </c>
      <c r="AN94" s="42" t="e">
        <f t="shared" si="38"/>
        <v>#DIV/0!</v>
      </c>
      <c r="AO94" s="39" t="str">
        <f t="shared" si="61"/>
        <v/>
      </c>
      <c r="AP94" s="39" t="str">
        <f t="shared" si="62"/>
        <v/>
      </c>
      <c r="AQ94" s="40" t="str">
        <f t="shared" si="63"/>
        <v/>
      </c>
      <c r="AR94" s="41" t="str">
        <f t="shared" si="64"/>
        <v/>
      </c>
      <c r="AS94" s="39" t="str">
        <f>IF(L94="","",ROUND(GEOMEAN((J94,P94,V94,AB94)),0))</f>
        <v/>
      </c>
      <c r="AT94" s="39" t="str">
        <f>IF(L94="","",ROUND(GEOMEAN((L94,R94,X94,AD94)),0))</f>
        <v/>
      </c>
      <c r="AU94" s="40" t="str">
        <f t="shared" si="65"/>
        <v/>
      </c>
      <c r="AV94" s="40" t="str">
        <f t="shared" si="66"/>
        <v/>
      </c>
      <c r="AW94" s="42">
        <f t="shared" si="67"/>
        <v>0</v>
      </c>
      <c r="AX94" s="42">
        <f t="shared" si="39"/>
        <v>0</v>
      </c>
      <c r="AY94" s="5"/>
      <c r="CN94" s="7">
        <v>84</v>
      </c>
    </row>
    <row r="95" spans="1:92" s="7" customFormat="1">
      <c r="A95" s="6" t="str">
        <f t="shared" si="40"/>
        <v/>
      </c>
      <c r="B95" s="43"/>
      <c r="C95" s="6"/>
      <c r="D95" s="6"/>
      <c r="E95" s="43"/>
      <c r="F95" s="44"/>
      <c r="G95" s="22"/>
      <c r="H95" s="23"/>
      <c r="I95" s="47">
        <f t="shared" si="41"/>
        <v>0</v>
      </c>
      <c r="J95" s="47">
        <f t="shared" si="42"/>
        <v>0</v>
      </c>
      <c r="K95" s="58" t="str">
        <f t="shared" si="43"/>
        <v/>
      </c>
      <c r="L95" s="58" t="str">
        <f t="shared" si="44"/>
        <v/>
      </c>
      <c r="M95" s="24"/>
      <c r="N95" s="25"/>
      <c r="O95" s="26">
        <f t="shared" si="45"/>
        <v>0</v>
      </c>
      <c r="P95" s="26">
        <f t="shared" si="46"/>
        <v>0</v>
      </c>
      <c r="Q95" s="27" t="str">
        <f t="shared" si="47"/>
        <v/>
      </c>
      <c r="R95" s="27" t="str">
        <f t="shared" si="48"/>
        <v/>
      </c>
      <c r="S95" s="29"/>
      <c r="T95" s="30"/>
      <c r="U95" s="31">
        <f t="shared" si="49"/>
        <v>0</v>
      </c>
      <c r="V95" s="31">
        <f t="shared" si="50"/>
        <v>0</v>
      </c>
      <c r="W95" s="32" t="str">
        <f t="shared" si="51"/>
        <v/>
      </c>
      <c r="X95" s="32" t="str">
        <f t="shared" si="52"/>
        <v/>
      </c>
      <c r="Y95" s="24"/>
      <c r="Z95" s="24"/>
      <c r="AA95" s="25">
        <f t="shared" si="53"/>
        <v>0</v>
      </c>
      <c r="AB95" s="26">
        <f t="shared" si="54"/>
        <v>0</v>
      </c>
      <c r="AC95" s="26" t="str">
        <f t="shared" si="55"/>
        <v/>
      </c>
      <c r="AD95" s="27" t="str">
        <f t="shared" si="56"/>
        <v/>
      </c>
      <c r="AE95" s="39" t="str">
        <f t="shared" si="57"/>
        <v/>
      </c>
      <c r="AF95" s="39" t="str">
        <f t="shared" si="58"/>
        <v/>
      </c>
      <c r="AG95" s="40" t="str">
        <f t="shared" si="59"/>
        <v/>
      </c>
      <c r="AH95" s="41" t="str">
        <f t="shared" si="35"/>
        <v/>
      </c>
      <c r="AI95" s="39" t="str">
        <f>IF(B95="","",ROUND(GEOMEAN((J95,P95,V95)),0))</f>
        <v/>
      </c>
      <c r="AJ95" s="39" t="str">
        <f>IF(B95="","",ROUND(GEOMEAN((L95,R95,X95)),0))</f>
        <v/>
      </c>
      <c r="AK95" s="40" t="str">
        <f t="shared" si="36"/>
        <v/>
      </c>
      <c r="AL95" s="40" t="str">
        <f t="shared" si="37"/>
        <v/>
      </c>
      <c r="AM95" s="42" t="e">
        <f t="shared" si="60"/>
        <v>#DIV/0!</v>
      </c>
      <c r="AN95" s="42" t="e">
        <f t="shared" si="38"/>
        <v>#DIV/0!</v>
      </c>
      <c r="AO95" s="39" t="str">
        <f t="shared" si="61"/>
        <v/>
      </c>
      <c r="AP95" s="39" t="str">
        <f t="shared" si="62"/>
        <v/>
      </c>
      <c r="AQ95" s="40" t="str">
        <f t="shared" si="63"/>
        <v/>
      </c>
      <c r="AR95" s="41" t="str">
        <f t="shared" si="64"/>
        <v/>
      </c>
      <c r="AS95" s="39" t="str">
        <f>IF(L95="","",ROUND(GEOMEAN((J95,P95,V95,AB95)),0))</f>
        <v/>
      </c>
      <c r="AT95" s="39" t="str">
        <f>IF(L95="","",ROUND(GEOMEAN((L95,R95,X95,AD95)),0))</f>
        <v/>
      </c>
      <c r="AU95" s="40" t="str">
        <f t="shared" si="65"/>
        <v/>
      </c>
      <c r="AV95" s="40" t="str">
        <f t="shared" si="66"/>
        <v/>
      </c>
      <c r="AW95" s="42">
        <f t="shared" si="67"/>
        <v>0</v>
      </c>
      <c r="AX95" s="42">
        <f t="shared" si="39"/>
        <v>0</v>
      </c>
      <c r="AY95" s="5"/>
      <c r="CN95" s="7">
        <v>85</v>
      </c>
    </row>
    <row r="96" spans="1:92" s="7" customFormat="1">
      <c r="A96" s="6" t="str">
        <f t="shared" si="40"/>
        <v/>
      </c>
      <c r="B96" s="43"/>
      <c r="C96" s="6"/>
      <c r="D96" s="6"/>
      <c r="E96" s="43"/>
      <c r="F96" s="44"/>
      <c r="G96" s="22"/>
      <c r="H96" s="23"/>
      <c r="I96" s="47">
        <f t="shared" si="41"/>
        <v>0</v>
      </c>
      <c r="J96" s="47">
        <f t="shared" si="42"/>
        <v>0</v>
      </c>
      <c r="K96" s="58" t="str">
        <f t="shared" si="43"/>
        <v/>
      </c>
      <c r="L96" s="58" t="str">
        <f t="shared" si="44"/>
        <v/>
      </c>
      <c r="M96" s="24"/>
      <c r="N96" s="25"/>
      <c r="O96" s="26">
        <f t="shared" si="45"/>
        <v>0</v>
      </c>
      <c r="P96" s="26">
        <f t="shared" si="46"/>
        <v>0</v>
      </c>
      <c r="Q96" s="27" t="str">
        <f t="shared" si="47"/>
        <v/>
      </c>
      <c r="R96" s="27" t="str">
        <f t="shared" si="48"/>
        <v/>
      </c>
      <c r="S96" s="29"/>
      <c r="T96" s="30"/>
      <c r="U96" s="31">
        <f t="shared" si="49"/>
        <v>0</v>
      </c>
      <c r="V96" s="31">
        <f t="shared" si="50"/>
        <v>0</v>
      </c>
      <c r="W96" s="32" t="str">
        <f t="shared" si="51"/>
        <v/>
      </c>
      <c r="X96" s="32" t="str">
        <f t="shared" si="52"/>
        <v/>
      </c>
      <c r="Y96" s="24"/>
      <c r="Z96" s="24"/>
      <c r="AA96" s="25">
        <f t="shared" si="53"/>
        <v>0</v>
      </c>
      <c r="AB96" s="26">
        <f t="shared" si="54"/>
        <v>0</v>
      </c>
      <c r="AC96" s="26" t="str">
        <f t="shared" si="55"/>
        <v/>
      </c>
      <c r="AD96" s="27" t="str">
        <f t="shared" si="56"/>
        <v/>
      </c>
      <c r="AE96" s="39" t="str">
        <f t="shared" si="57"/>
        <v/>
      </c>
      <c r="AF96" s="39" t="str">
        <f t="shared" si="58"/>
        <v/>
      </c>
      <c r="AG96" s="40" t="str">
        <f t="shared" si="59"/>
        <v/>
      </c>
      <c r="AH96" s="41" t="str">
        <f t="shared" si="35"/>
        <v/>
      </c>
      <c r="AI96" s="39" t="str">
        <f>IF(B96="","",ROUND(GEOMEAN((J96,P96,V96)),0))</f>
        <v/>
      </c>
      <c r="AJ96" s="39" t="str">
        <f>IF(B96="","",ROUND(GEOMEAN((L96,R96,X96)),0))</f>
        <v/>
      </c>
      <c r="AK96" s="40" t="str">
        <f t="shared" si="36"/>
        <v/>
      </c>
      <c r="AL96" s="40" t="str">
        <f t="shared" si="37"/>
        <v/>
      </c>
      <c r="AM96" s="42" t="e">
        <f t="shared" si="60"/>
        <v>#DIV/0!</v>
      </c>
      <c r="AN96" s="42" t="e">
        <f t="shared" si="38"/>
        <v>#DIV/0!</v>
      </c>
      <c r="AO96" s="39" t="str">
        <f t="shared" si="61"/>
        <v/>
      </c>
      <c r="AP96" s="39" t="str">
        <f t="shared" si="62"/>
        <v/>
      </c>
      <c r="AQ96" s="40" t="str">
        <f t="shared" si="63"/>
        <v/>
      </c>
      <c r="AR96" s="41" t="str">
        <f t="shared" si="64"/>
        <v/>
      </c>
      <c r="AS96" s="39" t="str">
        <f>IF(L96="","",ROUND(GEOMEAN((J96,P96,V96,AB96)),0))</f>
        <v/>
      </c>
      <c r="AT96" s="39" t="str">
        <f>IF(L96="","",ROUND(GEOMEAN((L96,R96,X96,AD96)),0))</f>
        <v/>
      </c>
      <c r="AU96" s="40" t="str">
        <f t="shared" si="65"/>
        <v/>
      </c>
      <c r="AV96" s="40" t="str">
        <f t="shared" si="66"/>
        <v/>
      </c>
      <c r="AW96" s="42">
        <f t="shared" si="67"/>
        <v>0</v>
      </c>
      <c r="AX96" s="42">
        <f t="shared" si="39"/>
        <v>0</v>
      </c>
      <c r="AY96" s="5"/>
      <c r="CN96" s="7">
        <v>86</v>
      </c>
    </row>
    <row r="97" spans="1:92" s="7" customFormat="1">
      <c r="A97" s="6" t="str">
        <f t="shared" si="40"/>
        <v/>
      </c>
      <c r="B97" s="43"/>
      <c r="C97" s="6"/>
      <c r="D97" s="6"/>
      <c r="E97" s="43"/>
      <c r="F97" s="44"/>
      <c r="G97" s="22"/>
      <c r="H97" s="23"/>
      <c r="I97" s="47">
        <f t="shared" si="41"/>
        <v>0</v>
      </c>
      <c r="J97" s="47">
        <f t="shared" si="42"/>
        <v>0</v>
      </c>
      <c r="K97" s="58" t="str">
        <f t="shared" si="43"/>
        <v/>
      </c>
      <c r="L97" s="58" t="str">
        <f t="shared" si="44"/>
        <v/>
      </c>
      <c r="M97" s="24"/>
      <c r="N97" s="25"/>
      <c r="O97" s="26">
        <f t="shared" si="45"/>
        <v>0</v>
      </c>
      <c r="P97" s="26">
        <f t="shared" si="46"/>
        <v>0</v>
      </c>
      <c r="Q97" s="27" t="str">
        <f t="shared" si="47"/>
        <v/>
      </c>
      <c r="R97" s="27" t="str">
        <f t="shared" si="48"/>
        <v/>
      </c>
      <c r="S97" s="29"/>
      <c r="T97" s="30"/>
      <c r="U97" s="31">
        <f t="shared" si="49"/>
        <v>0</v>
      </c>
      <c r="V97" s="31">
        <f t="shared" si="50"/>
        <v>0</v>
      </c>
      <c r="W97" s="32" t="str">
        <f t="shared" si="51"/>
        <v/>
      </c>
      <c r="X97" s="32" t="str">
        <f t="shared" si="52"/>
        <v/>
      </c>
      <c r="Y97" s="24"/>
      <c r="Z97" s="24"/>
      <c r="AA97" s="25">
        <f t="shared" si="53"/>
        <v>0</v>
      </c>
      <c r="AB97" s="26">
        <f t="shared" si="54"/>
        <v>0</v>
      </c>
      <c r="AC97" s="26" t="str">
        <f t="shared" si="55"/>
        <v/>
      </c>
      <c r="AD97" s="27" t="str">
        <f t="shared" si="56"/>
        <v/>
      </c>
      <c r="AE97" s="39" t="str">
        <f t="shared" si="57"/>
        <v/>
      </c>
      <c r="AF97" s="39" t="str">
        <f t="shared" si="58"/>
        <v/>
      </c>
      <c r="AG97" s="40" t="str">
        <f t="shared" si="59"/>
        <v/>
      </c>
      <c r="AH97" s="41" t="str">
        <f t="shared" si="35"/>
        <v/>
      </c>
      <c r="AI97" s="39" t="str">
        <f>IF(B97="","",ROUND(GEOMEAN((J97,P97,V97)),0))</f>
        <v/>
      </c>
      <c r="AJ97" s="39" t="str">
        <f>IF(B97="","",ROUND(GEOMEAN((L97,R97,X97)),0))</f>
        <v/>
      </c>
      <c r="AK97" s="40" t="str">
        <f t="shared" si="36"/>
        <v/>
      </c>
      <c r="AL97" s="40" t="str">
        <f t="shared" si="37"/>
        <v/>
      </c>
      <c r="AM97" s="42" t="e">
        <f t="shared" si="60"/>
        <v>#DIV/0!</v>
      </c>
      <c r="AN97" s="42" t="e">
        <f t="shared" si="38"/>
        <v>#DIV/0!</v>
      </c>
      <c r="AO97" s="39" t="str">
        <f t="shared" si="61"/>
        <v/>
      </c>
      <c r="AP97" s="39" t="str">
        <f t="shared" si="62"/>
        <v/>
      </c>
      <c r="AQ97" s="40" t="str">
        <f t="shared" si="63"/>
        <v/>
      </c>
      <c r="AR97" s="41" t="str">
        <f t="shared" si="64"/>
        <v/>
      </c>
      <c r="AS97" s="39" t="str">
        <f>IF(L97="","",ROUND(GEOMEAN((J97,P97,V97,AB97)),0))</f>
        <v/>
      </c>
      <c r="AT97" s="39" t="str">
        <f>IF(L97="","",ROUND(GEOMEAN((L97,R97,X97,AD97)),0))</f>
        <v/>
      </c>
      <c r="AU97" s="40" t="str">
        <f t="shared" si="65"/>
        <v/>
      </c>
      <c r="AV97" s="40" t="str">
        <f t="shared" si="66"/>
        <v/>
      </c>
      <c r="AW97" s="42">
        <f t="shared" si="67"/>
        <v>0</v>
      </c>
      <c r="AX97" s="42">
        <f t="shared" si="39"/>
        <v>0</v>
      </c>
      <c r="AY97" s="5"/>
      <c r="CN97" s="7">
        <v>87</v>
      </c>
    </row>
    <row r="98" spans="1:92" s="7" customFormat="1" ht="14.65" customHeight="1">
      <c r="A98" s="439" t="s">
        <v>228</v>
      </c>
      <c r="B98" s="439"/>
      <c r="C98" s="439"/>
      <c r="D98" s="439"/>
      <c r="E98" s="439"/>
      <c r="F98" s="439"/>
      <c r="G98" s="439"/>
      <c r="H98" s="439"/>
      <c r="I98" s="439"/>
      <c r="J98" s="439"/>
      <c r="K98" s="439"/>
      <c r="L98" s="439"/>
      <c r="M98" s="439"/>
      <c r="N98" s="439"/>
      <c r="O98" s="439"/>
      <c r="P98" s="439"/>
      <c r="Q98" s="439"/>
      <c r="R98" s="439"/>
      <c r="S98" s="439"/>
      <c r="T98" s="439"/>
      <c r="U98" s="439"/>
      <c r="V98" s="439"/>
      <c r="W98" s="439"/>
      <c r="X98" s="439"/>
      <c r="Y98" s="439"/>
      <c r="Z98" s="439"/>
      <c r="AA98" s="439"/>
      <c r="AB98" s="439"/>
      <c r="AC98" s="439"/>
      <c r="AD98" s="439"/>
      <c r="AE98" s="439"/>
      <c r="AF98" s="60">
        <f>SUM(AF11:AF97)</f>
        <v>0</v>
      </c>
      <c r="AI98" s="60">
        <f>SUM(AI11:AI97)</f>
        <v>0</v>
      </c>
      <c r="AP98" s="60">
        <f>SUM(AP11:AP97)</f>
        <v>0</v>
      </c>
      <c r="AS98" s="60">
        <f>SUM(AS11:AS97)</f>
        <v>0</v>
      </c>
      <c r="CN98" s="7">
        <v>88</v>
      </c>
    </row>
    <row r="99" spans="1:92" s="7" customFormat="1">
      <c r="B99" s="9"/>
      <c r="C99" s="9"/>
      <c r="D99" s="9"/>
      <c r="E99" s="9"/>
      <c r="F99" s="9"/>
      <c r="G99" s="9"/>
      <c r="H99" s="9"/>
      <c r="I99" s="9"/>
      <c r="J99" s="9"/>
      <c r="K99" s="9"/>
      <c r="L99" s="9"/>
      <c r="M99" s="9"/>
      <c r="N99" s="9"/>
      <c r="O99" s="9"/>
      <c r="P99" s="9"/>
      <c r="Q99" s="9"/>
      <c r="R99" s="9"/>
      <c r="S99" s="9"/>
      <c r="T99" s="9"/>
      <c r="U99" s="9"/>
      <c r="V99" s="9"/>
      <c r="W99" s="9"/>
      <c r="X99" s="9"/>
      <c r="Y99" s="9"/>
      <c r="Z99" s="9"/>
      <c r="AA99" s="9"/>
      <c r="AB99" s="9"/>
      <c r="AC99" s="9"/>
      <c r="AD99" s="9"/>
      <c r="AE99" s="9"/>
      <c r="AF99" s="8"/>
      <c r="AG99" s="8"/>
      <c r="AO99" s="8"/>
      <c r="AP99" s="8"/>
      <c r="AQ99" s="8"/>
      <c r="CN99" s="7">
        <v>89</v>
      </c>
    </row>
    <row r="100" spans="1:92" s="10" customFormat="1" ht="18.75">
      <c r="A100" s="413"/>
      <c r="B100" s="413"/>
      <c r="C100" s="413"/>
      <c r="D100" s="413"/>
      <c r="E100" s="413"/>
      <c r="F100" s="413"/>
      <c r="G100" s="413"/>
      <c r="H100" s="413"/>
      <c r="I100" s="413"/>
      <c r="J100" s="413"/>
      <c r="K100" s="413"/>
      <c r="L100" s="413"/>
      <c r="M100" s="413"/>
      <c r="N100" s="413"/>
      <c r="O100" s="413"/>
      <c r="P100" s="413"/>
      <c r="Q100" s="413"/>
      <c r="R100" s="413"/>
      <c r="S100" s="413"/>
      <c r="T100" s="413"/>
      <c r="U100" s="413"/>
      <c r="V100" s="413"/>
      <c r="W100" s="413"/>
      <c r="X100" s="413"/>
      <c r="Y100" s="413"/>
      <c r="Z100" s="413"/>
      <c r="AA100" s="413"/>
      <c r="AB100" s="413"/>
      <c r="AC100" s="413"/>
      <c r="AD100" s="413"/>
      <c r="AE100" s="413"/>
      <c r="AF100" s="413"/>
      <c r="AG100" s="413"/>
      <c r="AH100" s="69"/>
      <c r="AI100" s="69"/>
      <c r="AJ100" s="69"/>
      <c r="AK100" s="69"/>
      <c r="AL100" s="69"/>
      <c r="AM100" s="70"/>
      <c r="AN100" s="70"/>
      <c r="AO100" s="70"/>
      <c r="AP100" s="70"/>
      <c r="AQ100" s="70"/>
      <c r="AR100" s="70"/>
      <c r="AS100" s="70"/>
      <c r="AT100" s="70"/>
      <c r="AU100" s="70"/>
      <c r="AV100" s="70"/>
      <c r="AW100" s="70"/>
      <c r="AX100" s="70"/>
      <c r="AY100" s="70"/>
      <c r="AZ100" s="70"/>
      <c r="BA100" s="70"/>
      <c r="BB100" s="70"/>
      <c r="BC100" s="70"/>
      <c r="BD100" s="70"/>
      <c r="BE100" s="70"/>
      <c r="BF100" s="70"/>
      <c r="CN100" s="7">
        <v>90</v>
      </c>
    </row>
    <row r="101" spans="1:92" s="7" customFormat="1">
      <c r="AN101" s="70"/>
      <c r="AO101" s="70"/>
      <c r="AP101" s="70"/>
      <c r="AQ101" s="70"/>
      <c r="AR101" s="70"/>
      <c r="AS101" s="70"/>
      <c r="AT101" s="70"/>
      <c r="AU101" s="70"/>
      <c r="AV101" s="70"/>
      <c r="AW101" s="70"/>
      <c r="AX101" s="70"/>
      <c r="AY101" s="70"/>
      <c r="AZ101" s="70"/>
      <c r="BA101" s="70"/>
      <c r="BB101" s="70"/>
      <c r="BC101" s="70"/>
      <c r="BD101" s="70"/>
      <c r="BE101" s="70"/>
      <c r="BF101" s="70"/>
      <c r="CN101" s="7">
        <v>91</v>
      </c>
    </row>
    <row r="102" spans="1:92" s="7" customFormat="1" ht="259.14999999999998" customHeight="1">
      <c r="AN102" s="70"/>
      <c r="AO102" s="70"/>
      <c r="AP102" s="70"/>
      <c r="AQ102" s="70"/>
      <c r="AR102" s="70"/>
      <c r="AS102" s="70"/>
      <c r="AT102" s="70"/>
      <c r="AU102" s="70"/>
      <c r="AV102" s="70"/>
      <c r="AW102" s="70"/>
      <c r="AX102" s="70"/>
      <c r="AY102" s="70"/>
      <c r="AZ102" s="70"/>
      <c r="BA102" s="70"/>
      <c r="BB102" s="70"/>
      <c r="BC102" s="70"/>
      <c r="BD102" s="70"/>
      <c r="BE102" s="70"/>
      <c r="BF102" s="70"/>
      <c r="CN102" s="7">
        <v>92</v>
      </c>
    </row>
    <row r="103" spans="1:92" s="7" customFormat="1" ht="30.4" customHeight="1">
      <c r="AL103" s="72"/>
      <c r="AM103" s="72"/>
      <c r="AN103" s="72"/>
      <c r="AO103" s="72"/>
      <c r="AP103" s="72"/>
      <c r="AQ103" s="72"/>
      <c r="AR103" s="72"/>
      <c r="CN103" s="7">
        <v>92</v>
      </c>
    </row>
    <row r="104" spans="1:92" s="7" customFormat="1" ht="30.4" customHeight="1">
      <c r="AL104" s="72"/>
      <c r="AM104" s="72"/>
      <c r="AN104" s="72"/>
      <c r="AO104" s="72"/>
      <c r="AP104" s="72"/>
      <c r="AQ104" s="72"/>
      <c r="AR104" s="72"/>
      <c r="CN104" s="7">
        <v>92</v>
      </c>
    </row>
    <row r="105" spans="1:92" s="7" customFormat="1" ht="30.4" customHeight="1">
      <c r="AL105" s="72"/>
      <c r="AM105" s="72"/>
      <c r="AN105" s="72"/>
      <c r="AO105" s="72"/>
      <c r="AP105" s="72"/>
      <c r="AQ105" s="72"/>
      <c r="AR105" s="72"/>
    </row>
    <row r="106" spans="1:92" s="7" customFormat="1" ht="30.4" customHeight="1">
      <c r="A106" s="72"/>
      <c r="B106" s="72"/>
      <c r="C106" s="72"/>
      <c r="D106" s="72"/>
      <c r="E106" s="72"/>
      <c r="F106" s="72"/>
      <c r="G106" s="72"/>
    </row>
    <row r="107" spans="1:92" s="7" customFormat="1" ht="30.4" customHeight="1">
      <c r="A107" s="72"/>
      <c r="B107" s="72"/>
      <c r="C107" s="72"/>
      <c r="D107" s="72"/>
      <c r="E107" s="72"/>
      <c r="F107" s="72"/>
      <c r="G107" s="72"/>
    </row>
    <row r="108" spans="1:92" s="7" customFormat="1" ht="30.4" customHeight="1">
      <c r="A108" s="72"/>
      <c r="B108" s="72"/>
      <c r="C108" s="72"/>
      <c r="D108" s="72"/>
      <c r="E108" s="72"/>
      <c r="F108" s="72"/>
      <c r="G108" s="72"/>
      <c r="AO108" s="59"/>
    </row>
    <row r="109" spans="1:92" s="7" customFormat="1" ht="30.4" customHeight="1">
      <c r="A109" s="72"/>
      <c r="B109" s="72"/>
      <c r="C109" s="72"/>
      <c r="D109" s="72"/>
      <c r="E109" s="72"/>
      <c r="F109" s="72"/>
      <c r="G109" s="72"/>
    </row>
    <row r="110" spans="1:92" s="7" customFormat="1" ht="30.4" customHeight="1">
      <c r="A110" s="72"/>
      <c r="B110" s="72"/>
      <c r="C110" s="72"/>
      <c r="D110" s="72"/>
      <c r="E110" s="72"/>
      <c r="F110" s="72"/>
      <c r="G110" s="72"/>
    </row>
    <row r="111" spans="1:92" s="7" customFormat="1" ht="30.4" customHeight="1">
      <c r="A111" s="72"/>
      <c r="B111" s="72"/>
      <c r="C111" s="72"/>
      <c r="D111" s="72"/>
      <c r="E111" s="72"/>
      <c r="F111" s="72"/>
      <c r="G111" s="72"/>
    </row>
    <row r="112" spans="1:92" s="7" customFormat="1" ht="30.4" customHeight="1">
      <c r="A112" s="72"/>
      <c r="B112" s="72"/>
      <c r="C112" s="72"/>
      <c r="D112" s="72"/>
      <c r="E112" s="72"/>
      <c r="F112" s="72"/>
      <c r="G112" s="72"/>
    </row>
    <row r="113" spans="1:92" s="7" customFormat="1" ht="30.4" customHeight="1">
      <c r="A113" s="72"/>
      <c r="B113" s="72"/>
      <c r="C113" s="72"/>
      <c r="D113" s="72"/>
      <c r="E113" s="72"/>
      <c r="F113" s="72"/>
      <c r="G113" s="72"/>
    </row>
    <row r="114" spans="1:92" s="7" customFormat="1" ht="30.4" customHeight="1">
      <c r="A114" s="72"/>
      <c r="B114" s="72"/>
      <c r="C114" s="72"/>
      <c r="D114" s="72"/>
      <c r="E114" s="72"/>
      <c r="F114" s="72"/>
      <c r="G114" s="72"/>
    </row>
    <row r="115" spans="1:92" s="7" customFormat="1" ht="30.4" customHeight="1">
      <c r="A115" s="72"/>
      <c r="B115" s="72"/>
      <c r="C115" s="72"/>
      <c r="D115" s="72"/>
      <c r="E115" s="72"/>
      <c r="F115" s="72"/>
      <c r="G115" s="72"/>
    </row>
    <row r="116" spans="1:92" s="7" customFormat="1" ht="30.4" customHeight="1">
      <c r="A116" s="72"/>
      <c r="B116" s="72"/>
      <c r="C116" s="72"/>
      <c r="D116" s="72"/>
      <c r="E116" s="72"/>
      <c r="F116" s="72"/>
      <c r="G116" s="72"/>
    </row>
    <row r="117" spans="1:92" s="7" customFormat="1" ht="30.4" customHeight="1">
      <c r="A117" s="72"/>
      <c r="B117" s="72"/>
      <c r="C117" s="72"/>
      <c r="D117" s="72"/>
      <c r="E117" s="72"/>
      <c r="F117" s="72"/>
      <c r="G117" s="72"/>
    </row>
    <row r="118" spans="1:92" s="7" customFormat="1" ht="30.4" customHeight="1">
      <c r="A118" s="72"/>
      <c r="B118" s="72"/>
      <c r="C118" s="72"/>
      <c r="D118" s="72"/>
      <c r="E118" s="72"/>
      <c r="F118" s="72"/>
      <c r="G118" s="72"/>
    </row>
    <row r="119" spans="1:92" s="7" customFormat="1" ht="30.4" customHeight="1">
      <c r="A119" s="72"/>
      <c r="B119" s="72"/>
      <c r="C119" s="72"/>
      <c r="D119" s="72"/>
      <c r="E119" s="72"/>
      <c r="F119" s="72"/>
      <c r="G119" s="72"/>
    </row>
    <row r="120" spans="1:92" s="7" customFormat="1" ht="30.4" customHeight="1">
      <c r="A120" s="72"/>
      <c r="B120" s="72"/>
      <c r="C120" s="72"/>
      <c r="D120" s="72"/>
      <c r="E120" s="72"/>
      <c r="F120" s="72"/>
      <c r="G120" s="72"/>
    </row>
    <row r="121" spans="1:92" s="7" customFormat="1" ht="30.4" customHeight="1">
      <c r="A121" s="72"/>
      <c r="B121" s="72"/>
      <c r="C121" s="72"/>
      <c r="D121" s="72"/>
      <c r="E121" s="72"/>
      <c r="F121" s="72"/>
      <c r="G121" s="72"/>
    </row>
    <row r="122" spans="1:92" s="7" customFormat="1" ht="30.4" customHeight="1">
      <c r="A122" s="72"/>
      <c r="B122" s="72"/>
      <c r="C122" s="72"/>
      <c r="D122" s="72"/>
      <c r="E122" s="72"/>
      <c r="F122" s="72"/>
      <c r="G122" s="72"/>
    </row>
    <row r="123" spans="1:92" s="7" customFormat="1" ht="30.4" customHeight="1">
      <c r="A123" s="72"/>
      <c r="B123" s="72"/>
      <c r="C123" s="72"/>
      <c r="D123" s="72"/>
      <c r="E123" s="72"/>
      <c r="F123" s="72"/>
      <c r="G123" s="72"/>
      <c r="CN123" s="7">
        <v>92</v>
      </c>
    </row>
    <row r="124" spans="1:92" s="7" customFormat="1" ht="30.4" customHeight="1">
      <c r="A124" s="72"/>
      <c r="B124" s="72"/>
      <c r="C124" s="72"/>
      <c r="D124" s="72"/>
      <c r="E124" s="72"/>
      <c r="F124" s="72"/>
      <c r="G124" s="72"/>
      <c r="CN124" s="7">
        <v>93</v>
      </c>
    </row>
    <row r="125" spans="1:92" s="7" customFormat="1" ht="30.4" customHeight="1">
      <c r="A125" s="72"/>
      <c r="B125" s="72"/>
      <c r="C125" s="72"/>
      <c r="D125" s="72"/>
      <c r="E125" s="72"/>
      <c r="F125" s="72"/>
      <c r="G125" s="72"/>
      <c r="CN125" s="7">
        <v>94</v>
      </c>
    </row>
    <row r="126" spans="1:92" s="7" customFormat="1" ht="30.4" customHeight="1">
      <c r="A126" s="72"/>
      <c r="B126" s="72"/>
      <c r="C126" s="72"/>
      <c r="D126" s="72"/>
      <c r="E126" s="72"/>
      <c r="F126" s="72"/>
      <c r="G126" s="72"/>
      <c r="CN126" s="7">
        <v>95</v>
      </c>
    </row>
    <row r="127" spans="1:92" s="7" customFormat="1" ht="30.4" customHeight="1">
      <c r="A127" s="72"/>
      <c r="B127" s="72"/>
      <c r="C127" s="72"/>
      <c r="D127" s="72"/>
      <c r="E127" s="72"/>
      <c r="F127" s="72"/>
      <c r="G127" s="72"/>
      <c r="CN127" s="7">
        <v>96</v>
      </c>
    </row>
    <row r="128" spans="1:92" s="7" customFormat="1" ht="30.4" customHeight="1">
      <c r="A128" s="72"/>
      <c r="B128" s="72"/>
      <c r="C128" s="72"/>
      <c r="D128" s="72"/>
      <c r="E128" s="72"/>
      <c r="F128" s="72"/>
      <c r="G128" s="72"/>
      <c r="CN128" s="7">
        <v>97</v>
      </c>
    </row>
    <row r="129" spans="1:92" s="7" customFormat="1" ht="30.4" customHeight="1">
      <c r="A129" s="72"/>
      <c r="B129" s="72"/>
      <c r="C129" s="72"/>
      <c r="D129" s="72"/>
      <c r="E129" s="72"/>
      <c r="F129" s="72"/>
      <c r="G129" s="72"/>
      <c r="CN129" s="7">
        <v>98</v>
      </c>
    </row>
    <row r="130" spans="1:92">
      <c r="CN130" s="3">
        <v>101</v>
      </c>
    </row>
    <row r="131" spans="1:92">
      <c r="CN131" s="3">
        <v>102</v>
      </c>
    </row>
    <row r="132" spans="1:92" ht="59.25" customHeight="1">
      <c r="CN132" s="3">
        <v>103</v>
      </c>
    </row>
  </sheetData>
  <sheetProtection formatColumns="0" formatRows="0" insertColumns="0" insertRows="0"/>
  <mergeCells count="29">
    <mergeCell ref="BY69:CF69"/>
    <mergeCell ref="CG69:CG82"/>
    <mergeCell ref="CH69:CI82"/>
    <mergeCell ref="BY70:CF82"/>
    <mergeCell ref="A98:AE98"/>
    <mergeCell ref="BC6:BN6"/>
    <mergeCell ref="BF37:BM37"/>
    <mergeCell ref="BC46:BJ46"/>
    <mergeCell ref="BK46:BK59"/>
    <mergeCell ref="BL46:BM59"/>
    <mergeCell ref="BC47:BJ59"/>
    <mergeCell ref="AI9:AJ9"/>
    <mergeCell ref="AO9:AR9"/>
    <mergeCell ref="AS9:AT9"/>
    <mergeCell ref="A100:AG100"/>
    <mergeCell ref="G9:L9"/>
    <mergeCell ref="M9:R9"/>
    <mergeCell ref="S9:X9"/>
    <mergeCell ref="Y9:AD9"/>
    <mergeCell ref="AE9:AH9"/>
    <mergeCell ref="A3:L3"/>
    <mergeCell ref="M3:V6"/>
    <mergeCell ref="A4:B6"/>
    <mergeCell ref="E4:F4"/>
    <mergeCell ref="G4:L4"/>
    <mergeCell ref="D5:F5"/>
    <mergeCell ref="D6:L6"/>
    <mergeCell ref="H5:I5"/>
    <mergeCell ref="K5:L5"/>
  </mergeCells>
  <conditionalFormatting sqref="AH11:AH97">
    <cfRule type="cellIs" dxfId="10" priority="2" stopIfTrue="1" operator="greaterThan">
      <formula>0.2</formula>
    </cfRule>
  </conditionalFormatting>
  <conditionalFormatting sqref="AR11:AR97">
    <cfRule type="cellIs" dxfId="9" priority="1" stopIfTrue="1" operator="greaterThan">
      <formula>0.2</formula>
    </cfRule>
  </conditionalFormatting>
  <dataValidations count="1">
    <dataValidation type="list" allowBlank="1" showInputMessage="1" showErrorMessage="1" sqref="BG11:BG17 BG26:BG36" xr:uid="{B693B33E-2FC7-4FE8-93C9-7B17499AA16B}">
      <formula1>"Tabla,Cotizacion"</formula1>
    </dataValidation>
  </dataValidations>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DFA0837B-3053-47DF-9D89-2ACD3E8F368C}">
          <x14:formula1>
            <xm:f>Lista!$V$8:$V$14</xm:f>
          </x14:formula1>
          <xm:sqref>G4:L4</xm:sqref>
        </x14:dataValidation>
        <x14:dataValidation type="list" allowBlank="1" showInputMessage="1" showErrorMessage="1" xr:uid="{BB86A379-A618-463E-8A69-407C260AA612}">
          <x14:formula1>
            <xm:f>Lista!$L$8:$L$21</xm:f>
          </x14:formula1>
          <xm:sqref>D5:F5</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8C2F3FD-DEF2-4B55-A6B7-BD363A9D6501}">
  <sheetPr codeName="Hoja7"/>
  <dimension ref="A3:C20"/>
  <sheetViews>
    <sheetView workbookViewId="0">
      <selection activeCell="C15" sqref="C15"/>
    </sheetView>
  </sheetViews>
  <sheetFormatPr defaultColWidth="11.28515625" defaultRowHeight="15"/>
  <sheetData>
    <row r="3" spans="1:3">
      <c r="A3" s="49"/>
      <c r="B3" s="50"/>
      <c r="C3" s="51"/>
    </row>
    <row r="4" spans="1:3">
      <c r="A4" s="52"/>
      <c r="B4" s="53"/>
      <c r="C4" s="54"/>
    </row>
    <row r="5" spans="1:3">
      <c r="A5" s="52"/>
      <c r="B5" s="53"/>
      <c r="C5" s="54"/>
    </row>
    <row r="6" spans="1:3">
      <c r="A6" s="52"/>
      <c r="B6" s="53"/>
      <c r="C6" s="54"/>
    </row>
    <row r="7" spans="1:3">
      <c r="A7" s="52"/>
      <c r="B7" s="53"/>
      <c r="C7" s="54"/>
    </row>
    <row r="8" spans="1:3">
      <c r="A8" s="52"/>
      <c r="B8" s="53"/>
      <c r="C8" s="54"/>
    </row>
    <row r="9" spans="1:3">
      <c r="A9" s="52"/>
      <c r="B9" s="53"/>
      <c r="C9" s="54"/>
    </row>
    <row r="10" spans="1:3">
      <c r="A10" s="52"/>
      <c r="B10" s="53"/>
      <c r="C10" s="54"/>
    </row>
    <row r="11" spans="1:3">
      <c r="A11" s="52"/>
      <c r="B11" s="53"/>
      <c r="C11" s="54"/>
    </row>
    <row r="12" spans="1:3">
      <c r="A12" s="52"/>
      <c r="B12" s="53"/>
      <c r="C12" s="54"/>
    </row>
    <row r="13" spans="1:3">
      <c r="A13" s="52"/>
      <c r="B13" s="53"/>
      <c r="C13" s="54"/>
    </row>
    <row r="14" spans="1:3">
      <c r="A14" s="52"/>
      <c r="B14" s="53"/>
      <c r="C14" s="54"/>
    </row>
    <row r="15" spans="1:3">
      <c r="A15" s="52"/>
      <c r="B15" s="53"/>
      <c r="C15" s="54"/>
    </row>
    <row r="16" spans="1:3">
      <c r="A16" s="52"/>
      <c r="B16" s="53"/>
      <c r="C16" s="54"/>
    </row>
    <row r="17" spans="1:3">
      <c r="A17" s="52"/>
      <c r="B17" s="53"/>
      <c r="C17" s="54"/>
    </row>
    <row r="18" spans="1:3">
      <c r="A18" s="52"/>
      <c r="B18" s="53"/>
      <c r="C18" s="54"/>
    </row>
    <row r="19" spans="1:3">
      <c r="A19" s="52"/>
      <c r="B19" s="53"/>
      <c r="C19" s="54"/>
    </row>
    <row r="20" spans="1:3">
      <c r="A20" s="55"/>
      <c r="B20" s="56"/>
      <c r="C20" s="57"/>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165880A-5759-4CBD-91C0-89EF055281C2}">
  <sheetPr codeName="Hoja2"/>
  <dimension ref="A2:V27"/>
  <sheetViews>
    <sheetView workbookViewId="0">
      <selection activeCell="L8" sqref="L8:L20"/>
    </sheetView>
  </sheetViews>
  <sheetFormatPr defaultColWidth="11.28515625" defaultRowHeight="15"/>
  <cols>
    <col min="12" max="12" width="36.28515625" customWidth="1"/>
    <col min="14" max="14" width="16.28515625" customWidth="1"/>
    <col min="16" max="16" width="49.28515625" customWidth="1"/>
  </cols>
  <sheetData>
    <row r="2" spans="1:22">
      <c r="A2" t="s">
        <v>261</v>
      </c>
      <c r="C2" t="s">
        <v>262</v>
      </c>
    </row>
    <row r="3" spans="1:22">
      <c r="A3" t="s">
        <v>263</v>
      </c>
      <c r="C3" t="s">
        <v>264</v>
      </c>
    </row>
    <row r="7" spans="1:22" ht="90">
      <c r="A7" s="11" t="s">
        <v>265</v>
      </c>
      <c r="C7" s="11" t="s">
        <v>266</v>
      </c>
      <c r="F7" s="11" t="s">
        <v>267</v>
      </c>
      <c r="H7" s="11" t="s">
        <v>268</v>
      </c>
      <c r="J7" s="11" t="s">
        <v>269</v>
      </c>
      <c r="L7" s="48" t="s">
        <v>270</v>
      </c>
      <c r="N7" s="11" t="s">
        <v>271</v>
      </c>
      <c r="P7" s="11" t="s">
        <v>272</v>
      </c>
      <c r="R7" s="11" t="s">
        <v>273</v>
      </c>
      <c r="T7" t="s">
        <v>274</v>
      </c>
      <c r="V7" t="s">
        <v>275</v>
      </c>
    </row>
    <row r="8" spans="1:22">
      <c r="A8" t="s">
        <v>276</v>
      </c>
      <c r="C8" t="s">
        <v>277</v>
      </c>
      <c r="F8" t="s">
        <v>278</v>
      </c>
      <c r="H8" t="s">
        <v>279</v>
      </c>
      <c r="J8" t="s">
        <v>280</v>
      </c>
      <c r="L8" s="14" t="s">
        <v>281</v>
      </c>
      <c r="N8" t="s">
        <v>282</v>
      </c>
      <c r="P8" s="13" t="s">
        <v>283</v>
      </c>
      <c r="R8" t="s">
        <v>284</v>
      </c>
      <c r="T8" t="s">
        <v>285</v>
      </c>
      <c r="V8" t="s">
        <v>286</v>
      </c>
    </row>
    <row r="9" spans="1:22" ht="30">
      <c r="A9" t="s">
        <v>287</v>
      </c>
      <c r="C9" t="s">
        <v>288</v>
      </c>
      <c r="F9" t="s">
        <v>289</v>
      </c>
      <c r="H9" t="s">
        <v>290</v>
      </c>
      <c r="J9" t="s">
        <v>291</v>
      </c>
      <c r="L9" s="14" t="s">
        <v>292</v>
      </c>
      <c r="N9" t="s">
        <v>293</v>
      </c>
      <c r="P9" s="13" t="s">
        <v>294</v>
      </c>
      <c r="R9" t="s">
        <v>295</v>
      </c>
      <c r="T9" t="s">
        <v>296</v>
      </c>
      <c r="V9" t="s">
        <v>297</v>
      </c>
    </row>
    <row r="10" spans="1:22">
      <c r="A10" t="s">
        <v>298</v>
      </c>
      <c r="C10" t="s">
        <v>299</v>
      </c>
      <c r="H10" t="s">
        <v>300</v>
      </c>
      <c r="J10" t="s">
        <v>301</v>
      </c>
      <c r="L10" s="14" t="s">
        <v>302</v>
      </c>
      <c r="N10" t="s">
        <v>303</v>
      </c>
      <c r="P10" s="13" t="s">
        <v>304</v>
      </c>
      <c r="R10" t="s">
        <v>305</v>
      </c>
      <c r="T10" t="s">
        <v>306</v>
      </c>
      <c r="V10" t="s">
        <v>307</v>
      </c>
    </row>
    <row r="11" spans="1:22">
      <c r="A11" t="s">
        <v>308</v>
      </c>
      <c r="C11" t="s">
        <v>309</v>
      </c>
      <c r="H11" t="s">
        <v>310</v>
      </c>
      <c r="J11" t="s">
        <v>311</v>
      </c>
      <c r="L11" s="14" t="s">
        <v>312</v>
      </c>
      <c r="T11" t="s">
        <v>313</v>
      </c>
      <c r="V11" t="s">
        <v>314</v>
      </c>
    </row>
    <row r="12" spans="1:22" ht="30">
      <c r="C12" s="7"/>
      <c r="D12" s="7"/>
      <c r="E12" s="7"/>
      <c r="F12" s="7"/>
      <c r="G12" s="7"/>
      <c r="H12" s="7" t="s">
        <v>315</v>
      </c>
      <c r="I12" s="7"/>
      <c r="J12" s="7" t="s">
        <v>316</v>
      </c>
      <c r="K12" s="7"/>
      <c r="L12" s="14" t="s">
        <v>317</v>
      </c>
      <c r="M12" s="7"/>
      <c r="N12" s="7"/>
      <c r="T12" t="s">
        <v>318</v>
      </c>
      <c r="V12" t="s">
        <v>319</v>
      </c>
    </row>
    <row r="13" spans="1:22">
      <c r="H13" t="s">
        <v>320</v>
      </c>
      <c r="I13" s="15"/>
      <c r="J13" s="15" t="s">
        <v>321</v>
      </c>
      <c r="L13" s="14" t="s">
        <v>322</v>
      </c>
      <c r="T13" t="s">
        <v>323</v>
      </c>
      <c r="V13" t="s">
        <v>324</v>
      </c>
    </row>
    <row r="14" spans="1:22">
      <c r="H14" t="s">
        <v>325</v>
      </c>
      <c r="I14" s="15"/>
      <c r="J14" s="15" t="s">
        <v>326</v>
      </c>
      <c r="L14" s="14" t="s">
        <v>327</v>
      </c>
      <c r="T14" t="s">
        <v>328</v>
      </c>
      <c r="V14" t="s">
        <v>4</v>
      </c>
    </row>
    <row r="15" spans="1:22">
      <c r="G15" s="15"/>
      <c r="H15" s="15" t="s">
        <v>329</v>
      </c>
      <c r="I15" s="15"/>
      <c r="J15" s="15" t="s">
        <v>330</v>
      </c>
      <c r="K15" s="15"/>
      <c r="L15" s="14" t="s">
        <v>331</v>
      </c>
      <c r="M15" s="15"/>
      <c r="N15" s="15"/>
      <c r="T15" t="s">
        <v>332</v>
      </c>
    </row>
    <row r="16" spans="1:22" ht="60">
      <c r="A16" s="11" t="s">
        <v>333</v>
      </c>
      <c r="J16" t="s">
        <v>334</v>
      </c>
      <c r="L16" s="14" t="s">
        <v>335</v>
      </c>
      <c r="T16" t="s">
        <v>336</v>
      </c>
    </row>
    <row r="17" spans="1:20">
      <c r="A17" t="s">
        <v>337</v>
      </c>
      <c r="J17" t="s">
        <v>338</v>
      </c>
      <c r="L17" s="14" t="s">
        <v>339</v>
      </c>
      <c r="T17" t="s">
        <v>340</v>
      </c>
    </row>
    <row r="18" spans="1:20">
      <c r="A18" t="s">
        <v>341</v>
      </c>
      <c r="J18" t="s">
        <v>342</v>
      </c>
      <c r="L18" s="14" t="s">
        <v>343</v>
      </c>
      <c r="T18" t="s">
        <v>344</v>
      </c>
    </row>
    <row r="19" spans="1:20">
      <c r="J19" t="s">
        <v>345</v>
      </c>
      <c r="L19" s="14" t="s">
        <v>346</v>
      </c>
    </row>
    <row r="20" spans="1:20">
      <c r="J20" t="s">
        <v>347</v>
      </c>
      <c r="L20" s="14" t="s">
        <v>348</v>
      </c>
    </row>
    <row r="21" spans="1:20">
      <c r="J21" t="s">
        <v>349</v>
      </c>
      <c r="L21" s="12"/>
    </row>
    <row r="22" spans="1:20">
      <c r="J22" t="s">
        <v>350</v>
      </c>
    </row>
    <row r="23" spans="1:20">
      <c r="J23" t="s">
        <v>351</v>
      </c>
    </row>
    <row r="24" spans="1:20">
      <c r="J24" t="s">
        <v>352</v>
      </c>
    </row>
    <row r="25" spans="1:20">
      <c r="A25" t="s">
        <v>353</v>
      </c>
      <c r="J25" t="s">
        <v>354</v>
      </c>
    </row>
    <row r="26" spans="1:20">
      <c r="J26" t="s">
        <v>355</v>
      </c>
    </row>
    <row r="27" spans="1:20">
      <c r="J27" t="s">
        <v>356</v>
      </c>
    </row>
  </sheetData>
  <sortState xmlns:xlrd2="http://schemas.microsoft.com/office/spreadsheetml/2017/richdata2" ref="V8:V14">
    <sortCondition ref="V8:V14"/>
  </sortState>
  <pageMargins left="0.7" right="0.7" top="0.75" bottom="0.75" header="0.3" footer="0.3"/>
  <drawing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F1E1121-168B-46A9-90EB-30E858C332CF}">
  <sheetPr codeName="Hoja5"/>
  <dimension ref="A3:DR79"/>
  <sheetViews>
    <sheetView view="pageBreakPreview" zoomScale="41" zoomScaleNormal="40" zoomScaleSheetLayoutView="40" workbookViewId="0">
      <selection activeCell="D6" sqref="D6:M6"/>
    </sheetView>
  </sheetViews>
  <sheetFormatPr defaultColWidth="11.28515625" defaultRowHeight="15"/>
  <cols>
    <col min="1" max="1" width="17.140625" style="3" customWidth="1"/>
    <col min="2" max="2" width="24.28515625" style="3" customWidth="1"/>
    <col min="3" max="3" width="52.28515625" style="3" customWidth="1"/>
    <col min="4" max="4" width="166.140625" style="3" customWidth="1"/>
    <col min="5" max="7" width="28.28515625" style="3" customWidth="1"/>
    <col min="8" max="8" width="31.28515625" style="3" customWidth="1"/>
    <col min="9" max="13" width="25.28515625" style="3" customWidth="1"/>
    <col min="14" max="14" width="39" style="3" customWidth="1"/>
    <col min="15" max="15" width="29.7109375" style="3" customWidth="1"/>
    <col min="16" max="16" width="24.28515625" style="3" customWidth="1"/>
    <col min="17" max="17" width="29.7109375" style="3" customWidth="1"/>
    <col min="18" max="18" width="30.42578125" style="3" customWidth="1"/>
    <col min="19" max="19" width="31.140625" style="3" customWidth="1"/>
    <col min="20" max="20" width="52.28515625" style="3" customWidth="1"/>
    <col min="21" max="21" width="29.7109375" style="3" customWidth="1"/>
    <col min="22" max="22" width="23.7109375" style="3" customWidth="1"/>
    <col min="23" max="23" width="29.7109375" style="3" customWidth="1"/>
    <col min="24" max="24" width="30.42578125" style="3" customWidth="1"/>
    <col min="25" max="25" width="31.140625" style="3" customWidth="1"/>
    <col min="26" max="26" width="33" style="3" bestFit="1" customWidth="1"/>
    <col min="27" max="27" width="35.7109375" style="3" customWidth="1"/>
    <col min="28" max="28" width="34.42578125" style="3" bestFit="1" customWidth="1"/>
    <col min="29" max="29" width="24.28515625" style="3" customWidth="1"/>
    <col min="30" max="30" width="56.28515625" style="3" customWidth="1"/>
    <col min="31" max="31" width="18.7109375" style="3" bestFit="1" customWidth="1"/>
    <col min="32" max="32" width="39.28515625" style="3" customWidth="1"/>
    <col min="33" max="33" width="11.28515625" style="3" customWidth="1"/>
    <col min="34" max="34" width="29.42578125" style="3" customWidth="1"/>
    <col min="35" max="55" width="11.28515625" style="3" hidden="1" customWidth="1"/>
    <col min="56" max="56" width="5.28515625" style="3" hidden="1" customWidth="1"/>
    <col min="57" max="104" width="11.28515625" style="3" hidden="1" customWidth="1"/>
    <col min="105" max="105" width="26.42578125" style="3" hidden="1" customWidth="1"/>
    <col min="106" max="106" width="40.28515625" style="3" hidden="1" customWidth="1"/>
    <col min="107" max="109" width="11.28515625" style="3" hidden="1" customWidth="1"/>
    <col min="110" max="110" width="22.42578125" style="3" hidden="1" customWidth="1"/>
    <col min="111" max="111" width="11.28515625" style="3" hidden="1" customWidth="1"/>
    <col min="112" max="112" width="21.7109375" style="3" hidden="1" customWidth="1"/>
    <col min="113" max="113" width="11.28515625" style="3" hidden="1" customWidth="1"/>
    <col min="114" max="114" width="24.140625" style="3" hidden="1" customWidth="1"/>
    <col min="115" max="118" width="15.140625" style="3" hidden="1" customWidth="1"/>
    <col min="119" max="119" width="13.7109375" style="3" hidden="1" customWidth="1"/>
    <col min="120" max="122" width="15.140625" style="3" hidden="1" customWidth="1"/>
    <col min="123" max="134" width="0" style="3" hidden="1" customWidth="1"/>
    <col min="135" max="16384" width="11.28515625" style="3"/>
  </cols>
  <sheetData>
    <row r="3" spans="1:122" s="1" customFormat="1" ht="93.75">
      <c r="A3" s="390" t="s">
        <v>0</v>
      </c>
      <c r="B3" s="390"/>
      <c r="C3" s="390"/>
      <c r="D3" s="390"/>
      <c r="E3" s="390"/>
      <c r="F3" s="390"/>
      <c r="G3" s="390"/>
      <c r="H3" s="390"/>
      <c r="I3" s="390"/>
      <c r="J3" s="390"/>
      <c r="K3" s="390"/>
      <c r="L3" s="390"/>
      <c r="M3" s="390"/>
      <c r="N3" s="443" t="s">
        <v>1</v>
      </c>
      <c r="O3" s="443"/>
      <c r="P3" s="443"/>
      <c r="Q3" s="443"/>
      <c r="R3" s="443"/>
      <c r="S3" s="443"/>
      <c r="T3" s="443"/>
      <c r="U3" s="443"/>
      <c r="V3" s="443"/>
      <c r="W3" s="443"/>
      <c r="X3" s="33"/>
      <c r="Y3" s="33"/>
      <c r="Z3" s="33"/>
      <c r="AA3" s="33"/>
      <c r="AB3" s="33"/>
      <c r="AC3" s="33"/>
    </row>
    <row r="4" spans="1:122" s="2" customFormat="1" ht="93.75">
      <c r="A4" s="391"/>
      <c r="B4" s="391"/>
      <c r="C4" s="45" t="s">
        <v>2</v>
      </c>
      <c r="D4" s="198">
        <v>46209</v>
      </c>
      <c r="E4" s="396" t="s">
        <v>3</v>
      </c>
      <c r="F4" s="397"/>
      <c r="G4" s="398"/>
      <c r="H4" s="392" t="s">
        <v>4</v>
      </c>
      <c r="I4" s="392"/>
      <c r="J4" s="392"/>
      <c r="K4" s="392"/>
      <c r="L4" s="392"/>
      <c r="M4" s="392"/>
      <c r="N4" s="443"/>
      <c r="O4" s="443"/>
      <c r="P4" s="443"/>
      <c r="Q4" s="443"/>
      <c r="R4" s="443"/>
      <c r="S4" s="443"/>
      <c r="T4" s="443"/>
      <c r="U4" s="443"/>
      <c r="V4" s="443"/>
      <c r="W4" s="443"/>
      <c r="Z4" s="377" t="s">
        <v>5</v>
      </c>
      <c r="AA4" s="377"/>
      <c r="AB4" s="73">
        <f>IF(B11="","",AA72)</f>
        <v>199552844.62966663</v>
      </c>
      <c r="AC4" s="38"/>
    </row>
    <row r="5" spans="1:122" s="2" customFormat="1" ht="93.75">
      <c r="A5" s="391"/>
      <c r="B5" s="391"/>
      <c r="C5" s="96" t="s">
        <v>6</v>
      </c>
      <c r="D5" s="440"/>
      <c r="E5" s="441"/>
      <c r="F5" s="442"/>
      <c r="G5" s="85"/>
      <c r="H5" s="96" t="s">
        <v>7</v>
      </c>
      <c r="I5" s="393" t="s">
        <v>357</v>
      </c>
      <c r="J5" s="395"/>
      <c r="K5" s="96" t="s">
        <v>8</v>
      </c>
      <c r="L5" s="393"/>
      <c r="M5" s="395"/>
      <c r="N5" s="443"/>
      <c r="O5" s="443"/>
      <c r="P5" s="443"/>
      <c r="Q5" s="443"/>
      <c r="R5" s="443"/>
      <c r="S5" s="443"/>
      <c r="T5" s="443"/>
      <c r="U5" s="443"/>
      <c r="V5" s="443"/>
      <c r="W5" s="443"/>
      <c r="Z5" s="377" t="s">
        <v>9</v>
      </c>
      <c r="AA5" s="377"/>
      <c r="AB5" s="73">
        <v>0</v>
      </c>
      <c r="AC5" s="38"/>
      <c r="AD5" s="88"/>
    </row>
    <row r="6" spans="1:122" s="2" customFormat="1" ht="88.9" customHeight="1">
      <c r="A6" s="391"/>
      <c r="B6" s="391"/>
      <c r="C6" s="97" t="s">
        <v>11</v>
      </c>
      <c r="D6" s="372" t="s">
        <v>12</v>
      </c>
      <c r="E6" s="372"/>
      <c r="F6" s="372"/>
      <c r="G6" s="372"/>
      <c r="H6" s="372"/>
      <c r="I6" s="372"/>
      <c r="J6" s="372"/>
      <c r="K6" s="372"/>
      <c r="L6" s="372"/>
      <c r="M6" s="372"/>
      <c r="N6" s="443"/>
      <c r="O6" s="443"/>
      <c r="P6" s="443"/>
      <c r="Q6" s="443"/>
      <c r="R6" s="443"/>
      <c r="S6" s="443"/>
      <c r="T6" s="443"/>
      <c r="U6" s="443"/>
      <c r="V6" s="443"/>
      <c r="W6" s="443"/>
      <c r="Z6" s="377" t="s">
        <v>13</v>
      </c>
      <c r="AA6" s="377"/>
      <c r="AB6" s="74">
        <f>IF(B11="","",(AB4+AB5))</f>
        <v>199552844.62966663</v>
      </c>
      <c r="AD6" s="86"/>
      <c r="AE6" s="87"/>
      <c r="DA6">
        <v>1</v>
      </c>
      <c r="DB6">
        <v>2</v>
      </c>
      <c r="DC6">
        <v>10</v>
      </c>
      <c r="DD6">
        <v>14</v>
      </c>
      <c r="DE6">
        <v>23</v>
      </c>
      <c r="DF6">
        <v>29</v>
      </c>
      <c r="DG6">
        <v>36</v>
      </c>
      <c r="DH6">
        <v>40</v>
      </c>
      <c r="DI6"/>
      <c r="DJ6">
        <v>48</v>
      </c>
    </row>
    <row r="7" spans="1:122" ht="59.65" customHeight="1">
      <c r="H7" s="409"/>
      <c r="I7" s="409"/>
      <c r="J7" s="409"/>
      <c r="K7" s="409"/>
      <c r="L7" s="409"/>
      <c r="M7" s="409"/>
      <c r="N7" s="409"/>
      <c r="O7" s="409"/>
      <c r="P7" s="409"/>
      <c r="Q7" s="409"/>
      <c r="R7" s="409"/>
      <c r="S7" s="409"/>
      <c r="T7" s="409"/>
      <c r="U7" s="409"/>
      <c r="V7" s="409"/>
      <c r="DA7" t="s">
        <v>15</v>
      </c>
      <c r="DB7" t="s">
        <v>16</v>
      </c>
      <c r="DC7" t="s">
        <v>17</v>
      </c>
      <c r="DD7" t="s">
        <v>18</v>
      </c>
      <c r="DE7" t="s">
        <v>19</v>
      </c>
      <c r="DF7" t="s">
        <v>20</v>
      </c>
      <c r="DG7" t="s">
        <v>21</v>
      </c>
      <c r="DH7" t="s">
        <v>22</v>
      </c>
      <c r="DI7"/>
      <c r="DJ7" t="s">
        <v>23</v>
      </c>
    </row>
    <row r="8" spans="1:122">
      <c r="A8" s="4"/>
      <c r="J8" s="16"/>
      <c r="K8" s="16"/>
      <c r="L8" s="16"/>
      <c r="M8" s="16"/>
      <c r="P8" s="16"/>
      <c r="Q8" s="16"/>
      <c r="R8" s="16"/>
      <c r="S8" s="16"/>
      <c r="V8" s="16"/>
      <c r="W8" s="16"/>
      <c r="X8" s="16"/>
      <c r="Y8" s="16"/>
      <c r="Z8" s="16"/>
    </row>
    <row r="9" spans="1:122" s="18" customFormat="1" ht="24">
      <c r="H9" s="404" t="s">
        <v>24</v>
      </c>
      <c r="I9" s="405"/>
      <c r="J9" s="405"/>
      <c r="K9" s="405"/>
      <c r="L9" s="405"/>
      <c r="M9" s="406"/>
      <c r="N9" s="378" t="s">
        <v>25</v>
      </c>
      <c r="O9" s="379"/>
      <c r="P9" s="379"/>
      <c r="Q9" s="379"/>
      <c r="R9" s="379"/>
      <c r="S9" s="380"/>
      <c r="T9" s="381" t="s">
        <v>26</v>
      </c>
      <c r="U9" s="382"/>
      <c r="V9" s="382"/>
      <c r="W9" s="382"/>
      <c r="X9" s="382"/>
      <c r="Y9" s="383"/>
      <c r="Z9" s="407" t="s">
        <v>27</v>
      </c>
      <c r="AA9" s="408"/>
      <c r="AB9" s="408"/>
      <c r="AC9" s="408"/>
      <c r="DA9" s="18" t="s">
        <v>28</v>
      </c>
      <c r="DJ9" s="18" t="s">
        <v>29</v>
      </c>
    </row>
    <row r="10" spans="1:122" s="143" customFormat="1" ht="103.15" customHeight="1">
      <c r="A10" s="144" t="s">
        <v>30</v>
      </c>
      <c r="B10" s="144" t="s">
        <v>31</v>
      </c>
      <c r="C10" s="144" t="s">
        <v>15</v>
      </c>
      <c r="D10" s="144" t="s">
        <v>16</v>
      </c>
      <c r="E10" s="144" t="s">
        <v>32</v>
      </c>
      <c r="F10" s="144" t="s">
        <v>33</v>
      </c>
      <c r="G10" s="144" t="s">
        <v>34</v>
      </c>
      <c r="H10" s="145" t="s">
        <v>17</v>
      </c>
      <c r="I10" s="145" t="s">
        <v>22</v>
      </c>
      <c r="J10" s="145" t="s">
        <v>35</v>
      </c>
      <c r="K10" s="145" t="s">
        <v>20</v>
      </c>
      <c r="L10" s="145" t="s">
        <v>36</v>
      </c>
      <c r="M10" s="145" t="s">
        <v>37</v>
      </c>
      <c r="N10" s="144" t="s">
        <v>19</v>
      </c>
      <c r="O10" s="144" t="s">
        <v>22</v>
      </c>
      <c r="P10" s="144" t="s">
        <v>38</v>
      </c>
      <c r="Q10" s="144" t="s">
        <v>20</v>
      </c>
      <c r="R10" s="144" t="s">
        <v>36</v>
      </c>
      <c r="S10" s="144" t="s">
        <v>37</v>
      </c>
      <c r="T10" s="146" t="s">
        <v>21</v>
      </c>
      <c r="U10" s="146" t="s">
        <v>22</v>
      </c>
      <c r="V10" s="146" t="s">
        <v>39</v>
      </c>
      <c r="W10" s="146" t="s">
        <v>20</v>
      </c>
      <c r="X10" s="146" t="s">
        <v>36</v>
      </c>
      <c r="Y10" s="146" t="s">
        <v>37</v>
      </c>
      <c r="Z10" s="145" t="s">
        <v>40</v>
      </c>
      <c r="AA10" s="145" t="s">
        <v>41</v>
      </c>
      <c r="AB10" s="145" t="s">
        <v>42</v>
      </c>
      <c r="AC10" s="145" t="s">
        <v>23</v>
      </c>
      <c r="AD10" s="147" t="s">
        <v>43</v>
      </c>
      <c r="DA10" s="143" t="s">
        <v>44</v>
      </c>
      <c r="DB10" s="143" t="s">
        <v>45</v>
      </c>
      <c r="DC10" s="143" t="s">
        <v>46</v>
      </c>
      <c r="DD10" s="143" t="s">
        <v>47</v>
      </c>
      <c r="DE10" s="143" t="s">
        <v>48</v>
      </c>
      <c r="DF10" s="143" t="s">
        <v>49</v>
      </c>
      <c r="DG10" s="143" t="s">
        <v>50</v>
      </c>
      <c r="DH10" s="143" t="s">
        <v>51</v>
      </c>
      <c r="DI10" s="143" t="s">
        <v>52</v>
      </c>
      <c r="DJ10" s="143" t="s">
        <v>44</v>
      </c>
      <c r="DK10" s="143" t="s">
        <v>45</v>
      </c>
      <c r="DL10" s="143" t="s">
        <v>46</v>
      </c>
      <c r="DM10" s="143" t="s">
        <v>47</v>
      </c>
      <c r="DN10" s="143" t="s">
        <v>48</v>
      </c>
      <c r="DO10" s="143" t="s">
        <v>49</v>
      </c>
      <c r="DP10" s="143" t="s">
        <v>50</v>
      </c>
      <c r="DQ10" s="143" t="s">
        <v>51</v>
      </c>
      <c r="DR10" s="143" t="s">
        <v>52</v>
      </c>
    </row>
    <row r="11" spans="1:122" s="7" customFormat="1" ht="105" customHeight="1">
      <c r="A11" s="319">
        <v>1</v>
      </c>
      <c r="B11" s="320" t="s">
        <v>358</v>
      </c>
      <c r="C11" s="321" t="s">
        <v>54</v>
      </c>
      <c r="D11" s="321" t="s">
        <v>55</v>
      </c>
      <c r="E11" s="322" t="s">
        <v>56</v>
      </c>
      <c r="F11" s="318">
        <v>25</v>
      </c>
      <c r="G11" s="321" t="s">
        <v>57</v>
      </c>
      <c r="H11" s="323" t="s">
        <v>359</v>
      </c>
      <c r="I11" s="309">
        <v>863000</v>
      </c>
      <c r="J11" s="310">
        <f t="shared" ref="J11:J71" si="0">I11*19%</f>
        <v>163970</v>
      </c>
      <c r="K11" s="310">
        <f t="shared" ref="K11:K71" si="1">I11+J11</f>
        <v>1026970</v>
      </c>
      <c r="L11" s="310">
        <f t="shared" ref="L11:L71" si="2">IF(B11="","",(I11*F11))</f>
        <v>21575000</v>
      </c>
      <c r="M11" s="310">
        <f t="shared" ref="M11:M71" si="3">IF(B11="","",(K11*F11))</f>
        <v>25674250</v>
      </c>
      <c r="N11" s="324" t="s">
        <v>360</v>
      </c>
      <c r="O11" s="311">
        <v>733800</v>
      </c>
      <c r="P11" s="311">
        <f t="shared" ref="P11:P71" si="4">O11*19%</f>
        <v>139422</v>
      </c>
      <c r="Q11" s="311">
        <f t="shared" ref="Q11:Q71" si="5">O11+P11</f>
        <v>873222</v>
      </c>
      <c r="R11" s="311">
        <f t="shared" ref="R11:R71" si="6">IF(B11="","",(O11*F11))</f>
        <v>18345000</v>
      </c>
      <c r="S11" s="311">
        <f t="shared" ref="S11:S71" si="7">IF(B11="","",(Q11*F11))</f>
        <v>21830550</v>
      </c>
      <c r="T11" s="325" t="s">
        <v>361</v>
      </c>
      <c r="U11" s="312">
        <v>756302.52</v>
      </c>
      <c r="V11" s="312">
        <f t="shared" ref="V11:V71" si="8">U11*19%</f>
        <v>143697.47880000001</v>
      </c>
      <c r="W11" s="312">
        <f t="shared" ref="W11:W71" si="9">U11+V11</f>
        <v>899999.99880000006</v>
      </c>
      <c r="X11" s="312">
        <f t="shared" ref="X11:X71" si="10">IF(B11="","",(U11*F11))</f>
        <v>18907563</v>
      </c>
      <c r="Y11" s="312">
        <f t="shared" ref="Y11:Y71" si="11">IF(B11="","",(W11*F11))</f>
        <v>22499999.970000003</v>
      </c>
      <c r="Z11" s="313">
        <f t="shared" ref="Z11:Z71" si="12">IF(A11="","",AVERAGE(K11,Q11,W11))</f>
        <v>933397.33293333335</v>
      </c>
      <c r="AA11" s="313">
        <f t="shared" ref="AA11:AA71" si="13">IF(B11="","",Z11*F11)</f>
        <v>23334933.323333334</v>
      </c>
      <c r="AB11" s="314">
        <f t="shared" ref="AB11:AB71" si="14">IF(B11="","",STDEV(M11,S11,Y11))</f>
        <v>2053373.4927872552</v>
      </c>
      <c r="AC11" s="315">
        <f t="shared" ref="AC11:AC71" si="15">IF(B11="","",(AB11/AA11))</f>
        <v>8.7995687167189043E-2</v>
      </c>
      <c r="AD11" s="5"/>
      <c r="BG11" s="7">
        <v>1</v>
      </c>
      <c r="DA11" s="7" t="str">
        <f>VLOOKUP(C11,listaBolsa!$D$2:$BA$330,1,0)</f>
        <v>Mesa plegable  modular</v>
      </c>
      <c r="DB11" s="7" t="str">
        <f>VLOOKUP(C11,listaBolsa!$D$2:$BA$330,2,0)</f>
        <v>Mesa modular, con dimensiones  aproximadas de 1,20 m de</v>
      </c>
      <c r="DC11" s="7" t="str">
        <f>VLOOKUP(C11,listaBolsa!$D$2:$BA$330,10,0)</f>
        <v>NIME SAS</v>
      </c>
      <c r="DD11" s="7">
        <f>VLOOKUP(C11,listaBolsa!$D$2:$BA$330,14,0)</f>
        <v>863000</v>
      </c>
      <c r="DE11" s="7" t="str">
        <f>VLOOKUP(C11,listaBolsa!$D$2:$BA$330,23,0)</f>
        <v>MUBLEX COLOMBIA</v>
      </c>
      <c r="DF11" s="316">
        <f>VLOOKUP(C11,listaBolsa!$D$2:$BA$330,27,0)</f>
        <v>733800</v>
      </c>
      <c r="DG11" s="7" t="str">
        <f>VLOOKUP(C11,listaBolsa!$D$2:$BA$330,36,0)</f>
        <v>INDUSTRIA S CRUZ</v>
      </c>
      <c r="DH11" s="316">
        <f>VLOOKUP(C11,listaBolsa!$D$2:$BA$330,40,0)</f>
        <v>756302.52</v>
      </c>
      <c r="DI11" s="317">
        <f>VLOOKUP(C11,listaBolsa!$D$2:$BA$330,48,0)</f>
        <v>8.7999999999999995E-2</v>
      </c>
      <c r="DJ11" s="7" t="b">
        <f t="shared" ref="DJ11:DK26" si="16">DA11=C11</f>
        <v>1</v>
      </c>
      <c r="DK11" s="7" t="b">
        <f t="shared" si="16"/>
        <v>0</v>
      </c>
      <c r="DL11" s="7" t="b">
        <f t="shared" ref="DL11:DM26" si="17">DC11=H11</f>
        <v>1</v>
      </c>
      <c r="DM11" s="7" t="b">
        <f t="shared" si="17"/>
        <v>1</v>
      </c>
      <c r="DN11" s="7" t="b">
        <f t="shared" ref="DN11:DO26" si="18">DE11=N11</f>
        <v>1</v>
      </c>
      <c r="DO11" s="7" t="b">
        <f t="shared" si="18"/>
        <v>1</v>
      </c>
      <c r="DP11" s="7" t="b">
        <f t="shared" ref="DP11:DQ26" si="19">DG11=T11</f>
        <v>1</v>
      </c>
      <c r="DQ11" s="7" t="b">
        <f t="shared" si="19"/>
        <v>1</v>
      </c>
      <c r="DR11" s="7" t="b">
        <f t="shared" ref="DR11:DR71" si="20">DI11=AC11</f>
        <v>0</v>
      </c>
    </row>
    <row r="12" spans="1:122" s="7" customFormat="1" ht="105" customHeight="1">
      <c r="A12" s="319">
        <v>2</v>
      </c>
      <c r="B12" s="320" t="s">
        <v>358</v>
      </c>
      <c r="C12" s="321" t="s">
        <v>59</v>
      </c>
      <c r="D12" s="321" t="s">
        <v>60</v>
      </c>
      <c r="E12" s="322" t="s">
        <v>56</v>
      </c>
      <c r="F12" s="318">
        <v>3</v>
      </c>
      <c r="G12" s="321" t="s">
        <v>57</v>
      </c>
      <c r="H12" s="323"/>
      <c r="I12" s="309"/>
      <c r="J12" s="310"/>
      <c r="K12" s="310"/>
      <c r="L12" s="310"/>
      <c r="M12" s="310"/>
      <c r="N12" s="324" t="s">
        <v>362</v>
      </c>
      <c r="O12" s="311">
        <v>1220000</v>
      </c>
      <c r="P12" s="311">
        <f t="shared" si="4"/>
        <v>231800</v>
      </c>
      <c r="Q12" s="311">
        <f t="shared" si="5"/>
        <v>1451800</v>
      </c>
      <c r="R12" s="311">
        <f t="shared" si="6"/>
        <v>3660000</v>
      </c>
      <c r="S12" s="311">
        <f t="shared" si="7"/>
        <v>4355400</v>
      </c>
      <c r="T12" s="325" t="s">
        <v>363</v>
      </c>
      <c r="U12" s="312">
        <v>1460503.36</v>
      </c>
      <c r="V12" s="312">
        <f t="shared" si="8"/>
        <v>277495.6384</v>
      </c>
      <c r="W12" s="312">
        <f t="shared" si="9"/>
        <v>1737998.9984000002</v>
      </c>
      <c r="X12" s="312">
        <f t="shared" si="10"/>
        <v>4381510.08</v>
      </c>
      <c r="Y12" s="312">
        <f t="shared" si="11"/>
        <v>5213996.9952000007</v>
      </c>
      <c r="Z12" s="313">
        <f t="shared" si="12"/>
        <v>1594899.4992</v>
      </c>
      <c r="AA12" s="313">
        <f t="shared" si="13"/>
        <v>4784698.4976000004</v>
      </c>
      <c r="AB12" s="314">
        <f t="shared" si="14"/>
        <v>607119.75761231408</v>
      </c>
      <c r="AC12" s="315">
        <f t="shared" si="15"/>
        <v>0.12688777734205084</v>
      </c>
      <c r="AD12" s="5"/>
      <c r="BG12" s="7">
        <v>2</v>
      </c>
      <c r="DA12" s="7" t="str">
        <f>VLOOKUP(C12,listaBolsa!$D$2:$BA$330,1,0)</f>
        <v>Mueble de almacenamiento de papelería y  material didáctico.  Alto: 123 centímetros. Ancho:  120 centímetros. Fondo: 40 centímetros con chapa de seguridad</v>
      </c>
      <c r="DB12" s="7" t="str">
        <f>VLOOKUP(C12,listaBolsa!$D$2:$BA$330,2,0)</f>
        <v xml:space="preserve">Mueble de almacenamiento de papelería y  material didáctico. Alto: 123 centímetros. Ancho:  120 centímetros. Fondo: 40 centímetros con chapa de seguridad, Material metálico. Cantidad entre paños: </v>
      </c>
      <c r="DC12" s="7" t="str">
        <f>VLOOKUP(C12,listaBolsa!$D$2:$BA$330,10,0)</f>
        <v>METALICAS GUERFOR</v>
      </c>
      <c r="DD12" s="7">
        <f>VLOOKUP(C12,listaBolsa!$D$2:$BA$330,14,0)</f>
        <v>850000</v>
      </c>
      <c r="DE12" s="7" t="str">
        <f>VLOOKUP(C12,listaBolsa!$D$2:$BA$330,23,0)</f>
        <v>METALICOS COLOMBIA</v>
      </c>
      <c r="DF12" s="316">
        <f>VLOOKUP(C12,listaBolsa!$D$2:$BA$330,27,0)</f>
        <v>1220000</v>
      </c>
      <c r="DG12" s="7" t="str">
        <f>VLOOKUP(C12,listaBolsa!$D$2:$BA$330,36,0)</f>
        <v>METALICOS CRUZ</v>
      </c>
      <c r="DH12" s="316">
        <f>VLOOKUP(C12,listaBolsa!$D$2:$BA$330,40,0)</f>
        <v>1460503.36</v>
      </c>
      <c r="DI12" s="317">
        <f>VLOOKUP(C12,listaBolsa!$D$2:$BA$330,48,0)</f>
        <v>0.26129999999999998</v>
      </c>
      <c r="DJ12" s="7" t="b">
        <f t="shared" si="16"/>
        <v>1</v>
      </c>
      <c r="DK12" s="7" t="b">
        <f t="shared" si="16"/>
        <v>1</v>
      </c>
      <c r="DL12" s="7" t="b">
        <f t="shared" si="17"/>
        <v>0</v>
      </c>
      <c r="DM12" s="7" t="b">
        <f t="shared" si="17"/>
        <v>0</v>
      </c>
      <c r="DN12" s="7" t="b">
        <f t="shared" si="18"/>
        <v>1</v>
      </c>
      <c r="DO12" s="7" t="b">
        <f t="shared" si="18"/>
        <v>1</v>
      </c>
      <c r="DP12" s="7" t="b">
        <f t="shared" si="19"/>
        <v>1</v>
      </c>
      <c r="DQ12" s="7" t="b">
        <f t="shared" si="19"/>
        <v>1</v>
      </c>
      <c r="DR12" s="7" t="b">
        <f t="shared" si="20"/>
        <v>0</v>
      </c>
    </row>
    <row r="13" spans="1:122" s="7" customFormat="1" ht="105" customHeight="1">
      <c r="A13" s="319">
        <v>3</v>
      </c>
      <c r="B13" s="320" t="s">
        <v>358</v>
      </c>
      <c r="C13" s="321" t="s">
        <v>61</v>
      </c>
      <c r="D13" s="321" t="s">
        <v>62</v>
      </c>
      <c r="E13" s="322" t="s">
        <v>56</v>
      </c>
      <c r="F13" s="318">
        <v>2</v>
      </c>
      <c r="G13" s="321" t="s">
        <v>57</v>
      </c>
      <c r="H13" s="323" t="s">
        <v>63</v>
      </c>
      <c r="I13" s="309">
        <v>2688235.29</v>
      </c>
      <c r="J13" s="310">
        <f t="shared" si="0"/>
        <v>510764.70510000002</v>
      </c>
      <c r="K13" s="310">
        <f t="shared" si="1"/>
        <v>3198999.9950999999</v>
      </c>
      <c r="L13" s="310">
        <f t="shared" si="2"/>
        <v>5376470.5800000001</v>
      </c>
      <c r="M13" s="310">
        <f t="shared" si="3"/>
        <v>6397999.9901999999</v>
      </c>
      <c r="N13" s="324" t="s">
        <v>64</v>
      </c>
      <c r="O13" s="311">
        <v>2760984.03</v>
      </c>
      <c r="P13" s="311">
        <f t="shared" si="4"/>
        <v>524586.96569999994</v>
      </c>
      <c r="Q13" s="311">
        <f t="shared" si="5"/>
        <v>3285570.9956999999</v>
      </c>
      <c r="R13" s="311">
        <f t="shared" si="6"/>
        <v>5521968.0599999996</v>
      </c>
      <c r="S13" s="311">
        <f t="shared" si="7"/>
        <v>6571141.9913999997</v>
      </c>
      <c r="T13" s="325" t="s">
        <v>65</v>
      </c>
      <c r="U13" s="312">
        <v>2688235.29</v>
      </c>
      <c r="V13" s="312">
        <f t="shared" si="8"/>
        <v>510764.70510000002</v>
      </c>
      <c r="W13" s="312">
        <f t="shared" si="9"/>
        <v>3198999.9950999999</v>
      </c>
      <c r="X13" s="312">
        <f t="shared" si="10"/>
        <v>5376470.5800000001</v>
      </c>
      <c r="Y13" s="312">
        <f t="shared" si="11"/>
        <v>6397999.9901999999</v>
      </c>
      <c r="Z13" s="313">
        <f>IF(A13="","",AVERAGE(K13,Q13,W13))</f>
        <v>3227856.9953000001</v>
      </c>
      <c r="AA13" s="313">
        <f t="shared" si="13"/>
        <v>6455713.9906000001</v>
      </c>
      <c r="AB13" s="314">
        <f t="shared" si="14"/>
        <v>99963.581000850405</v>
      </c>
      <c r="AC13" s="315">
        <f t="shared" si="15"/>
        <v>1.5484512037925599E-2</v>
      </c>
      <c r="AD13" s="5"/>
      <c r="BG13" s="7">
        <v>3</v>
      </c>
      <c r="DA13" s="7" t="str">
        <f>VLOOKUP(C13,listaBolsa!$D$2:$BA$330,1,0)</f>
        <v>Video Beam Proyector</v>
      </c>
      <c r="DB13" s="7" t="str">
        <f>VLOOKUP(C13,listaBolsa!$D$2:$BA$330,2,0)</f>
        <v>Voltaje: 110V Conexiones de  entrada: HDMI. Consumo  energético de 345W.  Proyector Powerlite E24 3600 lúmenes XGA Tecnología</v>
      </c>
      <c r="DC13" s="7" t="str">
        <f>VLOOKUP(C13,listaBolsa!$D$2:$BA$330,10,0)</f>
        <v>DATAROKA</v>
      </c>
      <c r="DD13" s="7">
        <f>VLOOKUP(C13,listaBolsa!$D$2:$BA$330,14,0)</f>
        <v>3972689.9199999999</v>
      </c>
      <c r="DE13" s="7" t="str">
        <f>VLOOKUP(C13,listaBolsa!$D$2:$BA$330,23,0)</f>
        <v>TECNOPLAZA</v>
      </c>
      <c r="DF13" s="316">
        <f>VLOOKUP(C13,listaBolsa!$D$2:$BA$330,27,0)</f>
        <v>3924626.89</v>
      </c>
      <c r="DG13" s="7" t="str">
        <f>VLOOKUP(C13,listaBolsa!$D$2:$BA$330,36,0)</f>
        <v>PANAMERICANA</v>
      </c>
      <c r="DH13" s="316">
        <f>VLOOKUP(C13,listaBolsa!$D$2:$BA$330,40,0)</f>
        <v>3663025.21</v>
      </c>
      <c r="DI13" s="317">
        <f>VLOOKUP(C13,listaBolsa!$D$2:$BA$330,48,0)</f>
        <v>4.3200000000000002E-2</v>
      </c>
      <c r="DJ13" s="7" t="b">
        <f t="shared" si="16"/>
        <v>1</v>
      </c>
      <c r="DK13" s="7" t="b">
        <f t="shared" si="16"/>
        <v>1</v>
      </c>
      <c r="DL13" s="7" t="b">
        <f t="shared" si="17"/>
        <v>0</v>
      </c>
      <c r="DM13" s="7" t="b">
        <f t="shared" si="17"/>
        <v>0</v>
      </c>
      <c r="DN13" s="7" t="b">
        <f t="shared" si="18"/>
        <v>0</v>
      </c>
      <c r="DO13" s="7" t="b">
        <f t="shared" si="18"/>
        <v>0</v>
      </c>
      <c r="DP13" s="7" t="b">
        <f t="shared" si="19"/>
        <v>0</v>
      </c>
      <c r="DQ13" s="7" t="b">
        <f t="shared" si="19"/>
        <v>0</v>
      </c>
      <c r="DR13" s="7" t="b">
        <f t="shared" si="20"/>
        <v>0</v>
      </c>
    </row>
    <row r="14" spans="1:122" s="7" customFormat="1" ht="105" customHeight="1">
      <c r="A14" s="319">
        <v>4</v>
      </c>
      <c r="B14" s="320" t="s">
        <v>358</v>
      </c>
      <c r="C14" s="321" t="s">
        <v>66</v>
      </c>
      <c r="D14" s="321" t="s">
        <v>66</v>
      </c>
      <c r="E14" s="322" t="s">
        <v>56</v>
      </c>
      <c r="F14" s="318">
        <v>2</v>
      </c>
      <c r="G14" s="321" t="s">
        <v>57</v>
      </c>
      <c r="H14" s="323" t="s">
        <v>67</v>
      </c>
      <c r="I14" s="309">
        <v>87394.96</v>
      </c>
      <c r="J14" s="310">
        <f t="shared" si="0"/>
        <v>16605.042400000002</v>
      </c>
      <c r="K14" s="310">
        <f t="shared" si="1"/>
        <v>104000.00240000001</v>
      </c>
      <c r="L14" s="310">
        <f t="shared" si="2"/>
        <v>174789.92</v>
      </c>
      <c r="M14" s="310">
        <f t="shared" si="3"/>
        <v>208000.00480000002</v>
      </c>
      <c r="N14" s="324" t="s">
        <v>68</v>
      </c>
      <c r="O14" s="311">
        <v>80000</v>
      </c>
      <c r="P14" s="311">
        <f t="shared" si="4"/>
        <v>15200</v>
      </c>
      <c r="Q14" s="311">
        <f t="shared" si="5"/>
        <v>95200</v>
      </c>
      <c r="R14" s="311">
        <f t="shared" si="6"/>
        <v>160000</v>
      </c>
      <c r="S14" s="311">
        <f t="shared" si="7"/>
        <v>190400</v>
      </c>
      <c r="T14" s="325" t="s">
        <v>69</v>
      </c>
      <c r="U14" s="312">
        <v>70793.279999999999</v>
      </c>
      <c r="V14" s="312">
        <f t="shared" si="8"/>
        <v>13450.7232</v>
      </c>
      <c r="W14" s="312">
        <f t="shared" si="9"/>
        <v>84244.003200000006</v>
      </c>
      <c r="X14" s="312">
        <f t="shared" si="10"/>
        <v>141586.56</v>
      </c>
      <c r="Y14" s="312">
        <f t="shared" si="11"/>
        <v>168488.00640000001</v>
      </c>
      <c r="Z14" s="313">
        <f t="shared" si="12"/>
        <v>94481.335200000016</v>
      </c>
      <c r="AA14" s="313">
        <f t="shared" si="13"/>
        <v>188962.67040000003</v>
      </c>
      <c r="AB14" s="314">
        <f t="shared" si="14"/>
        <v>19795.174706849091</v>
      </c>
      <c r="AC14" s="315">
        <f t="shared" si="15"/>
        <v>0.10475706479457696</v>
      </c>
      <c r="AD14" s="5"/>
      <c r="BG14" s="7">
        <v>4</v>
      </c>
      <c r="DA14" s="7" t="str">
        <f>VLOOKUP(C14,listaBolsa!$D$2:$BA$330,1,0)</f>
        <v xml:space="preserve">Maletin - Forro para Guardar  Video Beam </v>
      </c>
      <c r="DB14" s="7" t="str">
        <f>VLOOKUP(C14,listaBolsa!$D$2:$BA$330,2,0)</f>
        <v xml:space="preserve">Maletin - Forro para Guardar  Video Beam </v>
      </c>
      <c r="DC14" s="7" t="str">
        <f>VLOOKUP(C14,listaBolsa!$D$2:$BA$330,10,0)</f>
        <v>PROYECTORES Y PANTALLAS</v>
      </c>
      <c r="DD14" s="7">
        <f>VLOOKUP(C14,listaBolsa!$D$2:$BA$330,14,0)</f>
        <v>87394.96</v>
      </c>
      <c r="DE14" s="7" t="str">
        <f>VLOOKUP(C14,listaBolsa!$D$2:$BA$330,23,0)</f>
        <v>PCEVERES</v>
      </c>
      <c r="DF14" s="316">
        <f>VLOOKUP(C14,listaBolsa!$D$2:$BA$330,27,0)</f>
        <v>80000</v>
      </c>
      <c r="DG14" s="7" t="str">
        <f>VLOOKUP(C14,listaBolsa!$D$2:$BA$330,36,0)</f>
        <v>JFM TECHNOLOGY</v>
      </c>
      <c r="DH14" s="316">
        <f>VLOOKUP(C14,listaBolsa!$D$2:$BA$330,40,0)</f>
        <v>70793.279999999999</v>
      </c>
      <c r="DI14" s="317">
        <f>VLOOKUP(C14,listaBolsa!$D$2:$BA$330,48,0)</f>
        <v>0.1048</v>
      </c>
      <c r="DJ14" s="7" t="b">
        <f t="shared" si="16"/>
        <v>1</v>
      </c>
      <c r="DK14" s="7" t="b">
        <f t="shared" si="16"/>
        <v>1</v>
      </c>
      <c r="DL14" s="7" t="b">
        <f t="shared" si="17"/>
        <v>1</v>
      </c>
      <c r="DM14" s="7" t="b">
        <f t="shared" si="17"/>
        <v>1</v>
      </c>
      <c r="DN14" s="7" t="b">
        <f t="shared" si="18"/>
        <v>1</v>
      </c>
      <c r="DO14" s="7" t="b">
        <f t="shared" si="18"/>
        <v>1</v>
      </c>
      <c r="DP14" s="7" t="b">
        <f t="shared" si="19"/>
        <v>1</v>
      </c>
      <c r="DQ14" s="7" t="b">
        <f t="shared" si="19"/>
        <v>1</v>
      </c>
      <c r="DR14" s="7" t="b">
        <f t="shared" si="20"/>
        <v>0</v>
      </c>
    </row>
    <row r="15" spans="1:122" s="7" customFormat="1" ht="105" customHeight="1">
      <c r="A15" s="319">
        <v>5</v>
      </c>
      <c r="B15" s="320" t="s">
        <v>358</v>
      </c>
      <c r="C15" s="321" t="s">
        <v>71</v>
      </c>
      <c r="D15" s="321" t="s">
        <v>72</v>
      </c>
      <c r="E15" s="322" t="s">
        <v>56</v>
      </c>
      <c r="F15" s="318">
        <v>2</v>
      </c>
      <c r="G15" s="321" t="s">
        <v>57</v>
      </c>
      <c r="H15" s="323" t="s">
        <v>88</v>
      </c>
      <c r="I15" s="309">
        <v>503361.34</v>
      </c>
      <c r="J15" s="310">
        <f t="shared" si="0"/>
        <v>95638.654600000009</v>
      </c>
      <c r="K15" s="310">
        <f t="shared" si="1"/>
        <v>598999.99460000009</v>
      </c>
      <c r="L15" s="310">
        <f t="shared" si="2"/>
        <v>1006722.68</v>
      </c>
      <c r="M15" s="310">
        <f t="shared" si="3"/>
        <v>1197999.9892000002</v>
      </c>
      <c r="N15" s="324" t="s">
        <v>127</v>
      </c>
      <c r="O15" s="311">
        <v>475546.22</v>
      </c>
      <c r="P15" s="311">
        <f t="shared" si="4"/>
        <v>90353.781799999997</v>
      </c>
      <c r="Q15" s="311">
        <f t="shared" si="5"/>
        <v>565900.00179999997</v>
      </c>
      <c r="R15" s="311">
        <f t="shared" si="6"/>
        <v>951092.44</v>
      </c>
      <c r="S15" s="311">
        <f t="shared" si="7"/>
        <v>1131800.0035999999</v>
      </c>
      <c r="T15" s="325" t="s">
        <v>90</v>
      </c>
      <c r="U15" s="312">
        <v>463991.6</v>
      </c>
      <c r="V15" s="312">
        <f t="shared" si="8"/>
        <v>88158.403999999995</v>
      </c>
      <c r="W15" s="312">
        <f t="shared" si="9"/>
        <v>552150.00399999996</v>
      </c>
      <c r="X15" s="312">
        <f t="shared" si="10"/>
        <v>927983.2</v>
      </c>
      <c r="Y15" s="312">
        <f t="shared" si="11"/>
        <v>1104300.0079999999</v>
      </c>
      <c r="Z15" s="313">
        <f t="shared" si="12"/>
        <v>572350.00013333338</v>
      </c>
      <c r="AA15" s="313">
        <f t="shared" si="13"/>
        <v>1144700.0002666668</v>
      </c>
      <c r="AB15" s="314">
        <f t="shared" si="14"/>
        <v>48163.565635448038</v>
      </c>
      <c r="AC15" s="315">
        <f t="shared" si="15"/>
        <v>4.2075273542612007E-2</v>
      </c>
      <c r="AD15" s="5"/>
      <c r="BG15" s="7">
        <v>5</v>
      </c>
      <c r="DA15" s="7" t="str">
        <f>VLOOKUP(C15,listaBolsa!$D$2:$BA$330,1,0)</f>
        <v>Pantalla de proyección portátil</v>
      </c>
      <c r="DB15" s="7" t="str">
        <f>VLOOKUP(C15,listaBolsa!$D$2:$BA$330,2,0)</f>
        <v>Tipo trípode de medida entre 200 x 200 cm, con tela blanca mate de alta reflexión y respaldo negro opaco para mejorar el contraste y la recepción de luz en espacios con diferentes condiciones de iluminación. Estructura retráctil y ajustable en altura, fácil de montar y desmontar sin herramientas. Incluye base metálica plegable para mayor estabilidad y funda protectora para transporte. Compatible con proyectores multimedia de corto y largo alcance.</v>
      </c>
      <c r="DC15" s="7" t="str">
        <f>VLOOKUP(C15,listaBolsa!$D$2:$BA$330,10,0)</f>
        <v>EXITO</v>
      </c>
      <c r="DD15" s="7">
        <f>VLOOKUP(C15,listaBolsa!$D$2:$BA$330,14,0)</f>
        <v>503361.34</v>
      </c>
      <c r="DE15" s="7" t="str">
        <f>VLOOKUP(C15,listaBolsa!$D$2:$BA$330,23,0)</f>
        <v>HOMECENTER</v>
      </c>
      <c r="DF15" s="316">
        <f>VLOOKUP(C15,listaBolsa!$D$2:$BA$330,27,0)</f>
        <v>475546.22</v>
      </c>
      <c r="DG15" s="7" t="str">
        <f>VLOOKUP(C15,listaBolsa!$D$2:$BA$330,36,0)</f>
        <v>FALABELLA</v>
      </c>
      <c r="DH15" s="316">
        <f>VLOOKUP(C15,listaBolsa!$D$2:$BA$330,40,0)</f>
        <v>463991.6</v>
      </c>
      <c r="DI15" s="317">
        <f>VLOOKUP(C15,listaBolsa!$D$2:$BA$330,48,0)</f>
        <v>4.2099999999999999E-2</v>
      </c>
      <c r="DJ15" s="7" t="b">
        <f t="shared" si="16"/>
        <v>1</v>
      </c>
      <c r="DK15" s="7" t="b">
        <f t="shared" si="16"/>
        <v>1</v>
      </c>
      <c r="DL15" s="7" t="b">
        <f t="shared" si="17"/>
        <v>1</v>
      </c>
      <c r="DM15" s="7" t="b">
        <f t="shared" si="17"/>
        <v>1</v>
      </c>
      <c r="DN15" s="7" t="b">
        <f t="shared" si="18"/>
        <v>1</v>
      </c>
      <c r="DO15" s="7" t="b">
        <f t="shared" si="18"/>
        <v>1</v>
      </c>
      <c r="DP15" s="7" t="b">
        <f t="shared" si="19"/>
        <v>1</v>
      </c>
      <c r="DQ15" s="7" t="b">
        <f t="shared" si="19"/>
        <v>1</v>
      </c>
      <c r="DR15" s="7" t="b">
        <f t="shared" si="20"/>
        <v>0</v>
      </c>
    </row>
    <row r="16" spans="1:122" s="7" customFormat="1" ht="105" customHeight="1">
      <c r="A16" s="319">
        <v>6</v>
      </c>
      <c r="B16" s="320" t="s">
        <v>358</v>
      </c>
      <c r="C16" s="321" t="s">
        <v>73</v>
      </c>
      <c r="D16" s="321" t="str">
        <f>IF(C16="","",VLOOKUP(C16,listaBolsa!$D$2:$H$276,2,0))</f>
        <v>Tablero acrílico con base trípode caballete metálico medida trípode 150cm de alto , medidas tablero 120x80cm</v>
      </c>
      <c r="E16" s="322" t="s">
        <v>56</v>
      </c>
      <c r="F16" s="318">
        <v>2</v>
      </c>
      <c r="G16" s="321" t="s">
        <v>57</v>
      </c>
      <c r="H16" s="323" t="s">
        <v>364</v>
      </c>
      <c r="I16" s="309">
        <v>106000</v>
      </c>
      <c r="J16" s="310">
        <f t="shared" si="0"/>
        <v>20140</v>
      </c>
      <c r="K16" s="310">
        <f t="shared" si="1"/>
        <v>126140</v>
      </c>
      <c r="L16" s="310">
        <f t="shared" si="2"/>
        <v>212000</v>
      </c>
      <c r="M16" s="310">
        <f t="shared" si="3"/>
        <v>252280</v>
      </c>
      <c r="N16" s="324" t="s">
        <v>365</v>
      </c>
      <c r="O16" s="311">
        <v>110924.36974789917</v>
      </c>
      <c r="P16" s="311">
        <f t="shared" si="4"/>
        <v>21075.630252100844</v>
      </c>
      <c r="Q16" s="311">
        <f t="shared" si="5"/>
        <v>132000</v>
      </c>
      <c r="R16" s="311">
        <f t="shared" si="6"/>
        <v>221848.73949579833</v>
      </c>
      <c r="S16" s="311">
        <f t="shared" si="7"/>
        <v>264000</v>
      </c>
      <c r="T16" s="325" t="s">
        <v>366</v>
      </c>
      <c r="U16" s="312">
        <v>134369.74789915967</v>
      </c>
      <c r="V16" s="312">
        <f t="shared" si="8"/>
        <v>25530.252100840338</v>
      </c>
      <c r="W16" s="312">
        <f t="shared" si="9"/>
        <v>159900</v>
      </c>
      <c r="X16" s="312">
        <f t="shared" si="10"/>
        <v>268739.49579831935</v>
      </c>
      <c r="Y16" s="312">
        <f t="shared" si="11"/>
        <v>319800</v>
      </c>
      <c r="Z16" s="313">
        <f t="shared" si="12"/>
        <v>139346.66666666666</v>
      </c>
      <c r="AA16" s="313">
        <f t="shared" si="13"/>
        <v>278693.33333333331</v>
      </c>
      <c r="AB16" s="314">
        <f t="shared" si="14"/>
        <v>36078.49959925341</v>
      </c>
      <c r="AC16" s="315">
        <f t="shared" si="15"/>
        <v>0.12945591187178287</v>
      </c>
      <c r="AD16" s="5"/>
      <c r="BG16" s="7">
        <v>6</v>
      </c>
      <c r="DA16" s="7" t="str">
        <f>VLOOKUP(C16,listaBolsa!$D$2:$BA$248,1,0)</f>
        <v>Tablero acrílico</v>
      </c>
      <c r="DB16" s="7" t="str">
        <f>VLOOKUP(C16,listaBolsa!$D$2:$BA$248,2,0)</f>
        <v>Tablero acrílico con base trípode caballete metálico medida trípode 150cm de alto , medidas tablero 120x80cm</v>
      </c>
      <c r="DC16" s="7" t="str">
        <f>VLOOKUP(C16,listaBolsa!$D$2:$BA$248,10,0)</f>
        <v>INVER Y DISTRIBUIDORES DIAMOND</v>
      </c>
      <c r="DD16" s="7">
        <f>VLOOKUP(C16,listaBolsa!$D$2:$BA$248,14,0)</f>
        <v>106000</v>
      </c>
      <c r="DE16" s="7" t="str">
        <f>VLOOKUP(C16,listaBolsa!$D$2:$BA$248,23,0)</f>
        <v>Falabella</v>
      </c>
      <c r="DF16" s="316">
        <f>VLOOKUP(C16,listaBolsa!$D$2:$BA$248,27,0)</f>
        <v>110924.36974789917</v>
      </c>
      <c r="DG16" s="7" t="str">
        <f>VLOOKUP(C16,listaBolsa!$D$2:$BA$248,36,0)</f>
        <v>Hommecenter</v>
      </c>
      <c r="DH16" s="316">
        <f>VLOOKUP(C16,listaBolsa!$D$2:$BA$248,40,0)</f>
        <v>134369.74789915967</v>
      </c>
      <c r="DI16" s="317">
        <f>VLOOKUP(C16,listaBolsa!$D$2:$BA$248,48,0)</f>
        <v>0.12945591187178287</v>
      </c>
      <c r="DJ16" s="7" t="b">
        <f t="shared" si="16"/>
        <v>1</v>
      </c>
      <c r="DK16" s="7" t="b">
        <f t="shared" si="16"/>
        <v>1</v>
      </c>
      <c r="DL16" s="7" t="b">
        <f t="shared" si="17"/>
        <v>1</v>
      </c>
      <c r="DM16" s="7" t="b">
        <f t="shared" si="17"/>
        <v>1</v>
      </c>
      <c r="DN16" s="7" t="b">
        <f t="shared" si="18"/>
        <v>1</v>
      </c>
      <c r="DO16" s="7" t="b">
        <f t="shared" si="18"/>
        <v>1</v>
      </c>
      <c r="DP16" s="7" t="b">
        <f t="shared" si="19"/>
        <v>1</v>
      </c>
      <c r="DQ16" s="7" t="b">
        <f t="shared" si="19"/>
        <v>1</v>
      </c>
      <c r="DR16" s="7" t="b">
        <f t="shared" si="20"/>
        <v>1</v>
      </c>
    </row>
    <row r="17" spans="1:122" s="7" customFormat="1" ht="105" customHeight="1">
      <c r="A17" s="319">
        <v>7</v>
      </c>
      <c r="B17" s="320" t="s">
        <v>358</v>
      </c>
      <c r="C17" s="321" t="s">
        <v>75</v>
      </c>
      <c r="D17" s="321" t="s">
        <v>76</v>
      </c>
      <c r="E17" s="322" t="s">
        <v>56</v>
      </c>
      <c r="F17" s="318">
        <v>2</v>
      </c>
      <c r="G17" s="321" t="s">
        <v>57</v>
      </c>
      <c r="H17" s="323" t="s">
        <v>367</v>
      </c>
      <c r="I17" s="309">
        <v>620168.06999999995</v>
      </c>
      <c r="J17" s="310">
        <f t="shared" si="0"/>
        <v>117831.93329999999</v>
      </c>
      <c r="K17" s="310">
        <f t="shared" si="1"/>
        <v>738000.00329999998</v>
      </c>
      <c r="L17" s="310">
        <f t="shared" si="2"/>
        <v>1240336.1399999999</v>
      </c>
      <c r="M17" s="310">
        <f t="shared" si="3"/>
        <v>1476000.0066</v>
      </c>
      <c r="N17" s="324" t="s">
        <v>368</v>
      </c>
      <c r="O17" s="311">
        <v>738655.46</v>
      </c>
      <c r="P17" s="311">
        <f t="shared" si="4"/>
        <v>140344.5374</v>
      </c>
      <c r="Q17" s="311">
        <f t="shared" si="5"/>
        <v>878999.99739999999</v>
      </c>
      <c r="R17" s="311">
        <f t="shared" si="6"/>
        <v>1477310.92</v>
      </c>
      <c r="S17" s="311">
        <f t="shared" si="7"/>
        <v>1757999.9948</v>
      </c>
      <c r="T17" s="325" t="s">
        <v>369</v>
      </c>
      <c r="U17" s="312">
        <v>487394.96</v>
      </c>
      <c r="V17" s="312">
        <f t="shared" si="8"/>
        <v>92605.042400000006</v>
      </c>
      <c r="W17" s="312">
        <f t="shared" si="9"/>
        <v>580000.0024</v>
      </c>
      <c r="X17" s="312">
        <f t="shared" si="10"/>
        <v>974789.92</v>
      </c>
      <c r="Y17" s="312">
        <f t="shared" si="11"/>
        <v>1160000.0048</v>
      </c>
      <c r="Z17" s="313">
        <f t="shared" si="12"/>
        <v>732333.33436666662</v>
      </c>
      <c r="AA17" s="313">
        <f t="shared" si="13"/>
        <v>1464666.6687333332</v>
      </c>
      <c r="AB17" s="314">
        <f t="shared" si="14"/>
        <v>299161.04428952711</v>
      </c>
      <c r="AC17" s="315">
        <f t="shared" si="15"/>
        <v>0.20425196440651325</v>
      </c>
      <c r="AD17" s="5"/>
      <c r="BG17" s="7">
        <v>7</v>
      </c>
      <c r="DA17" s="7" t="str">
        <f>VLOOKUP(C17,listaBolsa!$D$2:$BA$330,1,0)</f>
        <v>Cabina de sonido</v>
      </c>
      <c r="DB17" s="7" t="str">
        <f>VLOOKUP(C17,listaBolsa!$D$2:$BA$330,2,0)</f>
        <v>Cabina activa 15" soundPower Top Pack-125, Base (Tripode), Micrófono alambrico, Control inalambrico, Cable de poder corriente 110V.  Potencia 7000w pmpo / 700w, Amplificador: AB, Entrada para micrófono, Usb por carpetas, SD, Bluetooth, radio FM, Equalizador 2 banda</v>
      </c>
      <c r="DC17" s="7" t="str">
        <f>VLOOKUP(C17,listaBolsa!$D$2:$BA$330,10,0)</f>
        <v>GRAND MUSIC SAS</v>
      </c>
      <c r="DD17" s="7">
        <f>VLOOKUP(C17,listaBolsa!$D$2:$BA$330,14,0)</f>
        <v>620168.06999999995</v>
      </c>
      <c r="DE17" s="7" t="str">
        <f>VLOOKUP(C17,listaBolsa!$D$2:$BA$330,23,0)</f>
        <v>TECNOIMPORTACIONES</v>
      </c>
      <c r="DF17" s="316">
        <f>VLOOKUP(C17,listaBolsa!$D$2:$BA$330,27,0)</f>
        <v>738655.46</v>
      </c>
      <c r="DG17" s="7" t="str">
        <f>VLOOKUP(C17,listaBolsa!$D$2:$BA$330,36,0)</f>
        <v>QUIMBAYA TECH</v>
      </c>
      <c r="DH17" s="316">
        <f>VLOOKUP(C17,listaBolsa!$D$2:$BA$330,40,0)</f>
        <v>487394.96</v>
      </c>
      <c r="DI17" s="317">
        <f>VLOOKUP(C17,listaBolsa!$D$2:$BA$330,48,0)</f>
        <v>0.20430000000000001</v>
      </c>
      <c r="DJ17" s="7" t="b">
        <f t="shared" si="16"/>
        <v>1</v>
      </c>
      <c r="DK17" s="7" t="b">
        <f t="shared" si="16"/>
        <v>1</v>
      </c>
      <c r="DL17" s="7" t="b">
        <f t="shared" si="17"/>
        <v>1</v>
      </c>
      <c r="DM17" s="7" t="b">
        <f t="shared" si="17"/>
        <v>1</v>
      </c>
      <c r="DN17" s="7" t="b">
        <f t="shared" si="18"/>
        <v>1</v>
      </c>
      <c r="DO17" s="7" t="b">
        <f t="shared" si="18"/>
        <v>1</v>
      </c>
      <c r="DP17" s="7" t="b">
        <f t="shared" si="19"/>
        <v>1</v>
      </c>
      <c r="DQ17" s="7" t="b">
        <f t="shared" si="19"/>
        <v>1</v>
      </c>
      <c r="DR17" s="7" t="b">
        <f t="shared" si="20"/>
        <v>0</v>
      </c>
    </row>
    <row r="18" spans="1:122" s="7" customFormat="1" ht="105" customHeight="1">
      <c r="A18" s="319">
        <v>8</v>
      </c>
      <c r="B18" s="320" t="s">
        <v>358</v>
      </c>
      <c r="C18" s="321" t="s">
        <v>78</v>
      </c>
      <c r="D18" s="321" t="s">
        <v>79</v>
      </c>
      <c r="E18" s="322" t="s">
        <v>56</v>
      </c>
      <c r="F18" s="318">
        <v>6</v>
      </c>
      <c r="G18" s="321" t="s">
        <v>57</v>
      </c>
      <c r="H18" s="323" t="s">
        <v>127</v>
      </c>
      <c r="I18" s="309">
        <v>4412521.01</v>
      </c>
      <c r="J18" s="310">
        <f t="shared" si="0"/>
        <v>838378.99190000002</v>
      </c>
      <c r="K18" s="310">
        <f t="shared" si="1"/>
        <v>5250900.0018999996</v>
      </c>
      <c r="L18" s="310">
        <f t="shared" si="2"/>
        <v>26475126.059999999</v>
      </c>
      <c r="M18" s="310">
        <f t="shared" si="3"/>
        <v>31505400.011399999</v>
      </c>
      <c r="N18" s="324" t="s">
        <v>370</v>
      </c>
      <c r="O18" s="311">
        <v>4623752</v>
      </c>
      <c r="P18" s="311">
        <f t="shared" si="4"/>
        <v>878512.88</v>
      </c>
      <c r="Q18" s="311">
        <f t="shared" si="5"/>
        <v>5502264.8799999999</v>
      </c>
      <c r="R18" s="311">
        <f t="shared" si="6"/>
        <v>27742512</v>
      </c>
      <c r="S18" s="311">
        <f t="shared" si="7"/>
        <v>33013589.280000001</v>
      </c>
      <c r="T18" s="325" t="s">
        <v>371</v>
      </c>
      <c r="U18" s="312">
        <v>4114900</v>
      </c>
      <c r="V18" s="312">
        <f t="shared" si="8"/>
        <v>781831</v>
      </c>
      <c r="W18" s="312">
        <f t="shared" si="9"/>
        <v>4896731</v>
      </c>
      <c r="X18" s="312">
        <f t="shared" si="10"/>
        <v>24689400</v>
      </c>
      <c r="Y18" s="312">
        <f t="shared" si="11"/>
        <v>29380386</v>
      </c>
      <c r="Z18" s="313">
        <f t="shared" si="12"/>
        <v>5216631.9606333328</v>
      </c>
      <c r="AA18" s="313">
        <f t="shared" si="13"/>
        <v>31299791.763799995</v>
      </c>
      <c r="AB18" s="314">
        <f t="shared" si="14"/>
        <v>1825307.5308181767</v>
      </c>
      <c r="AC18" s="315">
        <f t="shared" si="15"/>
        <v>5.831692250838709E-2</v>
      </c>
      <c r="AD18" s="5"/>
      <c r="BG18" s="7">
        <v>9</v>
      </c>
      <c r="DA18" s="7" t="str">
        <f>VLOOKUP(C18,listaBolsa!$D$2:$BA$330,1,0)</f>
        <v>Torre de iluminación- Lampara led- Portátil</v>
      </c>
      <c r="DB18" s="7" t="str">
        <f>VLOOKUP(C18,listaBolsa!$D$2:$BA$330,2,0)</f>
        <v>ECOLIGHTETP, 10 cm Alto12 cm Largo 10 cm Peso13 kg Estándar, Manos libre, Multifunción, Profesionales, Working light- Uso Iluminación exterior 8000 lm Duración batería 10 - 13 horas Tiempo de carga 6 horas</v>
      </c>
      <c r="DC18" s="7" t="str">
        <f>VLOOKUP(C18,listaBolsa!$D$2:$BA$330,10,0)</f>
        <v>HOMECENTER</v>
      </c>
      <c r="DD18" s="7">
        <f>VLOOKUP(C18,listaBolsa!$D$2:$BA$330,14,0)</f>
        <v>4412521.01</v>
      </c>
      <c r="DE18" s="7" t="str">
        <f>VLOOKUP(C18,listaBolsa!$D$2:$BA$330,23,0)</f>
        <v xml:space="preserve">RIDE </v>
      </c>
      <c r="DF18" s="316">
        <f>VLOOKUP(C18,listaBolsa!$D$2:$BA$330,27,0)</f>
        <v>4623752</v>
      </c>
      <c r="DG18" s="7" t="str">
        <f>VLOOKUP(C18,listaBolsa!$D$2:$BA$330,36,0)</f>
        <v xml:space="preserve">JPROYECTOS </v>
      </c>
      <c r="DH18" s="316">
        <f>VLOOKUP(C18,listaBolsa!$D$2:$BA$330,40,0)</f>
        <v>4114900</v>
      </c>
      <c r="DI18" s="317">
        <f>VLOOKUP(C18,listaBolsa!$D$2:$BA$330,48,0)</f>
        <v>5.8299999999999998E-2</v>
      </c>
      <c r="DJ18" s="7" t="b">
        <f t="shared" si="16"/>
        <v>1</v>
      </c>
      <c r="DK18" s="7" t="b">
        <f t="shared" si="16"/>
        <v>1</v>
      </c>
      <c r="DL18" s="7" t="b">
        <f t="shared" si="17"/>
        <v>1</v>
      </c>
      <c r="DM18" s="7" t="b">
        <f t="shared" si="17"/>
        <v>1</v>
      </c>
      <c r="DN18" s="7" t="b">
        <f t="shared" si="18"/>
        <v>1</v>
      </c>
      <c r="DO18" s="7" t="b">
        <f t="shared" si="18"/>
        <v>1</v>
      </c>
      <c r="DP18" s="7" t="b">
        <f t="shared" si="19"/>
        <v>1</v>
      </c>
      <c r="DQ18" s="7" t="b">
        <f t="shared" si="19"/>
        <v>1</v>
      </c>
      <c r="DR18" s="7" t="b">
        <f t="shared" si="20"/>
        <v>0</v>
      </c>
    </row>
    <row r="19" spans="1:122" s="7" customFormat="1" ht="105" customHeight="1">
      <c r="A19" s="319">
        <v>9</v>
      </c>
      <c r="B19" s="320" t="s">
        <v>358</v>
      </c>
      <c r="C19" s="321" t="s">
        <v>80</v>
      </c>
      <c r="D19" s="321" t="s">
        <v>81</v>
      </c>
      <c r="E19" s="322" t="s">
        <v>56</v>
      </c>
      <c r="F19" s="318">
        <v>2</v>
      </c>
      <c r="G19" s="321" t="s">
        <v>57</v>
      </c>
      <c r="H19" s="323" t="s">
        <v>82</v>
      </c>
      <c r="I19" s="309">
        <v>959677.31</v>
      </c>
      <c r="J19" s="310">
        <f t="shared" si="0"/>
        <v>182338.68890000001</v>
      </c>
      <c r="K19" s="310">
        <f t="shared" si="1"/>
        <v>1142015.9989</v>
      </c>
      <c r="L19" s="310">
        <f t="shared" si="2"/>
        <v>1919354.62</v>
      </c>
      <c r="M19" s="310">
        <f t="shared" si="3"/>
        <v>2284031.9978</v>
      </c>
      <c r="N19" s="324" t="s">
        <v>83</v>
      </c>
      <c r="O19" s="311">
        <v>689000</v>
      </c>
      <c r="P19" s="311">
        <f t="shared" si="4"/>
        <v>130910</v>
      </c>
      <c r="Q19" s="311">
        <f t="shared" si="5"/>
        <v>819910</v>
      </c>
      <c r="R19" s="311">
        <f t="shared" si="6"/>
        <v>1378000</v>
      </c>
      <c r="S19" s="311">
        <f t="shared" si="7"/>
        <v>1639820</v>
      </c>
      <c r="T19" s="325" t="s">
        <v>84</v>
      </c>
      <c r="U19" s="312">
        <v>990756.3</v>
      </c>
      <c r="V19" s="312">
        <f t="shared" si="8"/>
        <v>188243.69700000001</v>
      </c>
      <c r="W19" s="312">
        <f t="shared" si="9"/>
        <v>1178999.997</v>
      </c>
      <c r="X19" s="312">
        <f t="shared" si="10"/>
        <v>1981512.6</v>
      </c>
      <c r="Y19" s="312">
        <f t="shared" si="11"/>
        <v>2357999.9939999999</v>
      </c>
      <c r="Z19" s="313">
        <f t="shared" si="12"/>
        <v>1046975.3319666666</v>
      </c>
      <c r="AA19" s="313">
        <f t="shared" si="13"/>
        <v>2093950.6639333332</v>
      </c>
      <c r="AB19" s="314">
        <f t="shared" si="14"/>
        <v>395023.81074924889</v>
      </c>
      <c r="AC19" s="315">
        <f t="shared" si="15"/>
        <v>0.18865000859534367</v>
      </c>
      <c r="AD19" s="5"/>
      <c r="BG19" s="7">
        <v>10</v>
      </c>
      <c r="DA19" s="7" t="str">
        <f>VLOOKUP(C19,listaBolsa!$D$2:$BA$330,1,0)</f>
        <v xml:space="preserve">Estantería </v>
      </c>
      <c r="DB19" s="7" t="str">
        <f>VLOOKUP(C19,listaBolsa!$D$2:$BA$330,2,0)</f>
        <v>Elaborada en lámina cold rolled cubierta en pintura electrostática horneable. Puertas en vidrio transparente, DOS (2) bandejas graduables y chapa de seguridad.  Material: Lámina Cold Rolled de calibre 22.  Acabados: Recubierto con pintura electrostática. Incluye dos (2) entrepaños graduables, tres espacios libres, dos (2) puertas en lámina o vidrio y chapa de seguridad. Alto: 140 centímetros. Ancho: 115 centímetros. Fondo: 38 centímetros.</v>
      </c>
      <c r="DC19" s="7" t="str">
        <f>VLOOKUP(C19,listaBolsa!$D$2:$BA$330,10,0)</f>
        <v>INDUSTRIASCRUZ</v>
      </c>
      <c r="DD19" s="7">
        <f>VLOOKUP(C19,listaBolsa!$D$2:$BA$330,14,0)</f>
        <v>959677.31</v>
      </c>
      <c r="DE19" s="7" t="str">
        <f>VLOOKUP(C19,listaBolsa!$D$2:$BA$330,23,0)</f>
        <v>MUEBLEX COLOMBIA</v>
      </c>
      <c r="DF19" s="316">
        <f>VLOOKUP(C19,listaBolsa!$D$2:$BA$330,27,0)</f>
        <v>689000</v>
      </c>
      <c r="DG19" s="7" t="str">
        <f>VLOOKUP(C19,listaBolsa!$D$2:$BA$330,36,0)</f>
        <v>MUBLESA</v>
      </c>
      <c r="DH19" s="316">
        <f>VLOOKUP(C19,listaBolsa!$D$2:$BA$330,40,0)</f>
        <v>990756.3</v>
      </c>
      <c r="DI19" s="317">
        <f>VLOOKUP(C19,listaBolsa!$D$2:$BA$330,48,0)</f>
        <v>0.18870000000000001</v>
      </c>
      <c r="DJ19" s="7" t="b">
        <f t="shared" si="16"/>
        <v>1</v>
      </c>
      <c r="DK19" s="7" t="b">
        <f t="shared" si="16"/>
        <v>1</v>
      </c>
      <c r="DL19" s="7" t="b">
        <f t="shared" si="17"/>
        <v>1</v>
      </c>
      <c r="DM19" s="7" t="b">
        <f t="shared" si="17"/>
        <v>1</v>
      </c>
      <c r="DN19" s="7" t="b">
        <f t="shared" si="18"/>
        <v>1</v>
      </c>
      <c r="DO19" s="7" t="b">
        <f t="shared" si="18"/>
        <v>1</v>
      </c>
      <c r="DP19" s="7" t="b">
        <f t="shared" si="19"/>
        <v>1</v>
      </c>
      <c r="DQ19" s="7" t="b">
        <f t="shared" si="19"/>
        <v>1</v>
      </c>
      <c r="DR19" s="7" t="b">
        <f t="shared" si="20"/>
        <v>0</v>
      </c>
    </row>
    <row r="20" spans="1:122" s="7" customFormat="1" ht="105" customHeight="1">
      <c r="A20" s="319">
        <v>10</v>
      </c>
      <c r="B20" s="320" t="s">
        <v>358</v>
      </c>
      <c r="C20" s="321" t="s">
        <v>86</v>
      </c>
      <c r="D20" s="321" t="s">
        <v>87</v>
      </c>
      <c r="E20" s="322" t="s">
        <v>56</v>
      </c>
      <c r="F20" s="318">
        <v>25</v>
      </c>
      <c r="G20" s="321" t="s">
        <v>57</v>
      </c>
      <c r="H20" s="323" t="s">
        <v>88</v>
      </c>
      <c r="I20" s="309">
        <v>1848619.33</v>
      </c>
      <c r="J20" s="310">
        <f t="shared" si="0"/>
        <v>351237.6727</v>
      </c>
      <c r="K20" s="310">
        <f t="shared" si="1"/>
        <v>2199857.0027000001</v>
      </c>
      <c r="L20" s="310">
        <f t="shared" si="2"/>
        <v>46215483.25</v>
      </c>
      <c r="M20" s="310">
        <f t="shared" si="3"/>
        <v>54996425.067500003</v>
      </c>
      <c r="N20" s="324" t="s">
        <v>89</v>
      </c>
      <c r="O20" s="311">
        <v>1806638.66</v>
      </c>
      <c r="P20" s="311">
        <f t="shared" si="4"/>
        <v>343261.34539999999</v>
      </c>
      <c r="Q20" s="311">
        <f t="shared" si="5"/>
        <v>2149900.0054000001</v>
      </c>
      <c r="R20" s="311">
        <f t="shared" si="6"/>
        <v>45165966.5</v>
      </c>
      <c r="S20" s="311">
        <f t="shared" si="7"/>
        <v>53747500.135000005</v>
      </c>
      <c r="T20" s="325" t="s">
        <v>90</v>
      </c>
      <c r="U20" s="312">
        <v>1680672.27</v>
      </c>
      <c r="V20" s="312">
        <f t="shared" si="8"/>
        <v>319327.73129999998</v>
      </c>
      <c r="W20" s="312">
        <f t="shared" si="9"/>
        <v>2000000.0013000001</v>
      </c>
      <c r="X20" s="312">
        <f t="shared" si="10"/>
        <v>42016806.75</v>
      </c>
      <c r="Y20" s="312">
        <f t="shared" si="11"/>
        <v>50000000.032500006</v>
      </c>
      <c r="Z20" s="313">
        <f t="shared" si="12"/>
        <v>2116585.6698000003</v>
      </c>
      <c r="AA20" s="313">
        <f t="shared" si="13"/>
        <v>52914641.745000005</v>
      </c>
      <c r="AB20" s="314">
        <f t="shared" si="14"/>
        <v>2600251.0659431955</v>
      </c>
      <c r="AC20" s="315">
        <f t="shared" si="15"/>
        <v>4.9140483242313508E-2</v>
      </c>
      <c r="AD20" s="5"/>
      <c r="BG20" s="7">
        <v>11</v>
      </c>
      <c r="DA20" s="7" t="str">
        <f>VLOOKUP(C20,listaBolsa!$D$2:$BA$330,1,0)</f>
        <v>Computadores portátiles.</v>
      </c>
      <c r="DB20" s="7" t="str">
        <f>VLOOKUP(C20,listaBolsa!$D$2:$BA$330,2,0)</f>
        <v>(8gb Ram, 256 Disco duro, 14 pulgadas con resolución Full HD (1920x1080) y recubrimiento antirreflejo, conectividad WiFi 5 o superior y Bluetooth 5.0, mínimo dos puertos USB (idealmente uno tipo C) y salida HDMI. Deben tener batería con autonomía real de mínimo 6 horas, chasis resistente (de preferencia aluminio o policarbonato reforzado), sistema operativo Windows 11 o equivalente con licencias originales, y garantía mínima de un año.</v>
      </c>
      <c r="DC20" s="7" t="str">
        <f>VLOOKUP(C20,listaBolsa!$D$2:$BA$330,10,0)</f>
        <v>TTG</v>
      </c>
      <c r="DD20" s="7">
        <f>VLOOKUP(C20,listaBolsa!$D$2:$BA$330,14,0)</f>
        <v>2470588.2400000002</v>
      </c>
      <c r="DE20" s="7" t="str">
        <f>VLOOKUP(C20,listaBolsa!$D$2:$BA$330,23,0)</f>
        <v>DISCOMPUCOL</v>
      </c>
      <c r="DF20" s="316">
        <f>VLOOKUP(C20,listaBolsa!$D$2:$BA$330,27,0)</f>
        <v>2729000</v>
      </c>
      <c r="DG20" s="7" t="str">
        <f>VLOOKUP(C20,listaBolsa!$D$2:$BA$330,36,0)</f>
        <v>FALABELLA</v>
      </c>
      <c r="DH20" s="316">
        <f>VLOOKUP(C20,listaBolsa!$D$2:$BA$330,40,0)</f>
        <v>2688235.29</v>
      </c>
      <c r="DI20" s="317">
        <f>VLOOKUP(C20,listaBolsa!$D$2:$BA$330,48,0)</f>
        <v>5.28E-2</v>
      </c>
      <c r="DJ20" s="7" t="b">
        <f t="shared" si="16"/>
        <v>1</v>
      </c>
      <c r="DK20" s="7" t="b">
        <f t="shared" si="16"/>
        <v>1</v>
      </c>
      <c r="DL20" s="7" t="b">
        <f t="shared" si="17"/>
        <v>0</v>
      </c>
      <c r="DM20" s="7" t="b">
        <f t="shared" si="17"/>
        <v>0</v>
      </c>
      <c r="DN20" s="7" t="b">
        <f t="shared" si="18"/>
        <v>0</v>
      </c>
      <c r="DO20" s="7" t="b">
        <f t="shared" si="18"/>
        <v>0</v>
      </c>
      <c r="DP20" s="7" t="b">
        <f t="shared" si="19"/>
        <v>1</v>
      </c>
      <c r="DQ20" s="7" t="b">
        <f t="shared" si="19"/>
        <v>0</v>
      </c>
      <c r="DR20" s="7" t="b">
        <f t="shared" si="20"/>
        <v>0</v>
      </c>
    </row>
    <row r="21" spans="1:122" s="7" customFormat="1" ht="105" customHeight="1">
      <c r="A21" s="319">
        <v>11</v>
      </c>
      <c r="B21" s="320" t="s">
        <v>358</v>
      </c>
      <c r="C21" s="321" t="s">
        <v>91</v>
      </c>
      <c r="D21" s="321" t="s">
        <v>92</v>
      </c>
      <c r="E21" s="322" t="s">
        <v>56</v>
      </c>
      <c r="F21" s="318">
        <v>25</v>
      </c>
      <c r="G21" s="321" t="s">
        <v>57</v>
      </c>
      <c r="H21" s="323" t="s">
        <v>372</v>
      </c>
      <c r="I21" s="309">
        <v>1117563.03</v>
      </c>
      <c r="J21" s="310">
        <f t="shared" si="0"/>
        <v>212336.97570000001</v>
      </c>
      <c r="K21" s="310">
        <f t="shared" si="1"/>
        <v>1329900.0057000001</v>
      </c>
      <c r="L21" s="310">
        <f t="shared" si="2"/>
        <v>27939075.75</v>
      </c>
      <c r="M21" s="310">
        <f t="shared" si="3"/>
        <v>33247500.142500002</v>
      </c>
      <c r="N21" s="324" t="s">
        <v>373</v>
      </c>
      <c r="O21" s="311">
        <v>1117563.03</v>
      </c>
      <c r="P21" s="311">
        <f t="shared" si="4"/>
        <v>212336.97570000001</v>
      </c>
      <c r="Q21" s="311">
        <f t="shared" si="5"/>
        <v>1329900.0057000001</v>
      </c>
      <c r="R21" s="311">
        <f t="shared" si="6"/>
        <v>27939075.75</v>
      </c>
      <c r="S21" s="311">
        <f t="shared" si="7"/>
        <v>33247500.142500002</v>
      </c>
      <c r="T21" s="325" t="s">
        <v>374</v>
      </c>
      <c r="U21" s="312">
        <v>1117563.03</v>
      </c>
      <c r="V21" s="312">
        <f t="shared" si="8"/>
        <v>212336.97570000001</v>
      </c>
      <c r="W21" s="312">
        <f t="shared" si="9"/>
        <v>1329900.0057000001</v>
      </c>
      <c r="X21" s="312">
        <f t="shared" si="10"/>
        <v>27939075.75</v>
      </c>
      <c r="Y21" s="312">
        <f t="shared" si="11"/>
        <v>33247500.142500002</v>
      </c>
      <c r="Z21" s="313">
        <f t="shared" si="12"/>
        <v>1329900.0057000001</v>
      </c>
      <c r="AA21" s="313">
        <f t="shared" si="13"/>
        <v>33247500.142500002</v>
      </c>
      <c r="AB21" s="314">
        <f t="shared" si="14"/>
        <v>0</v>
      </c>
      <c r="AC21" s="315">
        <f t="shared" si="15"/>
        <v>0</v>
      </c>
      <c r="AD21" s="5"/>
      <c r="BG21" s="7">
        <v>12</v>
      </c>
      <c r="DA21" s="7" t="str">
        <f>VLOOKUP(C21,listaBolsa!$D$2:$BA$330,1,0)</f>
        <v>Paquetes Office</v>
      </c>
      <c r="DB21" s="7" t="str">
        <f>VLOOKUP(C21,listaBolsa!$D$2:$BA$330,2,0)</f>
        <v>Office 2024 Licencia Vitalicia. Profesional Plus es la versión más reciente de la suite de Microsoft, diseñada para empresas y profesionales que buscan estabilidad, rendimiento y funciones avanzadas sin suscripción anual.  Incluye todas las aplicaciones esenciales: Word, Excel, PowerPoint, Outlook, OneNote, Access y Publisher, con mejoras en rendimiento y compatibilidad con los formatos más recientes.</v>
      </c>
      <c r="DC21" s="7">
        <f>VLOOKUP(C21,listaBolsa!$D$2:$BA$330,10,0)</f>
        <v>0</v>
      </c>
      <c r="DD21" s="7" t="str">
        <f>VLOOKUP(C21,listaBolsa!$D$2:$BA$330,14,0)</f>
        <v xml:space="preserve">$ -   </v>
      </c>
      <c r="DE21" s="7">
        <f>VLOOKUP(C21,listaBolsa!$D$2:$BA$330,23,0)</f>
        <v>0</v>
      </c>
      <c r="DF21" s="316" t="str">
        <f>VLOOKUP(C21,listaBolsa!$D$2:$BA$330,27,0)</f>
        <v xml:space="preserve"> $ -   </v>
      </c>
      <c r="DG21" s="7">
        <f>VLOOKUP(C21,listaBolsa!$D$2:$BA$330,36,0)</f>
        <v>0</v>
      </c>
      <c r="DH21" s="316" t="str">
        <f>VLOOKUP(C21,listaBolsa!$D$2:$BA$330,40,0)</f>
        <v xml:space="preserve"> $ -   </v>
      </c>
      <c r="DI21" s="317" t="e">
        <f>VLOOKUP(C21,listaBolsa!$D$2:$BA$330,48,0)</f>
        <v>#VALUE!</v>
      </c>
      <c r="DJ21" s="7" t="b">
        <f t="shared" si="16"/>
        <v>1</v>
      </c>
      <c r="DK21" s="7" t="b">
        <f t="shared" si="16"/>
        <v>1</v>
      </c>
      <c r="DL21" s="7" t="b">
        <f t="shared" si="17"/>
        <v>0</v>
      </c>
      <c r="DM21" s="7" t="b">
        <f t="shared" si="17"/>
        <v>0</v>
      </c>
      <c r="DN21" s="7" t="b">
        <f t="shared" si="18"/>
        <v>0</v>
      </c>
      <c r="DO21" s="7" t="b">
        <f t="shared" si="18"/>
        <v>0</v>
      </c>
      <c r="DP21" s="7" t="b">
        <f t="shared" si="19"/>
        <v>0</v>
      </c>
      <c r="DQ21" s="7" t="b">
        <f t="shared" si="19"/>
        <v>0</v>
      </c>
      <c r="DR21" s="7" t="e">
        <f t="shared" si="20"/>
        <v>#VALUE!</v>
      </c>
    </row>
    <row r="22" spans="1:122" s="7" customFormat="1" ht="105" customHeight="1">
      <c r="A22" s="319">
        <v>12</v>
      </c>
      <c r="B22" s="320" t="s">
        <v>358</v>
      </c>
      <c r="C22" s="321" t="s">
        <v>94</v>
      </c>
      <c r="D22" s="321" t="s">
        <v>95</v>
      </c>
      <c r="E22" s="322" t="s">
        <v>56</v>
      </c>
      <c r="F22" s="318">
        <v>25</v>
      </c>
      <c r="G22" s="321" t="s">
        <v>57</v>
      </c>
      <c r="H22" s="323" t="s">
        <v>96</v>
      </c>
      <c r="I22" s="309">
        <v>14369.75</v>
      </c>
      <c r="J22" s="310">
        <f t="shared" si="0"/>
        <v>2730.2525000000001</v>
      </c>
      <c r="K22" s="310">
        <f t="shared" si="1"/>
        <v>17100.002499999999</v>
      </c>
      <c r="L22" s="310">
        <f t="shared" si="2"/>
        <v>359243.75</v>
      </c>
      <c r="M22" s="310">
        <f t="shared" si="3"/>
        <v>427500.06249999994</v>
      </c>
      <c r="N22" s="324" t="s">
        <v>88</v>
      </c>
      <c r="O22" s="311">
        <v>16331.93</v>
      </c>
      <c r="P22" s="311">
        <f t="shared" si="4"/>
        <v>3103.0667000000003</v>
      </c>
      <c r="Q22" s="311">
        <f t="shared" si="5"/>
        <v>19434.9967</v>
      </c>
      <c r="R22" s="311">
        <f t="shared" si="6"/>
        <v>408298.25</v>
      </c>
      <c r="S22" s="311">
        <f t="shared" si="7"/>
        <v>485874.91749999998</v>
      </c>
      <c r="T22" s="325" t="s">
        <v>97</v>
      </c>
      <c r="U22" s="312">
        <v>15945.38</v>
      </c>
      <c r="V22" s="312">
        <f t="shared" si="8"/>
        <v>3029.6221999999998</v>
      </c>
      <c r="W22" s="312">
        <f t="shared" si="9"/>
        <v>18975.002199999999</v>
      </c>
      <c r="X22" s="312">
        <f t="shared" si="10"/>
        <v>398634.5</v>
      </c>
      <c r="Y22" s="312">
        <f t="shared" si="11"/>
        <v>474375.05499999999</v>
      </c>
      <c r="Z22" s="313">
        <f t="shared" si="12"/>
        <v>18503.333799999997</v>
      </c>
      <c r="AA22" s="313">
        <f t="shared" si="13"/>
        <v>462583.34499999991</v>
      </c>
      <c r="AB22" s="314">
        <f t="shared" si="14"/>
        <v>30922.309787770268</v>
      </c>
      <c r="AC22" s="315">
        <f t="shared" si="15"/>
        <v>6.6847001998678254E-2</v>
      </c>
      <c r="AD22" s="5"/>
      <c r="BG22" s="7">
        <v>13</v>
      </c>
      <c r="DA22" s="7" t="str">
        <f>VLOOKUP(C22,listaBolsa!$D$2:$BA$330,1,0)</f>
        <v>Mouse con cable</v>
      </c>
      <c r="DB22" s="7" t="str">
        <f>VLOOKUP(C22,listaBolsa!$D$2:$BA$330,2,0)</f>
        <v>Mouse alámbrico con sensor óptico o láser de alta precisión (mínimo 1000 DPI), diseño ergonómico ambidiestro, conectividad USB tipo A plug &amp; play, cable reforzado de mínimo 1.2 metros y una vida útil de al menos 3 millones de clics, garantizando rendimiento prolongado para uso continuo e intensivo.</v>
      </c>
      <c r="DC22" s="7" t="str">
        <f>VLOOKUP(C22,listaBolsa!$D$2:$BA$330,10,0)</f>
        <v xml:space="preserve">CAPITAL COLOMBIA </v>
      </c>
      <c r="DD22" s="7">
        <f>VLOOKUP(C22,listaBolsa!$D$2:$BA$330,14,0)</f>
        <v>14369.75</v>
      </c>
      <c r="DE22" s="7" t="str">
        <f>VLOOKUP(C22,listaBolsa!$D$2:$BA$330,23,0)</f>
        <v>EXITO</v>
      </c>
      <c r="DF22" s="316">
        <f>VLOOKUP(C22,listaBolsa!$D$2:$BA$330,27,0)</f>
        <v>16331.93</v>
      </c>
      <c r="DG22" s="7" t="str">
        <f>VLOOKUP(C22,listaBolsa!$D$2:$BA$330,36,0)</f>
        <v>CARULLA</v>
      </c>
      <c r="DH22" s="316">
        <f>VLOOKUP(C22,listaBolsa!$D$2:$BA$330,40,0)</f>
        <v>15945.38</v>
      </c>
      <c r="DI22" s="317">
        <f>VLOOKUP(C22,listaBolsa!$D$2:$BA$330,48,0)</f>
        <v>6.6799999999999998E-2</v>
      </c>
      <c r="DJ22" s="7" t="b">
        <f t="shared" si="16"/>
        <v>1</v>
      </c>
      <c r="DK22" s="7" t="b">
        <f t="shared" si="16"/>
        <v>1</v>
      </c>
      <c r="DL22" s="7" t="b">
        <f t="shared" si="17"/>
        <v>1</v>
      </c>
      <c r="DM22" s="7" t="b">
        <f t="shared" si="17"/>
        <v>1</v>
      </c>
      <c r="DN22" s="7" t="b">
        <f t="shared" si="18"/>
        <v>1</v>
      </c>
      <c r="DO22" s="7" t="b">
        <f t="shared" si="18"/>
        <v>1</v>
      </c>
      <c r="DP22" s="7" t="b">
        <f t="shared" si="19"/>
        <v>1</v>
      </c>
      <c r="DQ22" s="7" t="b">
        <f t="shared" si="19"/>
        <v>1</v>
      </c>
      <c r="DR22" s="7" t="b">
        <f t="shared" si="20"/>
        <v>0</v>
      </c>
    </row>
    <row r="23" spans="1:122" s="7" customFormat="1" ht="105" customHeight="1">
      <c r="A23" s="319">
        <v>13</v>
      </c>
      <c r="B23" s="320" t="s">
        <v>358</v>
      </c>
      <c r="C23" s="321" t="s">
        <v>98</v>
      </c>
      <c r="D23" s="321" t="s">
        <v>99</v>
      </c>
      <c r="E23" s="322" t="s">
        <v>56</v>
      </c>
      <c r="F23" s="318">
        <v>25</v>
      </c>
      <c r="G23" s="321" t="s">
        <v>57</v>
      </c>
      <c r="H23" s="323" t="s">
        <v>100</v>
      </c>
      <c r="I23" s="309">
        <v>143000</v>
      </c>
      <c r="J23" s="310">
        <f t="shared" si="0"/>
        <v>27170</v>
      </c>
      <c r="K23" s="310">
        <f t="shared" si="1"/>
        <v>170170</v>
      </c>
      <c r="L23" s="310">
        <f t="shared" si="2"/>
        <v>3575000</v>
      </c>
      <c r="M23" s="310">
        <f t="shared" si="3"/>
        <v>4254250</v>
      </c>
      <c r="N23" s="324" t="s">
        <v>101</v>
      </c>
      <c r="O23" s="311">
        <v>152933.60999999999</v>
      </c>
      <c r="P23" s="311">
        <f t="shared" si="4"/>
        <v>29057.385899999997</v>
      </c>
      <c r="Q23" s="311">
        <f t="shared" si="5"/>
        <v>181990.99589999998</v>
      </c>
      <c r="R23" s="311">
        <f t="shared" si="6"/>
        <v>3823340.2499999995</v>
      </c>
      <c r="S23" s="311">
        <f t="shared" si="7"/>
        <v>4549774.897499999</v>
      </c>
      <c r="T23" s="325" t="s">
        <v>90</v>
      </c>
      <c r="U23" s="312">
        <v>168067.23</v>
      </c>
      <c r="V23" s="312">
        <f t="shared" si="8"/>
        <v>31932.773700000002</v>
      </c>
      <c r="W23" s="312">
        <f t="shared" si="9"/>
        <v>200000.0037</v>
      </c>
      <c r="X23" s="312">
        <f t="shared" si="10"/>
        <v>4201680.75</v>
      </c>
      <c r="Y23" s="312">
        <f t="shared" si="11"/>
        <v>5000000.0925000003</v>
      </c>
      <c r="Z23" s="313">
        <f t="shared" si="12"/>
        <v>184053.66653333334</v>
      </c>
      <c r="AA23" s="313">
        <f t="shared" si="13"/>
        <v>4601341.6633333331</v>
      </c>
      <c r="AB23" s="314">
        <f t="shared" si="14"/>
        <v>375539.80963384185</v>
      </c>
      <c r="AC23" s="315">
        <f t="shared" si="15"/>
        <v>8.161528465195321E-2</v>
      </c>
      <c r="AD23" s="5"/>
      <c r="BG23" s="7">
        <v>14</v>
      </c>
      <c r="DA23" s="7" t="str">
        <f>VLOOKUP(C23,listaBolsa!$D$2:$BA$330,1,0)</f>
        <v>Diadema con micrófono</v>
      </c>
      <c r="DB23" s="7" t="str">
        <f>VLOOKUP(C23,listaBolsa!$D$2:$BA$330,2,0)</f>
        <v>Auriculares tipo diadema con micrófono integrado, con impedancia de 32 ohmios, potencia de salida de 30 mW y respuesta de frecuencia de 20 Hz a 20 kHz, que cuenten con cancelación de ruido pasiva o activa, diseño ergonómico y ajustable con almohadillas acolchadas y vincha reforzada, cable de mínimo 1.5 metros de longitud y conectividad dual (3.5 mm y/o USB) para compatibilidad con diversos dispositivos.</v>
      </c>
      <c r="DC23" s="7" t="str">
        <f>VLOOKUP(C23,listaBolsa!$D$2:$BA$330,10,0)</f>
        <v>HARD RENTAL</v>
      </c>
      <c r="DD23" s="7">
        <f>VLOOKUP(C23,listaBolsa!$D$2:$BA$330,14,0)</f>
        <v>143000</v>
      </c>
      <c r="DE23" s="7" t="str">
        <f>VLOOKUP(C23,listaBolsa!$D$2:$BA$330,23,0)</f>
        <v>ROKA</v>
      </c>
      <c r="DF23" s="316">
        <f>VLOOKUP(C23,listaBolsa!$D$2:$BA$330,27,0)</f>
        <v>152933.60999999999</v>
      </c>
      <c r="DG23" s="7" t="str">
        <f>VLOOKUP(C23,listaBolsa!$D$2:$BA$330,36,0)</f>
        <v>FALABELLA</v>
      </c>
      <c r="DH23" s="316">
        <f>VLOOKUP(C23,listaBolsa!$D$2:$BA$330,40,0)</f>
        <v>168067.23</v>
      </c>
      <c r="DI23" s="317">
        <f>VLOOKUP(C23,listaBolsa!$D$2:$BA$330,48,0)</f>
        <v>8.1600000000000006E-2</v>
      </c>
      <c r="DJ23" s="7" t="b">
        <f t="shared" si="16"/>
        <v>1</v>
      </c>
      <c r="DK23" s="7" t="b">
        <f t="shared" si="16"/>
        <v>1</v>
      </c>
      <c r="DL23" s="7" t="b">
        <f t="shared" si="17"/>
        <v>1</v>
      </c>
      <c r="DM23" s="7" t="b">
        <f t="shared" si="17"/>
        <v>1</v>
      </c>
      <c r="DN23" s="7" t="b">
        <f t="shared" si="18"/>
        <v>1</v>
      </c>
      <c r="DO23" s="7" t="b">
        <f t="shared" si="18"/>
        <v>1</v>
      </c>
      <c r="DP23" s="7" t="b">
        <f t="shared" si="19"/>
        <v>1</v>
      </c>
      <c r="DQ23" s="7" t="b">
        <f t="shared" si="19"/>
        <v>1</v>
      </c>
      <c r="DR23" s="7" t="b">
        <f t="shared" si="20"/>
        <v>0</v>
      </c>
    </row>
    <row r="24" spans="1:122" s="7" customFormat="1" ht="105" customHeight="1">
      <c r="A24" s="319">
        <v>14</v>
      </c>
      <c r="B24" s="320" t="s">
        <v>358</v>
      </c>
      <c r="C24" s="321" t="s">
        <v>102</v>
      </c>
      <c r="D24" s="321" t="s">
        <v>103</v>
      </c>
      <c r="E24" s="322" t="s">
        <v>56</v>
      </c>
      <c r="F24" s="318">
        <v>25</v>
      </c>
      <c r="G24" s="321" t="s">
        <v>57</v>
      </c>
      <c r="H24" s="323" t="s">
        <v>104</v>
      </c>
      <c r="I24" s="309">
        <v>46134.45</v>
      </c>
      <c r="J24" s="310">
        <f t="shared" si="0"/>
        <v>8765.5455000000002</v>
      </c>
      <c r="K24" s="310">
        <f t="shared" si="1"/>
        <v>54899.995499999997</v>
      </c>
      <c r="L24" s="310">
        <f t="shared" si="2"/>
        <v>1153361.25</v>
      </c>
      <c r="M24" s="310">
        <f t="shared" si="3"/>
        <v>1372499.8875</v>
      </c>
      <c r="N24" s="324" t="s">
        <v>65</v>
      </c>
      <c r="O24" s="311">
        <v>46134.45</v>
      </c>
      <c r="P24" s="311">
        <f t="shared" si="4"/>
        <v>8765.5455000000002</v>
      </c>
      <c r="Q24" s="311">
        <f t="shared" si="5"/>
        <v>54899.995499999997</v>
      </c>
      <c r="R24" s="311">
        <f t="shared" si="6"/>
        <v>1153361.25</v>
      </c>
      <c r="S24" s="311">
        <f t="shared" si="7"/>
        <v>1372499.8875</v>
      </c>
      <c r="T24" s="325" t="s">
        <v>63</v>
      </c>
      <c r="U24" s="312">
        <v>42773.11</v>
      </c>
      <c r="V24" s="312">
        <f t="shared" si="8"/>
        <v>8126.8909000000003</v>
      </c>
      <c r="W24" s="312">
        <f t="shared" si="9"/>
        <v>50900.000899999999</v>
      </c>
      <c r="X24" s="312">
        <f t="shared" si="10"/>
        <v>1069327.75</v>
      </c>
      <c r="Y24" s="312">
        <f t="shared" si="11"/>
        <v>1272500.0225</v>
      </c>
      <c r="Z24" s="313">
        <f t="shared" si="12"/>
        <v>53566.663966666667</v>
      </c>
      <c r="AA24" s="313">
        <f t="shared" si="13"/>
        <v>1339166.5991666666</v>
      </c>
      <c r="AB24" s="314">
        <f t="shared" si="14"/>
        <v>57734.948976676227</v>
      </c>
      <c r="AC24" s="315">
        <f t="shared" si="15"/>
        <v>4.3112596306242548E-2</v>
      </c>
      <c r="AD24" s="5"/>
      <c r="BG24" s="7">
        <v>15</v>
      </c>
      <c r="DA24" s="7" t="str">
        <f>VLOOKUP(C24,listaBolsa!$D$2:$BA$330,1,0)</f>
        <v>Forros para guardar computadores portatiles</v>
      </c>
      <c r="DB24" s="7" t="str">
        <f>VLOOKUP(C24,listaBolsa!$D$2:$BA$330,2,0)</f>
        <v>Forros para computador portátil de 14 pulgadas.  Material: poliéster/nylon (resistente e impermeable)</v>
      </c>
      <c r="DC24" s="7" t="str">
        <f>VLOOKUP(C24,listaBolsa!$D$2:$BA$330,10,0)</f>
        <v>KTRONIX</v>
      </c>
      <c r="DD24" s="7">
        <f>VLOOKUP(C24,listaBolsa!$D$2:$BA$330,14,0)</f>
        <v>46134.45</v>
      </c>
      <c r="DE24" s="7" t="str">
        <f>VLOOKUP(C24,listaBolsa!$D$2:$BA$330,23,0)</f>
        <v>ALKOSTO</v>
      </c>
      <c r="DF24" s="316">
        <f>VLOOKUP(C24,listaBolsa!$D$2:$BA$330,27,0)</f>
        <v>46134.45</v>
      </c>
      <c r="DG24" s="7" t="str">
        <f>VLOOKUP(C24,listaBolsa!$D$2:$BA$330,36,0)</f>
        <v>PANAMERICANA</v>
      </c>
      <c r="DH24" s="316">
        <f>VLOOKUP(C24,listaBolsa!$D$2:$BA$330,40,0)</f>
        <v>42773.11</v>
      </c>
      <c r="DI24" s="317">
        <f>VLOOKUP(C24,listaBolsa!$D$2:$BA$330,48,0)</f>
        <v>4.3099999999999999E-2</v>
      </c>
      <c r="DJ24" s="7" t="b">
        <f t="shared" si="16"/>
        <v>1</v>
      </c>
      <c r="DK24" s="7" t="b">
        <f t="shared" si="16"/>
        <v>1</v>
      </c>
      <c r="DL24" s="7" t="b">
        <f t="shared" si="17"/>
        <v>1</v>
      </c>
      <c r="DM24" s="7" t="b">
        <f t="shared" si="17"/>
        <v>1</v>
      </c>
      <c r="DN24" s="7" t="b">
        <f t="shared" si="18"/>
        <v>1</v>
      </c>
      <c r="DO24" s="7" t="b">
        <f t="shared" si="18"/>
        <v>1</v>
      </c>
      <c r="DP24" s="7" t="b">
        <f t="shared" si="19"/>
        <v>1</v>
      </c>
      <c r="DQ24" s="7" t="b">
        <f t="shared" si="19"/>
        <v>1</v>
      </c>
      <c r="DR24" s="7" t="b">
        <f t="shared" si="20"/>
        <v>0</v>
      </c>
    </row>
    <row r="25" spans="1:122" s="7" customFormat="1" ht="105" customHeight="1">
      <c r="A25" s="319">
        <v>15</v>
      </c>
      <c r="B25" s="320" t="s">
        <v>358</v>
      </c>
      <c r="C25" s="321" t="s">
        <v>105</v>
      </c>
      <c r="D25" s="321" t="s">
        <v>106</v>
      </c>
      <c r="E25" s="322" t="s">
        <v>56</v>
      </c>
      <c r="F25" s="318">
        <v>5</v>
      </c>
      <c r="G25" s="321" t="s">
        <v>57</v>
      </c>
      <c r="H25" s="323" t="s">
        <v>90</v>
      </c>
      <c r="I25" s="309">
        <v>58823.53</v>
      </c>
      <c r="J25" s="310">
        <f t="shared" si="0"/>
        <v>11176.4707</v>
      </c>
      <c r="K25" s="310">
        <f t="shared" si="1"/>
        <v>70000.000700000004</v>
      </c>
      <c r="L25" s="310">
        <f t="shared" si="2"/>
        <v>294117.65000000002</v>
      </c>
      <c r="M25" s="310">
        <f t="shared" si="3"/>
        <v>350000.00349999999</v>
      </c>
      <c r="N25" s="324" t="s">
        <v>107</v>
      </c>
      <c r="O25" s="311">
        <v>63025.21</v>
      </c>
      <c r="P25" s="311">
        <f t="shared" si="4"/>
        <v>11974.7899</v>
      </c>
      <c r="Q25" s="311">
        <f t="shared" si="5"/>
        <v>74999.999899999995</v>
      </c>
      <c r="R25" s="311">
        <f t="shared" si="6"/>
        <v>315126.05</v>
      </c>
      <c r="S25" s="311">
        <f t="shared" si="7"/>
        <v>374999.99949999998</v>
      </c>
      <c r="T25" s="325" t="s">
        <v>108</v>
      </c>
      <c r="U25" s="312">
        <v>62941.18</v>
      </c>
      <c r="V25" s="312">
        <f t="shared" si="8"/>
        <v>11958.824200000001</v>
      </c>
      <c r="W25" s="312">
        <f t="shared" si="9"/>
        <v>74900.004199999996</v>
      </c>
      <c r="X25" s="312">
        <f t="shared" si="10"/>
        <v>314705.90000000002</v>
      </c>
      <c r="Y25" s="312">
        <f t="shared" si="11"/>
        <v>374500.02099999995</v>
      </c>
      <c r="Z25" s="313">
        <f t="shared" si="12"/>
        <v>73300.001600000003</v>
      </c>
      <c r="AA25" s="313">
        <f t="shared" si="13"/>
        <v>366500.00800000003</v>
      </c>
      <c r="AB25" s="314">
        <f t="shared" si="14"/>
        <v>14291.6096364311</v>
      </c>
      <c r="AC25" s="315">
        <f t="shared" si="15"/>
        <v>3.8994841267318878E-2</v>
      </c>
      <c r="AD25" s="5"/>
      <c r="BG25" s="7">
        <v>16</v>
      </c>
      <c r="DA25" s="7" t="str">
        <f>VLOOKUP(C25,listaBolsa!$D$2:$BA$330,1,0)</f>
        <v xml:space="preserve">Multitoma Estabilizador </v>
      </c>
      <c r="DB25" s="7" t="str">
        <f>VLOOKUP(C25,listaBolsa!$D$2:$BA$330,2,0)</f>
        <v>Este estabilizador de 600 Watts con Supresor de Picos, soporta Equipos de Sonido, Computadores de Mesa y Portatiles, Televisores Smart TV, Consolas de Video Juegos, Zonas de Entretenimiento, DVD, Blu Ray y todos aquellos dispositivos que la potencia no supere los 600 Vatios. Referencia: PRO PC 1000 Capacidad: 1000 VA - 1 KVA</v>
      </c>
      <c r="DC25" s="7" t="str">
        <f>VLOOKUP(C25,listaBolsa!$D$2:$BA$330,10,0)</f>
        <v>FALABELLA</v>
      </c>
      <c r="DD25" s="7">
        <f>VLOOKUP(C25,listaBolsa!$D$2:$BA$330,14,0)</f>
        <v>58823.53</v>
      </c>
      <c r="DE25" s="7" t="str">
        <f>VLOOKUP(C25,listaBolsa!$D$2:$BA$330,23,0)</f>
        <v>MIPC</v>
      </c>
      <c r="DF25" s="316">
        <f>VLOOKUP(C25,listaBolsa!$D$2:$BA$330,27,0)</f>
        <v>63025.21</v>
      </c>
      <c r="DG25" s="7" t="str">
        <f>VLOOKUP(C25,listaBolsa!$D$2:$BA$330,36,0)</f>
        <v>OPTIMUSTECH</v>
      </c>
      <c r="DH25" s="316">
        <f>VLOOKUP(C25,listaBolsa!$D$2:$BA$330,40,0)</f>
        <v>62941.18</v>
      </c>
      <c r="DI25" s="317">
        <f>VLOOKUP(C25,listaBolsa!$D$2:$BA$330,48,0)</f>
        <v>3.9E-2</v>
      </c>
      <c r="DJ25" s="7" t="b">
        <f t="shared" si="16"/>
        <v>1</v>
      </c>
      <c r="DK25" s="7" t="b">
        <f t="shared" si="16"/>
        <v>1</v>
      </c>
      <c r="DL25" s="7" t="b">
        <f t="shared" si="17"/>
        <v>1</v>
      </c>
      <c r="DM25" s="7" t="b">
        <f t="shared" si="17"/>
        <v>1</v>
      </c>
      <c r="DN25" s="7" t="b">
        <f t="shared" si="18"/>
        <v>1</v>
      </c>
      <c r="DO25" s="7" t="b">
        <f t="shared" si="18"/>
        <v>1</v>
      </c>
      <c r="DP25" s="7" t="b">
        <f t="shared" si="19"/>
        <v>1</v>
      </c>
      <c r="DQ25" s="7" t="b">
        <f t="shared" si="19"/>
        <v>1</v>
      </c>
      <c r="DR25" s="7" t="b">
        <f t="shared" si="20"/>
        <v>0</v>
      </c>
    </row>
    <row r="26" spans="1:122" s="7" customFormat="1" ht="105" customHeight="1">
      <c r="A26" s="319">
        <v>16</v>
      </c>
      <c r="B26" s="320" t="s">
        <v>358</v>
      </c>
      <c r="C26" s="321" t="s">
        <v>109</v>
      </c>
      <c r="D26" s="321" t="s">
        <v>110</v>
      </c>
      <c r="E26" s="322" t="s">
        <v>56</v>
      </c>
      <c r="F26" s="318">
        <v>3</v>
      </c>
      <c r="G26" s="321" t="s">
        <v>57</v>
      </c>
      <c r="H26" s="323" t="s">
        <v>111</v>
      </c>
      <c r="I26" s="309">
        <v>70252.100000000006</v>
      </c>
      <c r="J26" s="310">
        <f t="shared" si="0"/>
        <v>13347.899000000001</v>
      </c>
      <c r="K26" s="310">
        <f t="shared" si="1"/>
        <v>83599.999000000011</v>
      </c>
      <c r="L26" s="310">
        <f t="shared" si="2"/>
        <v>210756.30000000002</v>
      </c>
      <c r="M26" s="310">
        <f t="shared" si="3"/>
        <v>250799.99700000003</v>
      </c>
      <c r="N26" s="324" t="s">
        <v>112</v>
      </c>
      <c r="O26" s="311">
        <v>71008.399999999994</v>
      </c>
      <c r="P26" s="311">
        <f t="shared" si="4"/>
        <v>13491.596</v>
      </c>
      <c r="Q26" s="311">
        <f t="shared" si="5"/>
        <v>84499.995999999999</v>
      </c>
      <c r="R26" s="311">
        <f t="shared" si="6"/>
        <v>213025.19999999998</v>
      </c>
      <c r="S26" s="311">
        <f t="shared" si="7"/>
        <v>253499.98800000001</v>
      </c>
      <c r="T26" s="325" t="s">
        <v>113</v>
      </c>
      <c r="U26" s="312">
        <v>91596.64</v>
      </c>
      <c r="V26" s="312">
        <f t="shared" si="8"/>
        <v>17403.3616</v>
      </c>
      <c r="W26" s="312">
        <f t="shared" si="9"/>
        <v>109000.0016</v>
      </c>
      <c r="X26" s="312">
        <f t="shared" si="10"/>
        <v>274789.92</v>
      </c>
      <c r="Y26" s="312">
        <f t="shared" si="11"/>
        <v>327000.0048</v>
      </c>
      <c r="Z26" s="313">
        <f t="shared" si="12"/>
        <v>92366.665533333333</v>
      </c>
      <c r="AA26" s="313">
        <f t="shared" si="13"/>
        <v>277099.99660000001</v>
      </c>
      <c r="AB26" s="314">
        <f t="shared" si="14"/>
        <v>43235.756054683159</v>
      </c>
      <c r="AC26" s="315">
        <f t="shared" si="15"/>
        <v>0.15602943552935128</v>
      </c>
      <c r="AD26" s="5"/>
      <c r="BG26" s="7">
        <v>17</v>
      </c>
      <c r="DA26" s="7" t="str">
        <f>VLOOKUP(C26,listaBolsa!$D$2:$BA$330,1,0)</f>
        <v xml:space="preserve">Extensión eléctrica </v>
      </c>
      <c r="DB26" s="7" t="str">
        <f>VLOOKUP(C26,listaBolsa!$D$2:$BA$330,2,0)</f>
        <v>Medidas: 30 Metros Encauchetada 110-220v</v>
      </c>
      <c r="DC26" s="7" t="str">
        <f>VLOOKUP(C26,listaBolsa!$D$2:$BA$330,10,0)</f>
        <v>LUEGOPAGO</v>
      </c>
      <c r="DD26" s="7">
        <f>VLOOKUP(C26,listaBolsa!$D$2:$BA$330,14,0)</f>
        <v>70252.100000000006</v>
      </c>
      <c r="DE26" s="7" t="str">
        <f>VLOOKUP(C26,listaBolsa!$D$2:$BA$330,23,0)</f>
        <v>FERRETERIA ONLINE</v>
      </c>
      <c r="DF26" s="316">
        <f>VLOOKUP(C26,listaBolsa!$D$2:$BA$330,27,0)</f>
        <v>71008.399999999994</v>
      </c>
      <c r="DG26" s="7" t="str">
        <f>VLOOKUP(C26,listaBolsa!$D$2:$BA$330,36,0)</f>
        <v>GAMAFERIMPORTACIONES</v>
      </c>
      <c r="DH26" s="316">
        <f>VLOOKUP(C26,listaBolsa!$D$2:$BA$330,40,0)</f>
        <v>91596.64</v>
      </c>
      <c r="DI26" s="317">
        <f>VLOOKUP(C26,listaBolsa!$D$2:$BA$330,48,0)</f>
        <v>0.156</v>
      </c>
      <c r="DJ26" s="7" t="b">
        <f t="shared" si="16"/>
        <v>1</v>
      </c>
      <c r="DK26" s="7" t="b">
        <f t="shared" si="16"/>
        <v>1</v>
      </c>
      <c r="DL26" s="7" t="b">
        <f t="shared" si="17"/>
        <v>1</v>
      </c>
      <c r="DM26" s="7" t="b">
        <f t="shared" si="17"/>
        <v>1</v>
      </c>
      <c r="DN26" s="7" t="b">
        <f t="shared" si="18"/>
        <v>1</v>
      </c>
      <c r="DO26" s="7" t="b">
        <f t="shared" si="18"/>
        <v>1</v>
      </c>
      <c r="DP26" s="7" t="b">
        <f t="shared" si="19"/>
        <v>1</v>
      </c>
      <c r="DQ26" s="7" t="b">
        <f t="shared" si="19"/>
        <v>1</v>
      </c>
      <c r="DR26" s="7" t="b">
        <f t="shared" si="20"/>
        <v>0</v>
      </c>
    </row>
    <row r="27" spans="1:122" s="7" customFormat="1" ht="251.25" customHeight="1">
      <c r="A27" s="319">
        <v>17</v>
      </c>
      <c r="B27" s="320" t="s">
        <v>358</v>
      </c>
      <c r="C27" s="321" t="s">
        <v>114</v>
      </c>
      <c r="D27" s="321" t="s">
        <v>115</v>
      </c>
      <c r="E27" s="322" t="s">
        <v>56</v>
      </c>
      <c r="F27" s="318">
        <v>1</v>
      </c>
      <c r="G27" s="321" t="s">
        <v>57</v>
      </c>
      <c r="H27" s="323" t="s">
        <v>375</v>
      </c>
      <c r="I27" s="309">
        <v>743697.48</v>
      </c>
      <c r="J27" s="310">
        <f t="shared" si="0"/>
        <v>141302.52119999999</v>
      </c>
      <c r="K27" s="310">
        <f t="shared" si="1"/>
        <v>885000.00119999994</v>
      </c>
      <c r="L27" s="310">
        <f t="shared" si="2"/>
        <v>743697.48</v>
      </c>
      <c r="M27" s="310">
        <f t="shared" si="3"/>
        <v>885000.00119999994</v>
      </c>
      <c r="N27" s="324" t="s">
        <v>376</v>
      </c>
      <c r="O27" s="311">
        <v>839495.8</v>
      </c>
      <c r="P27" s="311">
        <f t="shared" si="4"/>
        <v>159504.20200000002</v>
      </c>
      <c r="Q27" s="311">
        <f t="shared" si="5"/>
        <v>999000.00200000009</v>
      </c>
      <c r="R27" s="311">
        <f t="shared" si="6"/>
        <v>839495.8</v>
      </c>
      <c r="S27" s="311">
        <f t="shared" si="7"/>
        <v>999000.00200000009</v>
      </c>
      <c r="T27" s="325" t="s">
        <v>90</v>
      </c>
      <c r="U27" s="312">
        <v>923529.41</v>
      </c>
      <c r="V27" s="312">
        <f t="shared" si="8"/>
        <v>175470.58790000001</v>
      </c>
      <c r="W27" s="312">
        <f t="shared" si="9"/>
        <v>1098999.9979000001</v>
      </c>
      <c r="X27" s="312">
        <f t="shared" si="10"/>
        <v>923529.41</v>
      </c>
      <c r="Y27" s="312">
        <f t="shared" si="11"/>
        <v>1098999.9979000001</v>
      </c>
      <c r="Z27" s="313">
        <f t="shared" si="12"/>
        <v>994333.33369999996</v>
      </c>
      <c r="AA27" s="313">
        <f t="shared" si="13"/>
        <v>994333.33369999996</v>
      </c>
      <c r="AB27" s="314">
        <f t="shared" si="14"/>
        <v>107076.2951902366</v>
      </c>
      <c r="AC27" s="315">
        <f t="shared" si="15"/>
        <v>0.10768651875704145</v>
      </c>
      <c r="AD27" s="5"/>
      <c r="BG27" s="7">
        <v>18</v>
      </c>
      <c r="DA27" s="7" t="str">
        <f>VLOOKUP(C27,listaBolsa!$D$2:$BA$330,1,0)</f>
        <v>Impresora</v>
      </c>
      <c r="DB27" s="7" t="str">
        <f>VLOOKUP(C27,listaBolsa!$D$2:$BA$330,2,0)</f>
        <v>Tecnología de impresión  Inyección de tinta Heat-Free MicroPiezo de 4 colores  (CMYK) Resolución máxima de  impresión Hasta 5.760 dpi x  1.440 dpi Velocidad de impresión máxima Negro 33 ppm y color  15 ppm (borrador, A4/carta)  Velocidad de impresión ISO  Negro 10 ppm y color 15 ppm (A4/carta)  COPIAS  Velocidad de copiado ISO Negro 7,7 cpm y color 3,8 cpm  (A4/carta)  Resolución máxima de copiado 1.200 dpi x 2.400 dpi  Tamaño máximo de copiado A4/carta  ESCANEO  Tipo de escáner Cama plana con  sensor de líneas CIS de color  Área de escaneo máxima 216 mm  x 297 mm  Resolución óptica/máxima 1.200 dpi x 2.400 dpi  Profundidad de color Color: 48 bits de entrada, 24 bits de salida -  Escala de grises: 16 bits de entrada, 8 bits de salida - Blanco  y negro: 16 bits, 1 bit de salida Conectividad estándar USB de alta velocidad (compatible con USB 2.0), Wi-Fi, Wi-Fi Direct Protocolos de impresión en red TCP/IPv4, TCP/IPv6 Protocolos para gestión de redes SNMP, http, DHCP, APIPA, PING, DDNS, mDNS, SLP, WSD, LLTD Seguridad WLAN WEP (64bit/128bit),WPA-PSK (TKIP), WPA2-PSK (AES),WPA3-SAE (AES)</v>
      </c>
      <c r="DC27" s="7" t="str">
        <f>VLOOKUP(C27,listaBolsa!$D$2:$BA$330,10,0)</f>
        <v>SYSTORE</v>
      </c>
      <c r="DD27" s="7">
        <f>VLOOKUP(C27,listaBolsa!$D$2:$BA$330,14,0)</f>
        <v>743697.48</v>
      </c>
      <c r="DE27" s="7" t="str">
        <f>VLOOKUP(C27,listaBolsa!$D$2:$BA$330,23,0)</f>
        <v>TECHNOLOGY STORE</v>
      </c>
      <c r="DF27" s="316">
        <f>VLOOKUP(C27,listaBolsa!$D$2:$BA$330,27,0)</f>
        <v>839495.8</v>
      </c>
      <c r="DG27" s="7" t="str">
        <f>VLOOKUP(C27,listaBolsa!$D$2:$BA$330,36,0)</f>
        <v>FALABELLA</v>
      </c>
      <c r="DH27" s="316">
        <f>VLOOKUP(C27,listaBolsa!$D$2:$BA$330,40,0)</f>
        <v>923529.41</v>
      </c>
      <c r="DI27" s="317">
        <f>VLOOKUP(C27,listaBolsa!$D$2:$BA$330,48,0)</f>
        <v>0.1077</v>
      </c>
      <c r="DJ27" s="7" t="b">
        <f t="shared" ref="DJ27:DK71" si="21">DA27=C27</f>
        <v>1</v>
      </c>
      <c r="DK27" s="7" t="b">
        <f t="shared" si="21"/>
        <v>1</v>
      </c>
      <c r="DL27" s="7" t="b">
        <f t="shared" ref="DL27:DM71" si="22">DC27=H27</f>
        <v>1</v>
      </c>
      <c r="DM27" s="7" t="b">
        <f t="shared" si="22"/>
        <v>1</v>
      </c>
      <c r="DN27" s="7" t="b">
        <f t="shared" ref="DN27:DO71" si="23">DE27=N27</f>
        <v>1</v>
      </c>
      <c r="DO27" s="7" t="b">
        <f t="shared" si="23"/>
        <v>1</v>
      </c>
      <c r="DP27" s="7" t="b">
        <f t="shared" ref="DP27:DQ71" si="24">DG27=T27</f>
        <v>1</v>
      </c>
      <c r="DQ27" s="7" t="b">
        <f t="shared" si="24"/>
        <v>1</v>
      </c>
      <c r="DR27" s="7" t="b">
        <f t="shared" si="20"/>
        <v>0</v>
      </c>
    </row>
    <row r="28" spans="1:122" s="7" customFormat="1" ht="105" customHeight="1">
      <c r="A28" s="319">
        <v>18</v>
      </c>
      <c r="B28" s="320" t="s">
        <v>358</v>
      </c>
      <c r="C28" s="321" t="s">
        <v>116</v>
      </c>
      <c r="D28" s="321" t="s">
        <v>117</v>
      </c>
      <c r="E28" s="322" t="s">
        <v>56</v>
      </c>
      <c r="F28" s="318">
        <v>40</v>
      </c>
      <c r="G28" s="321" t="s">
        <v>57</v>
      </c>
      <c r="H28" s="323" t="s">
        <v>90</v>
      </c>
      <c r="I28" s="309">
        <v>37731.089999999997</v>
      </c>
      <c r="J28" s="310">
        <f t="shared" si="0"/>
        <v>7168.9070999999994</v>
      </c>
      <c r="K28" s="310">
        <f t="shared" si="1"/>
        <v>44899.997099999993</v>
      </c>
      <c r="L28" s="310">
        <f t="shared" si="2"/>
        <v>1509243.5999999999</v>
      </c>
      <c r="M28" s="310">
        <f t="shared" si="3"/>
        <v>1795999.8839999996</v>
      </c>
      <c r="N28" s="324" t="s">
        <v>127</v>
      </c>
      <c r="O28" s="311">
        <v>37731.089999999997</v>
      </c>
      <c r="P28" s="311">
        <f t="shared" si="4"/>
        <v>7168.9070999999994</v>
      </c>
      <c r="Q28" s="311">
        <f t="shared" si="5"/>
        <v>44899.997099999993</v>
      </c>
      <c r="R28" s="311">
        <f t="shared" si="6"/>
        <v>1509243.5999999999</v>
      </c>
      <c r="S28" s="311">
        <f t="shared" si="7"/>
        <v>1795999.8839999996</v>
      </c>
      <c r="T28" s="325" t="s">
        <v>377</v>
      </c>
      <c r="U28" s="312">
        <v>32436.97</v>
      </c>
      <c r="V28" s="312">
        <f t="shared" si="8"/>
        <v>6163.0243</v>
      </c>
      <c r="W28" s="312">
        <f t="shared" si="9"/>
        <v>38599.994299999998</v>
      </c>
      <c r="X28" s="312">
        <f t="shared" si="10"/>
        <v>1297478.8</v>
      </c>
      <c r="Y28" s="312">
        <f t="shared" si="11"/>
        <v>1543999.7719999999</v>
      </c>
      <c r="Z28" s="313">
        <f t="shared" si="12"/>
        <v>42799.996166666657</v>
      </c>
      <c r="AA28" s="313">
        <f t="shared" si="13"/>
        <v>1711999.8466666662</v>
      </c>
      <c r="AB28" s="314">
        <f t="shared" si="14"/>
        <v>145492.33249901567</v>
      </c>
      <c r="AC28" s="315">
        <f t="shared" si="15"/>
        <v>8.4983846688009457E-2</v>
      </c>
      <c r="AD28" s="5"/>
      <c r="BG28" s="7">
        <v>20</v>
      </c>
      <c r="DA28" s="7" t="str">
        <f>VLOOKUP(C28,listaBolsa!$D$2:$BA$330,1,0)</f>
        <v>Mat para yoga</v>
      </c>
      <c r="DB28" s="7" t="str">
        <f>VLOOKUP(C28,listaBolsa!$D$2:$BA$330,2,0)</f>
        <v>Material TPE (Elastómero termoplástico) Superficie de diseño por inyección Medidas: Largo: 173 cm Ancho: 61 cm Espesor:0.6 cm. Con estuche.</v>
      </c>
      <c r="DC28" s="7" t="str">
        <f>VLOOKUP(C28,listaBolsa!$D$2:$BA$330,10,0)</f>
        <v>FALABELLA</v>
      </c>
      <c r="DD28" s="7">
        <f>VLOOKUP(C28,listaBolsa!$D$2:$BA$330,14,0)</f>
        <v>37731.089999999997</v>
      </c>
      <c r="DE28" s="7" t="str">
        <f>VLOOKUP(C28,listaBolsa!$D$2:$BA$330,23,0)</f>
        <v>HOMECENTER</v>
      </c>
      <c r="DF28" s="316">
        <f>VLOOKUP(C28,listaBolsa!$D$2:$BA$330,27,0)</f>
        <v>37731.089999999997</v>
      </c>
      <c r="DG28" s="7" t="str">
        <f>VLOOKUP(C28,listaBolsa!$D$2:$BA$330,36,0)</f>
        <v>MOVIFIT</v>
      </c>
      <c r="DH28" s="316">
        <f>VLOOKUP(C28,listaBolsa!$D$2:$BA$330,40,0)</f>
        <v>32436.97</v>
      </c>
      <c r="DI28" s="317">
        <f>VLOOKUP(C28,listaBolsa!$D$2:$BA$330,48,0)</f>
        <v>8.5000000000000006E-2</v>
      </c>
      <c r="DJ28" s="7" t="b">
        <f t="shared" si="21"/>
        <v>1</v>
      </c>
      <c r="DK28" s="7" t="b">
        <f t="shared" si="21"/>
        <v>1</v>
      </c>
      <c r="DL28" s="7" t="b">
        <f t="shared" si="22"/>
        <v>1</v>
      </c>
      <c r="DM28" s="7" t="b">
        <f t="shared" si="22"/>
        <v>1</v>
      </c>
      <c r="DN28" s="7" t="b">
        <f t="shared" si="23"/>
        <v>1</v>
      </c>
      <c r="DO28" s="7" t="b">
        <f t="shared" si="23"/>
        <v>1</v>
      </c>
      <c r="DP28" s="7" t="b">
        <f t="shared" si="24"/>
        <v>1</v>
      </c>
      <c r="DQ28" s="7" t="b">
        <f t="shared" si="24"/>
        <v>1</v>
      </c>
      <c r="DR28" s="7" t="b">
        <f t="shared" si="20"/>
        <v>0</v>
      </c>
    </row>
    <row r="29" spans="1:122" s="7" customFormat="1" ht="105" customHeight="1">
      <c r="A29" s="319">
        <v>19</v>
      </c>
      <c r="B29" s="320" t="s">
        <v>358</v>
      </c>
      <c r="C29" s="321" t="s">
        <v>118</v>
      </c>
      <c r="D29" s="321" t="s">
        <v>119</v>
      </c>
      <c r="E29" s="322" t="s">
        <v>56</v>
      </c>
      <c r="F29" s="318">
        <v>40</v>
      </c>
      <c r="G29" s="321" t="s">
        <v>57</v>
      </c>
      <c r="H29" s="323" t="s">
        <v>378</v>
      </c>
      <c r="I29" s="309">
        <v>10000</v>
      </c>
      <c r="J29" s="310">
        <f t="shared" si="0"/>
        <v>1900</v>
      </c>
      <c r="K29" s="310">
        <f t="shared" si="1"/>
        <v>11900</v>
      </c>
      <c r="L29" s="310">
        <f t="shared" si="2"/>
        <v>400000</v>
      </c>
      <c r="M29" s="310">
        <f t="shared" si="3"/>
        <v>476000</v>
      </c>
      <c r="N29" s="324" t="s">
        <v>379</v>
      </c>
      <c r="O29" s="311">
        <v>11764.71</v>
      </c>
      <c r="P29" s="311">
        <f t="shared" si="4"/>
        <v>2235.2948999999999</v>
      </c>
      <c r="Q29" s="311">
        <f t="shared" si="5"/>
        <v>14000.0049</v>
      </c>
      <c r="R29" s="311">
        <f t="shared" si="6"/>
        <v>470588.39999999997</v>
      </c>
      <c r="S29" s="311">
        <f t="shared" si="7"/>
        <v>560000.196</v>
      </c>
      <c r="T29" s="325" t="s">
        <v>380</v>
      </c>
      <c r="U29" s="312">
        <v>13697.48</v>
      </c>
      <c r="V29" s="312">
        <f t="shared" si="8"/>
        <v>2602.5212000000001</v>
      </c>
      <c r="W29" s="312">
        <f t="shared" si="9"/>
        <v>16300.001199999999</v>
      </c>
      <c r="X29" s="312">
        <f t="shared" si="10"/>
        <v>547899.19999999995</v>
      </c>
      <c r="Y29" s="312">
        <f t="shared" si="11"/>
        <v>652000.04799999995</v>
      </c>
      <c r="Z29" s="313">
        <f t="shared" si="12"/>
        <v>14066.6687</v>
      </c>
      <c r="AA29" s="313">
        <f t="shared" si="13"/>
        <v>562666.74800000002</v>
      </c>
      <c r="AB29" s="314">
        <f t="shared" si="14"/>
        <v>88030.319201267601</v>
      </c>
      <c r="AC29" s="315">
        <f t="shared" si="15"/>
        <v>0.15645196648668422</v>
      </c>
      <c r="AD29" s="5"/>
      <c r="BG29" s="7">
        <v>21</v>
      </c>
      <c r="DA29" s="7" t="str">
        <f>VLOOKUP(C29,listaBolsa!$D$2:$BA$330,1,0)</f>
        <v>Bloques de yoga</v>
      </c>
      <c r="DB29" s="7" t="str">
        <f>VLOOKUP(C29,listaBolsa!$D$2:$BA$330,2,0)</f>
        <v>Material: TPE (Elastómero termoplástico) de alta densidad. Medidas: Largo; 23 cm. Ancho; 8 cm. Alto; 15.5 cm</v>
      </c>
      <c r="DC29" s="7" t="str">
        <f>VLOOKUP(C29,listaBolsa!$D$2:$BA$330,10,0)</f>
        <v>SPORFITNES</v>
      </c>
      <c r="DD29" s="7">
        <f>VLOOKUP(C29,listaBolsa!$D$2:$BA$330,14,0)</f>
        <v>10000</v>
      </c>
      <c r="DE29" s="7" t="str">
        <f>VLOOKUP(C29,listaBolsa!$D$2:$BA$330,23,0)</f>
        <v>CICLEWEAR</v>
      </c>
      <c r="DF29" s="316">
        <f>VLOOKUP(C29,listaBolsa!$D$2:$BA$330,27,0)</f>
        <v>11764.71</v>
      </c>
      <c r="DG29" s="7" t="str">
        <f>VLOOKUP(C29,listaBolsa!$D$2:$BA$330,36,0)</f>
        <v>OLIMPICA</v>
      </c>
      <c r="DH29" s="316">
        <f>VLOOKUP(C29,listaBolsa!$D$2:$BA$330,40,0)</f>
        <v>13697.48</v>
      </c>
      <c r="DI29" s="317">
        <f>VLOOKUP(C29,listaBolsa!$D$2:$BA$330,48,0)</f>
        <v>0.1565</v>
      </c>
      <c r="DJ29" s="7" t="b">
        <f t="shared" si="21"/>
        <v>1</v>
      </c>
      <c r="DK29" s="7" t="b">
        <f t="shared" si="21"/>
        <v>1</v>
      </c>
      <c r="DL29" s="7" t="b">
        <f t="shared" si="22"/>
        <v>1</v>
      </c>
      <c r="DM29" s="7" t="b">
        <f t="shared" si="22"/>
        <v>1</v>
      </c>
      <c r="DN29" s="7" t="b">
        <f t="shared" si="23"/>
        <v>1</v>
      </c>
      <c r="DO29" s="7" t="b">
        <f t="shared" si="23"/>
        <v>1</v>
      </c>
      <c r="DP29" s="7" t="b">
        <f t="shared" si="24"/>
        <v>1</v>
      </c>
      <c r="DQ29" s="7" t="b">
        <f t="shared" si="24"/>
        <v>1</v>
      </c>
      <c r="DR29" s="7" t="b">
        <f t="shared" si="20"/>
        <v>0</v>
      </c>
    </row>
    <row r="30" spans="1:122" s="7" customFormat="1" ht="105" customHeight="1">
      <c r="A30" s="319">
        <v>20</v>
      </c>
      <c r="B30" s="320" t="s">
        <v>358</v>
      </c>
      <c r="C30" s="321" t="s">
        <v>381</v>
      </c>
      <c r="D30" s="321" t="s">
        <v>382</v>
      </c>
      <c r="E30" s="322" t="s">
        <v>56</v>
      </c>
      <c r="F30" s="318">
        <v>6</v>
      </c>
      <c r="G30" s="321" t="s">
        <v>57</v>
      </c>
      <c r="H30" s="323" t="s">
        <v>383</v>
      </c>
      <c r="I30" s="309">
        <v>161008.4</v>
      </c>
      <c r="J30" s="310">
        <f t="shared" ref="J30" si="25">I30*19%</f>
        <v>30591.595999999998</v>
      </c>
      <c r="K30" s="310">
        <f t="shared" ref="K30" si="26">I30+J30</f>
        <v>191599.99599999998</v>
      </c>
      <c r="L30" s="310">
        <f t="shared" ref="L30" si="27">IF(B30="","",(I30*F30))</f>
        <v>966050.39999999991</v>
      </c>
      <c r="M30" s="310">
        <f t="shared" ref="M30" si="28">IF(B30="","",(K30*F30))</f>
        <v>1149599.9759999998</v>
      </c>
      <c r="N30" s="324" t="s">
        <v>65</v>
      </c>
      <c r="O30" s="311">
        <v>161260.5</v>
      </c>
      <c r="P30" s="311">
        <f t="shared" ref="P30" si="29">O30*19%</f>
        <v>30639.494999999999</v>
      </c>
      <c r="Q30" s="311">
        <f t="shared" ref="Q30" si="30">O30+P30</f>
        <v>191899.995</v>
      </c>
      <c r="R30" s="311">
        <f t="shared" ref="R30" si="31">IF(B30="","",(O30*F30))</f>
        <v>967563</v>
      </c>
      <c r="S30" s="311">
        <f t="shared" ref="S30" si="32">IF(B30="","",(Q30*F30))</f>
        <v>1151399.97</v>
      </c>
      <c r="T30" s="325" t="s">
        <v>63</v>
      </c>
      <c r="U30" s="312">
        <v>161008.4</v>
      </c>
      <c r="V30" s="312">
        <f t="shared" ref="V30" si="33">U30*19%</f>
        <v>30591.595999999998</v>
      </c>
      <c r="W30" s="312">
        <f t="shared" ref="W30" si="34">U30+V30</f>
        <v>191599.99599999998</v>
      </c>
      <c r="X30" s="312">
        <f t="shared" ref="X30" si="35">IF(B30="","",(U30*F30))</f>
        <v>966050.39999999991</v>
      </c>
      <c r="Y30" s="312">
        <f t="shared" ref="Y30" si="36">IF(B30="","",(W30*F30))</f>
        <v>1149599.9759999998</v>
      </c>
      <c r="Z30" s="313">
        <f t="shared" ref="Z30" si="37">IF(A30="","",AVERAGE(K30,Q30,W30))</f>
        <v>191699.99566666665</v>
      </c>
      <c r="AA30" s="313">
        <f t="shared" ref="AA30" si="38">IF(B30="","",Z30*F30)</f>
        <v>1150199.9739999999</v>
      </c>
      <c r="AB30" s="314">
        <f t="shared" ref="AB30" si="39">IF(B30="","",STDEV(M30,S30,Y30))</f>
        <v>1039.2270204398155</v>
      </c>
      <c r="AC30" s="315">
        <f t="shared" ref="AC30" si="40">IF(B30="","",(AB30/AA30))</f>
        <v>9.0351855671300476E-4</v>
      </c>
      <c r="AD30" s="5"/>
      <c r="DF30" s="316"/>
      <c r="DH30" s="316"/>
      <c r="DI30" s="317"/>
    </row>
    <row r="31" spans="1:122" s="7" customFormat="1" ht="105" customHeight="1">
      <c r="A31" s="319">
        <v>21</v>
      </c>
      <c r="B31" s="320" t="s">
        <v>358</v>
      </c>
      <c r="C31" s="321" t="s">
        <v>125</v>
      </c>
      <c r="D31" s="321" t="s">
        <v>126</v>
      </c>
      <c r="E31" s="322" t="s">
        <v>56</v>
      </c>
      <c r="F31" s="318">
        <v>4</v>
      </c>
      <c r="G31" s="321" t="s">
        <v>57</v>
      </c>
      <c r="H31" s="323" t="s">
        <v>127</v>
      </c>
      <c r="I31" s="309">
        <v>109159.66</v>
      </c>
      <c r="J31" s="310">
        <f t="shared" si="0"/>
        <v>20740.3354</v>
      </c>
      <c r="K31" s="310">
        <f t="shared" si="1"/>
        <v>129899.9954</v>
      </c>
      <c r="L31" s="310">
        <f t="shared" si="2"/>
        <v>436638.64</v>
      </c>
      <c r="M31" s="310">
        <f t="shared" si="3"/>
        <v>519599.9816</v>
      </c>
      <c r="N31" s="324" t="s">
        <v>88</v>
      </c>
      <c r="O31" s="311">
        <v>109159.66</v>
      </c>
      <c r="P31" s="311">
        <f t="shared" si="4"/>
        <v>20740.3354</v>
      </c>
      <c r="Q31" s="311">
        <f t="shared" si="5"/>
        <v>129899.9954</v>
      </c>
      <c r="R31" s="311">
        <f t="shared" si="6"/>
        <v>436638.64</v>
      </c>
      <c r="S31" s="311">
        <f t="shared" si="7"/>
        <v>519599.9816</v>
      </c>
      <c r="T31" s="325" t="s">
        <v>90</v>
      </c>
      <c r="U31" s="312">
        <v>109159.66</v>
      </c>
      <c r="V31" s="312">
        <f t="shared" si="8"/>
        <v>20740.3354</v>
      </c>
      <c r="W31" s="312">
        <f t="shared" si="9"/>
        <v>129899.9954</v>
      </c>
      <c r="X31" s="312">
        <f t="shared" si="10"/>
        <v>436638.64</v>
      </c>
      <c r="Y31" s="312">
        <f t="shared" si="11"/>
        <v>519599.9816</v>
      </c>
      <c r="Z31" s="313">
        <f t="shared" si="12"/>
        <v>129899.9954</v>
      </c>
      <c r="AA31" s="313">
        <f t="shared" si="13"/>
        <v>519599.9816</v>
      </c>
      <c r="AB31" s="314">
        <f t="shared" si="14"/>
        <v>0</v>
      </c>
      <c r="AC31" s="315">
        <f t="shared" si="15"/>
        <v>0</v>
      </c>
      <c r="AD31" s="5"/>
      <c r="BG31" s="7">
        <v>23</v>
      </c>
      <c r="DA31" s="7" t="str">
        <f>VLOOKUP(C31,listaBolsa!$D$2:$BA$330,1,0)</f>
        <v>Arma todo</v>
      </c>
      <c r="DB31" s="7" t="str">
        <f>VLOOKUP(C31,listaBolsa!$D$2:$BA$330,2,0)</f>
        <v>Armotodo x 110 Piezas: Creatividad y Aprendizaje en Bloques variedad colores Diversidad de Construcciones: Con 110 bloques, ofrece infinitas posibilidades de juego. La bolsa incluida, con dimensiones de 33x23x22 cm y un peso de 1.27 kg. Material propileno</v>
      </c>
      <c r="DC31" s="7" t="str">
        <f>VLOOKUP(C31,listaBolsa!$D$2:$BA$330,10,0)</f>
        <v>HOMECENTER</v>
      </c>
      <c r="DD31" s="7">
        <f>VLOOKUP(C31,listaBolsa!$D$2:$BA$330,14,0)</f>
        <v>109159.66</v>
      </c>
      <c r="DE31" s="7" t="str">
        <f>VLOOKUP(C31,listaBolsa!$D$2:$BA$330,23,0)</f>
        <v>EXITO</v>
      </c>
      <c r="DF31" s="316">
        <f>VLOOKUP(C31,listaBolsa!$D$2:$BA$330,27,0)</f>
        <v>109159.66</v>
      </c>
      <c r="DG31" s="7" t="str">
        <f>VLOOKUP(C31,listaBolsa!$D$2:$BA$330,36,0)</f>
        <v>FALABELLA</v>
      </c>
      <c r="DH31" s="316">
        <f>VLOOKUP(C31,listaBolsa!$D$2:$BA$330,40,0)</f>
        <v>109159.66</v>
      </c>
      <c r="DI31" s="317">
        <f>VLOOKUP(C31,listaBolsa!$D$2:$BA$330,48,0)</f>
        <v>0</v>
      </c>
      <c r="DJ31" s="7" t="b">
        <f t="shared" si="21"/>
        <v>1</v>
      </c>
      <c r="DK31" s="7" t="b">
        <f t="shared" si="21"/>
        <v>1</v>
      </c>
      <c r="DL31" s="7" t="b">
        <f t="shared" si="22"/>
        <v>1</v>
      </c>
      <c r="DM31" s="7" t="b">
        <f t="shared" si="22"/>
        <v>1</v>
      </c>
      <c r="DN31" s="7" t="b">
        <f t="shared" si="23"/>
        <v>1</v>
      </c>
      <c r="DO31" s="7" t="b">
        <f t="shared" si="23"/>
        <v>1</v>
      </c>
      <c r="DP31" s="7" t="b">
        <f t="shared" si="24"/>
        <v>1</v>
      </c>
      <c r="DQ31" s="7" t="b">
        <f t="shared" si="24"/>
        <v>1</v>
      </c>
      <c r="DR31" s="7" t="b">
        <f t="shared" si="20"/>
        <v>1</v>
      </c>
    </row>
    <row r="32" spans="1:122" s="7" customFormat="1" ht="105" customHeight="1">
      <c r="A32" s="319">
        <v>22</v>
      </c>
      <c r="B32" s="320" t="s">
        <v>358</v>
      </c>
      <c r="C32" s="321" t="s">
        <v>128</v>
      </c>
      <c r="D32" s="321" t="s">
        <v>129</v>
      </c>
      <c r="E32" s="322" t="s">
        <v>56</v>
      </c>
      <c r="F32" s="318">
        <v>8</v>
      </c>
      <c r="G32" s="321" t="s">
        <v>57</v>
      </c>
      <c r="H32" s="323" t="s">
        <v>130</v>
      </c>
      <c r="I32" s="309">
        <v>378067.23</v>
      </c>
      <c r="J32" s="310">
        <f t="shared" si="0"/>
        <v>71832.773699999991</v>
      </c>
      <c r="K32" s="310">
        <f t="shared" si="1"/>
        <v>449900.0037</v>
      </c>
      <c r="L32" s="310">
        <f t="shared" si="2"/>
        <v>3024537.84</v>
      </c>
      <c r="M32" s="310">
        <f t="shared" si="3"/>
        <v>3599200.0296</v>
      </c>
      <c r="N32" s="324" t="s">
        <v>90</v>
      </c>
      <c r="O32" s="311">
        <v>294033.61</v>
      </c>
      <c r="P32" s="311">
        <f t="shared" si="4"/>
        <v>55866.385900000001</v>
      </c>
      <c r="Q32" s="311">
        <f t="shared" si="5"/>
        <v>349899.99589999998</v>
      </c>
      <c r="R32" s="311">
        <f t="shared" si="6"/>
        <v>2352268.88</v>
      </c>
      <c r="S32" s="311">
        <f t="shared" si="7"/>
        <v>2799199.9671999998</v>
      </c>
      <c r="T32" s="325" t="s">
        <v>131</v>
      </c>
      <c r="U32" s="312">
        <v>336050.42</v>
      </c>
      <c r="V32" s="312">
        <f t="shared" si="8"/>
        <v>63849.5798</v>
      </c>
      <c r="W32" s="312">
        <f t="shared" si="9"/>
        <v>399899.99979999999</v>
      </c>
      <c r="X32" s="312">
        <f t="shared" si="10"/>
        <v>2688403.36</v>
      </c>
      <c r="Y32" s="312">
        <f t="shared" si="11"/>
        <v>3199199.9983999999</v>
      </c>
      <c r="Z32" s="313">
        <f t="shared" si="12"/>
        <v>399899.99980000005</v>
      </c>
      <c r="AA32" s="313">
        <f t="shared" si="13"/>
        <v>3199199.9984000004</v>
      </c>
      <c r="AB32" s="314">
        <f t="shared" si="14"/>
        <v>400000.03119999636</v>
      </c>
      <c r="AC32" s="315">
        <f t="shared" si="15"/>
        <v>0.12503126762942185</v>
      </c>
      <c r="AD32" s="5"/>
      <c r="BG32" s="7">
        <v>24</v>
      </c>
      <c r="DA32" s="7" t="str">
        <f>VLOOKUP(C32,listaBolsa!$D$2:$BA$330,1,0)</f>
        <v>Silla ergonómica</v>
      </c>
      <c r="DB32" s="7" t="str">
        <f>VLOOKUP(C32,listaBolsa!$D$2:$BA$330,2,0)</f>
        <v>Silla Ergonómica.  Espaldar: Material malla color  negro con Apoyo Lumbar  ajustable en Profundidad.  Brazos: Ajustables en Altura.  Asiento: Material Tapizado en Paño color negro, Espuma  moldeada tipo inyectada. Densidad 23, Espesor 6cm.  Mecanismo: Un bloqueo y  graduación de altura en asiento.Movimiento basculante en espalda  cuando no está en posición fija,  tensión graduable del basculante.Columna neumática: Ajuste de altura del asiento con elevación de gas. Material Acero Desplazamiento 120mm Base: Estrella de 5 aspas. Radio 300mm. Material Acero Nylon. Rodachinas: Doble carrete. Material Nylon color negro.Diámetro 50mm.</v>
      </c>
      <c r="DC32" s="7" t="str">
        <f>VLOOKUP(C32,listaBolsa!$D$2:$BA$330,10,0)</f>
        <v>EXITO</v>
      </c>
      <c r="DD32" s="7">
        <f>VLOOKUP(C32,listaBolsa!$D$2:$BA$330,14,0)</f>
        <v>646974.79</v>
      </c>
      <c r="DE32" s="7" t="str">
        <f>VLOOKUP(C32,listaBolsa!$D$2:$BA$330,23,0)</f>
        <v>FALABELLA</v>
      </c>
      <c r="DF32" s="316">
        <f>VLOOKUP(C32,listaBolsa!$D$2:$BA$330,27,0)</f>
        <v>718403.36</v>
      </c>
      <c r="DG32" s="7" t="str">
        <f>VLOOKUP(C32,listaBolsa!$D$2:$BA$330,36,0)</f>
        <v>ERGOMONUS</v>
      </c>
      <c r="DH32" s="316">
        <f>VLOOKUP(C32,listaBolsa!$D$2:$BA$330,40,0)</f>
        <v>672268.91</v>
      </c>
      <c r="DI32" s="317">
        <f>VLOOKUP(C32,listaBolsa!$D$2:$BA$330,48,0)</f>
        <v>5.33E-2</v>
      </c>
      <c r="DJ32" s="7" t="b">
        <f t="shared" si="21"/>
        <v>1</v>
      </c>
      <c r="DK32" s="7" t="b">
        <f t="shared" si="21"/>
        <v>0</v>
      </c>
      <c r="DL32" s="7" t="b">
        <f t="shared" si="22"/>
        <v>0</v>
      </c>
      <c r="DM32" s="7" t="b">
        <f t="shared" si="22"/>
        <v>0</v>
      </c>
      <c r="DN32" s="7" t="b">
        <f t="shared" si="23"/>
        <v>1</v>
      </c>
      <c r="DO32" s="7" t="b">
        <f t="shared" si="23"/>
        <v>0</v>
      </c>
      <c r="DP32" s="7" t="b">
        <f t="shared" si="24"/>
        <v>0</v>
      </c>
      <c r="DQ32" s="7" t="b">
        <f t="shared" si="24"/>
        <v>0</v>
      </c>
      <c r="DR32" s="7" t="b">
        <f t="shared" si="20"/>
        <v>0</v>
      </c>
    </row>
    <row r="33" spans="1:122" s="7" customFormat="1" ht="105" customHeight="1">
      <c r="A33" s="319">
        <v>23</v>
      </c>
      <c r="B33" s="320" t="s">
        <v>358</v>
      </c>
      <c r="C33" s="321" t="s">
        <v>132</v>
      </c>
      <c r="D33" s="321" t="s">
        <v>133</v>
      </c>
      <c r="E33" s="322" t="s">
        <v>56</v>
      </c>
      <c r="F33" s="318">
        <v>3</v>
      </c>
      <c r="G33" s="321" t="s">
        <v>57</v>
      </c>
      <c r="H33" s="323" t="s">
        <v>90</v>
      </c>
      <c r="I33" s="309">
        <v>823445.38</v>
      </c>
      <c r="J33" s="310">
        <f t="shared" si="0"/>
        <v>156454.62220000001</v>
      </c>
      <c r="K33" s="310">
        <f t="shared" si="1"/>
        <v>979900.00219999999</v>
      </c>
      <c r="L33" s="310">
        <f t="shared" si="2"/>
        <v>2470336.14</v>
      </c>
      <c r="M33" s="310">
        <f t="shared" si="3"/>
        <v>2939700.0066</v>
      </c>
      <c r="N33" s="324" t="s">
        <v>127</v>
      </c>
      <c r="O33" s="311">
        <v>823445.38</v>
      </c>
      <c r="P33" s="311">
        <f t="shared" si="4"/>
        <v>156454.62220000001</v>
      </c>
      <c r="Q33" s="311">
        <f t="shared" si="5"/>
        <v>979900.00219999999</v>
      </c>
      <c r="R33" s="311">
        <f t="shared" si="6"/>
        <v>2470336.14</v>
      </c>
      <c r="S33" s="311">
        <f t="shared" si="7"/>
        <v>2939700.0066</v>
      </c>
      <c r="T33" s="325" t="s">
        <v>134</v>
      </c>
      <c r="U33" s="312">
        <v>745190.76</v>
      </c>
      <c r="V33" s="312">
        <f t="shared" si="8"/>
        <v>141586.2444</v>
      </c>
      <c r="W33" s="312">
        <f t="shared" si="9"/>
        <v>886777.00439999998</v>
      </c>
      <c r="X33" s="312">
        <f t="shared" si="10"/>
        <v>2235572.2800000003</v>
      </c>
      <c r="Y33" s="312">
        <f t="shared" si="11"/>
        <v>2660331.0131999999</v>
      </c>
      <c r="Z33" s="313">
        <f t="shared" si="12"/>
        <v>948859.00293333328</v>
      </c>
      <c r="AA33" s="313">
        <f t="shared" si="13"/>
        <v>2846577.0088</v>
      </c>
      <c r="AB33" s="314">
        <f t="shared" si="14"/>
        <v>161293.7635427248</v>
      </c>
      <c r="AC33" s="315">
        <f t="shared" si="15"/>
        <v>5.6662357295831474E-2</v>
      </c>
      <c r="AD33" s="5"/>
      <c r="BG33" s="7">
        <v>25</v>
      </c>
      <c r="DA33" s="7" t="str">
        <f>VLOOKUP(C33,listaBolsa!$D$2:$BA$330,1,0)</f>
        <v>Carpa 3 x 3</v>
      </c>
      <c r="DB33" s="7" t="str">
        <f>VLOOKUP(C33,listaBolsa!$D$2:$BA$330,2,0)</f>
        <v>Carpa Plegable para Exterior  -Bolsa de Transporte con Ruedas  -Carpas 3MX3M tipo popup de fácil armado, con sistema plegable de apertura automática mediante bisagras articuladas.  -La lona de polietileno de alta densidad (PEHD), impermeable y con protección UV, y la estructura de tubos de acero galvanizado o  aluminio anodizado, resistentes a la corrosión.  Ancho: 25.40 cm Alto: 25.40 cm Largo: 182.88 cm Color: blanco</v>
      </c>
      <c r="DC33" s="7" t="str">
        <f>VLOOKUP(C33,listaBolsa!$D$2:$BA$330,10,0)</f>
        <v>FALABELLA</v>
      </c>
      <c r="DD33" s="7">
        <f>VLOOKUP(C33,listaBolsa!$D$2:$BA$330,14,0)</f>
        <v>823445.38</v>
      </c>
      <c r="DE33" s="7" t="str">
        <f>VLOOKUP(C33,listaBolsa!$D$2:$BA$330,23,0)</f>
        <v>HOMECENTER</v>
      </c>
      <c r="DF33" s="316">
        <f>VLOOKUP(C33,listaBolsa!$D$2:$BA$330,27,0)</f>
        <v>823445.38</v>
      </c>
      <c r="DG33" s="7" t="str">
        <f>VLOOKUP(C33,listaBolsa!$D$2:$BA$330,36,0)</f>
        <v>EXITO</v>
      </c>
      <c r="DH33" s="316">
        <f>VLOOKUP(C33,listaBolsa!$D$2:$BA$330,40,0)</f>
        <v>1109016.81</v>
      </c>
      <c r="DI33" s="317">
        <f>VLOOKUP(C33,listaBolsa!$D$2:$BA$330,48,0)</f>
        <v>0.17949999999999999</v>
      </c>
      <c r="DJ33" s="7" t="b">
        <f t="shared" si="21"/>
        <v>1</v>
      </c>
      <c r="DK33" s="7" t="b">
        <f t="shared" si="21"/>
        <v>1</v>
      </c>
      <c r="DL33" s="7" t="b">
        <f t="shared" si="22"/>
        <v>1</v>
      </c>
      <c r="DM33" s="7" t="b">
        <f t="shared" si="22"/>
        <v>1</v>
      </c>
      <c r="DN33" s="7" t="b">
        <f t="shared" si="23"/>
        <v>1</v>
      </c>
      <c r="DO33" s="7" t="b">
        <f t="shared" si="23"/>
        <v>1</v>
      </c>
      <c r="DP33" s="7" t="b">
        <f t="shared" si="24"/>
        <v>0</v>
      </c>
      <c r="DQ33" s="7" t="b">
        <f t="shared" si="24"/>
        <v>0</v>
      </c>
      <c r="DR33" s="7" t="b">
        <f t="shared" si="20"/>
        <v>0</v>
      </c>
    </row>
    <row r="34" spans="1:122" s="7" customFormat="1" ht="105" customHeight="1">
      <c r="A34" s="319">
        <v>24</v>
      </c>
      <c r="B34" s="320" t="s">
        <v>358</v>
      </c>
      <c r="C34" s="321" t="s">
        <v>136</v>
      </c>
      <c r="D34" s="321" t="s">
        <v>137</v>
      </c>
      <c r="E34" s="322" t="s">
        <v>56</v>
      </c>
      <c r="F34" s="318">
        <v>30</v>
      </c>
      <c r="G34" s="321" t="s">
        <v>57</v>
      </c>
      <c r="H34" s="323" t="s">
        <v>138</v>
      </c>
      <c r="I34" s="309">
        <v>220000</v>
      </c>
      <c r="J34" s="310"/>
      <c r="K34" s="310">
        <f t="shared" si="1"/>
        <v>220000</v>
      </c>
      <c r="L34" s="310">
        <f t="shared" si="2"/>
        <v>6600000</v>
      </c>
      <c r="M34" s="310">
        <f t="shared" si="3"/>
        <v>6600000</v>
      </c>
      <c r="N34" s="324" t="s">
        <v>139</v>
      </c>
      <c r="O34" s="311">
        <v>180250</v>
      </c>
      <c r="P34" s="311"/>
      <c r="Q34" s="311">
        <f t="shared" si="5"/>
        <v>180250</v>
      </c>
      <c r="R34" s="311">
        <f t="shared" si="6"/>
        <v>5407500</v>
      </c>
      <c r="S34" s="311">
        <f t="shared" si="7"/>
        <v>5407500</v>
      </c>
      <c r="T34" s="325" t="s">
        <v>140</v>
      </c>
      <c r="U34" s="312">
        <v>192000</v>
      </c>
      <c r="V34" s="312">
        <f t="shared" si="8"/>
        <v>36480</v>
      </c>
      <c r="W34" s="312">
        <f t="shared" si="9"/>
        <v>228480</v>
      </c>
      <c r="X34" s="312">
        <f t="shared" si="10"/>
        <v>5760000</v>
      </c>
      <c r="Y34" s="312">
        <f t="shared" si="11"/>
        <v>6854400</v>
      </c>
      <c r="Z34" s="313">
        <f t="shared" si="12"/>
        <v>209576.66666666666</v>
      </c>
      <c r="AA34" s="313">
        <f t="shared" si="13"/>
        <v>6287300</v>
      </c>
      <c r="AB34" s="314">
        <f t="shared" si="14"/>
        <v>772473.86363552778</v>
      </c>
      <c r="AC34" s="315">
        <f t="shared" si="15"/>
        <v>0.12286257433803505</v>
      </c>
      <c r="AD34" s="5"/>
      <c r="BG34" s="7">
        <v>26</v>
      </c>
      <c r="DA34" s="7" t="str">
        <f>VLOOKUP(C34,listaBolsa!$D$2:$BA$330,1,0)</f>
        <v>Traje típico Chapolera para Mujer</v>
      </c>
      <c r="DB34" s="7" t="str">
        <f>VLOOKUP(C34,listaBolsa!$D$2:$BA$330,2,0)</f>
        <v>Conjuntos  30 faldas y 30 Blusas en Tallas S, M y L (10 de cada una) en telas frescas como linoflex o algodón Traje típico Chapolera - Mujeres Conjuntos  30 Faldas color rojo bolado blanco y 30 Blusas color blanco bolado rojo en Tallas S, M y L (10 de cada una) en telas frescas como lino flex o algodón</v>
      </c>
      <c r="DC34" s="7" t="str">
        <f>VLOOKUP(C34,listaBolsa!$D$2:$BA$330,10,0)</f>
        <v>DISFRACES ANTIFAZ</v>
      </c>
      <c r="DD34" s="7">
        <f>VLOOKUP(C34,listaBolsa!$D$2:$BA$330,14,0)</f>
        <v>220000</v>
      </c>
      <c r="DE34" s="7" t="str">
        <f>VLOOKUP(C34,listaBolsa!$D$2:$BA$330,23,0)</f>
        <v>ARTES FOLKLORICAS</v>
      </c>
      <c r="DF34" s="316">
        <f>VLOOKUP(C34,listaBolsa!$D$2:$BA$330,27,0)</f>
        <v>180250</v>
      </c>
      <c r="DG34" s="7" t="str">
        <f>VLOOKUP(C34,listaBolsa!$D$2:$BA$330,36,0)</f>
        <v>MARKETGROUP</v>
      </c>
      <c r="DH34" s="316">
        <f>VLOOKUP(C34,listaBolsa!$D$2:$BA$330,40,0)</f>
        <v>192000</v>
      </c>
      <c r="DI34" s="317">
        <f>VLOOKUP(C34,listaBolsa!$D$2:$BA$330,48,0)</f>
        <v>0.1229</v>
      </c>
      <c r="DJ34" s="7" t="b">
        <f t="shared" si="21"/>
        <v>1</v>
      </c>
      <c r="DK34" s="7" t="b">
        <f t="shared" si="21"/>
        <v>1</v>
      </c>
      <c r="DL34" s="7" t="b">
        <f t="shared" si="22"/>
        <v>1</v>
      </c>
      <c r="DM34" s="7" t="b">
        <f t="shared" si="22"/>
        <v>1</v>
      </c>
      <c r="DN34" s="7" t="b">
        <f t="shared" si="23"/>
        <v>1</v>
      </c>
      <c r="DO34" s="7" t="b">
        <f t="shared" si="23"/>
        <v>1</v>
      </c>
      <c r="DP34" s="7" t="b">
        <f t="shared" si="24"/>
        <v>1</v>
      </c>
      <c r="DQ34" s="7" t="b">
        <f t="shared" si="24"/>
        <v>1</v>
      </c>
      <c r="DR34" s="7" t="b">
        <f t="shared" si="20"/>
        <v>0</v>
      </c>
    </row>
    <row r="35" spans="1:122" s="7" customFormat="1" ht="105" customHeight="1">
      <c r="A35" s="319">
        <v>25</v>
      </c>
      <c r="B35" s="320" t="s">
        <v>358</v>
      </c>
      <c r="C35" s="321" t="s">
        <v>141</v>
      </c>
      <c r="D35" s="321" t="s">
        <v>142</v>
      </c>
      <c r="E35" s="322" t="s">
        <v>56</v>
      </c>
      <c r="F35" s="318">
        <v>30</v>
      </c>
      <c r="G35" s="321" t="s">
        <v>57</v>
      </c>
      <c r="H35" s="323" t="s">
        <v>138</v>
      </c>
      <c r="I35" s="309">
        <v>180000</v>
      </c>
      <c r="J35" s="310"/>
      <c r="K35" s="310">
        <f t="shared" si="1"/>
        <v>180000</v>
      </c>
      <c r="L35" s="310">
        <f t="shared" si="2"/>
        <v>5400000</v>
      </c>
      <c r="M35" s="310">
        <f t="shared" si="3"/>
        <v>5400000</v>
      </c>
      <c r="N35" s="324" t="s">
        <v>139</v>
      </c>
      <c r="O35" s="311">
        <v>135132</v>
      </c>
      <c r="P35" s="311"/>
      <c r="Q35" s="311">
        <f t="shared" si="5"/>
        <v>135132</v>
      </c>
      <c r="R35" s="311">
        <f t="shared" si="6"/>
        <v>4053960</v>
      </c>
      <c r="S35" s="311">
        <f t="shared" si="7"/>
        <v>4053960</v>
      </c>
      <c r="T35" s="325">
        <v>0</v>
      </c>
      <c r="U35" s="312"/>
      <c r="V35" s="312"/>
      <c r="W35" s="312"/>
      <c r="X35" s="312"/>
      <c r="Y35" s="312"/>
      <c r="Z35" s="313">
        <f t="shared" si="12"/>
        <v>157566</v>
      </c>
      <c r="AA35" s="313">
        <f t="shared" si="13"/>
        <v>4726980</v>
      </c>
      <c r="AB35" s="314">
        <f t="shared" si="14"/>
        <v>951794.01174834045</v>
      </c>
      <c r="AC35" s="315">
        <f t="shared" si="15"/>
        <v>0.20135350937561411</v>
      </c>
      <c r="AD35" s="5"/>
      <c r="BG35" s="7">
        <v>27</v>
      </c>
      <c r="DA35" s="7" t="str">
        <f>VLOOKUP(C35,listaBolsa!$D$2:$BA$330,1,0)</f>
        <v>Traje típico para hombre</v>
      </c>
      <c r="DB35" s="7" t="str">
        <f>VLOOKUP(C35,listaBolsa!$D$2:$BA$330,2,0)</f>
        <v>Conjuntos  15 pantalones negros corte clásicos y 15 Camisas blancas suelta cuello neru en telas frescas como linoflex o algodón en Tallas S, M y L (5 de cada talla)</v>
      </c>
      <c r="DC35" s="7" t="str">
        <f>VLOOKUP(C35,listaBolsa!$D$2:$BA$330,10,0)</f>
        <v>DISFRACES ANTIFAZ</v>
      </c>
      <c r="DD35" s="7">
        <f>VLOOKUP(C35,listaBolsa!$D$2:$BA$330,14,0)</f>
        <v>180000</v>
      </c>
      <c r="DE35" s="7" t="str">
        <f>VLOOKUP(C35,listaBolsa!$D$2:$BA$330,23,0)</f>
        <v>ARTES FOLKLORICAS</v>
      </c>
      <c r="DF35" s="316">
        <f>VLOOKUP(C35,listaBolsa!$D$2:$BA$330,27,0)</f>
        <v>135132</v>
      </c>
      <c r="DG35" s="7">
        <f>VLOOKUP(C35,listaBolsa!$D$2:$BA$330,36,0)</f>
        <v>0</v>
      </c>
      <c r="DH35" s="316">
        <f>VLOOKUP(C35,listaBolsa!$D$2:$BA$330,40,0)</f>
        <v>0</v>
      </c>
      <c r="DI35" s="317">
        <f>VLOOKUP(C35,listaBolsa!$D$2:$BA$330,48,0)</f>
        <v>0.2014</v>
      </c>
      <c r="DJ35" s="7" t="b">
        <f t="shared" si="21"/>
        <v>1</v>
      </c>
      <c r="DK35" s="7" t="b">
        <f t="shared" si="21"/>
        <v>1</v>
      </c>
      <c r="DL35" s="7" t="b">
        <f t="shared" si="22"/>
        <v>1</v>
      </c>
      <c r="DM35" s="7" t="b">
        <f t="shared" si="22"/>
        <v>1</v>
      </c>
      <c r="DN35" s="7" t="b">
        <f t="shared" si="23"/>
        <v>1</v>
      </c>
      <c r="DO35" s="7" t="b">
        <f t="shared" si="23"/>
        <v>1</v>
      </c>
      <c r="DP35" s="7" t="b">
        <f t="shared" si="24"/>
        <v>1</v>
      </c>
      <c r="DQ35" s="7" t="b">
        <f t="shared" si="24"/>
        <v>1</v>
      </c>
      <c r="DR35" s="7" t="b">
        <f t="shared" si="20"/>
        <v>0</v>
      </c>
    </row>
    <row r="36" spans="1:122" s="7" customFormat="1" ht="105" customHeight="1">
      <c r="A36" s="319">
        <v>26</v>
      </c>
      <c r="B36" s="320" t="s">
        <v>358</v>
      </c>
      <c r="C36" s="321" t="s">
        <v>143</v>
      </c>
      <c r="D36" s="321" t="s">
        <v>144</v>
      </c>
      <c r="E36" s="322" t="s">
        <v>56</v>
      </c>
      <c r="F36" s="318">
        <v>60</v>
      </c>
      <c r="G36" s="321" t="s">
        <v>57</v>
      </c>
      <c r="H36" s="323" t="s">
        <v>138</v>
      </c>
      <c r="I36" s="309">
        <v>5000</v>
      </c>
      <c r="J36" s="310"/>
      <c r="K36" s="310">
        <f t="shared" si="1"/>
        <v>5000</v>
      </c>
      <c r="L36" s="310">
        <f t="shared" si="2"/>
        <v>300000</v>
      </c>
      <c r="M36" s="310">
        <f t="shared" si="3"/>
        <v>300000</v>
      </c>
      <c r="N36" s="324" t="s">
        <v>139</v>
      </c>
      <c r="O36" s="311">
        <v>6283</v>
      </c>
      <c r="P36" s="311"/>
      <c r="Q36" s="311">
        <f t="shared" si="5"/>
        <v>6283</v>
      </c>
      <c r="R36" s="311">
        <f t="shared" si="6"/>
        <v>376980</v>
      </c>
      <c r="S36" s="311">
        <f t="shared" si="7"/>
        <v>376980</v>
      </c>
      <c r="T36" s="325" t="s">
        <v>140</v>
      </c>
      <c r="U36" s="312">
        <v>6400</v>
      </c>
      <c r="V36" s="312">
        <f t="shared" si="8"/>
        <v>1216</v>
      </c>
      <c r="W36" s="312">
        <f t="shared" si="9"/>
        <v>7616</v>
      </c>
      <c r="X36" s="312">
        <f t="shared" si="10"/>
        <v>384000</v>
      </c>
      <c r="Y36" s="312">
        <f t="shared" si="11"/>
        <v>456960</v>
      </c>
      <c r="Z36" s="313">
        <f t="shared" si="12"/>
        <v>6299.666666666667</v>
      </c>
      <c r="AA36" s="313">
        <f t="shared" si="13"/>
        <v>377980</v>
      </c>
      <c r="AB36" s="314">
        <f t="shared" si="14"/>
        <v>78484.778142006617</v>
      </c>
      <c r="AC36" s="315">
        <f t="shared" si="15"/>
        <v>0.20764267459126573</v>
      </c>
      <c r="AD36" s="5"/>
      <c r="BG36" s="7">
        <v>28</v>
      </c>
      <c r="DA36" s="7" t="str">
        <f>VLOOKUP(C36,listaBolsa!$D$2:$BA$330,1,0)</f>
        <v>Pañoleta</v>
      </c>
      <c r="DB36" s="7" t="str">
        <f>VLOOKUP(C36,listaBolsa!$D$2:$BA$330,2,0)</f>
        <v>Pañoleta color rojo cuadrada de 37cm x 37cm en terciopelo o material ligero.</v>
      </c>
      <c r="DC36" s="7" t="str">
        <f>VLOOKUP(C36,listaBolsa!$D$2:$BA$330,10,0)</f>
        <v>DISFRACES ANTIFAZ</v>
      </c>
      <c r="DD36" s="7">
        <f>VLOOKUP(C36,listaBolsa!$D$2:$BA$330,14,0)</f>
        <v>5000</v>
      </c>
      <c r="DE36" s="7" t="str">
        <f>VLOOKUP(C36,listaBolsa!$D$2:$BA$330,23,0)</f>
        <v>ARTES FOLKLORICAS</v>
      </c>
      <c r="DF36" s="316">
        <f>VLOOKUP(C36,listaBolsa!$D$2:$BA$330,27,0)</f>
        <v>6283</v>
      </c>
      <c r="DG36" s="7" t="str">
        <f>VLOOKUP(C36,listaBolsa!$D$2:$BA$330,36,0)</f>
        <v>MARKETGROUP</v>
      </c>
      <c r="DH36" s="316">
        <f>VLOOKUP(C36,listaBolsa!$D$2:$BA$330,40,0)</f>
        <v>6400</v>
      </c>
      <c r="DI36" s="317">
        <f>VLOOKUP(C36,listaBolsa!$D$2:$BA$330,48,0)</f>
        <v>0.20760000000000001</v>
      </c>
      <c r="DJ36" s="7" t="b">
        <f t="shared" si="21"/>
        <v>1</v>
      </c>
      <c r="DK36" s="7" t="b">
        <f t="shared" si="21"/>
        <v>1</v>
      </c>
      <c r="DL36" s="7" t="b">
        <f t="shared" si="22"/>
        <v>1</v>
      </c>
      <c r="DM36" s="7" t="b">
        <f t="shared" si="22"/>
        <v>1</v>
      </c>
      <c r="DN36" s="7" t="b">
        <f t="shared" si="23"/>
        <v>1</v>
      </c>
      <c r="DO36" s="7" t="b">
        <f t="shared" si="23"/>
        <v>1</v>
      </c>
      <c r="DP36" s="7" t="b">
        <f t="shared" si="24"/>
        <v>1</v>
      </c>
      <c r="DQ36" s="7" t="b">
        <f t="shared" si="24"/>
        <v>1</v>
      </c>
      <c r="DR36" s="7" t="b">
        <f t="shared" si="20"/>
        <v>0</v>
      </c>
    </row>
    <row r="37" spans="1:122" s="7" customFormat="1" ht="105" customHeight="1">
      <c r="A37" s="319">
        <v>27</v>
      </c>
      <c r="B37" s="320" t="s">
        <v>358</v>
      </c>
      <c r="C37" s="321" t="s">
        <v>145</v>
      </c>
      <c r="D37" s="321" t="s">
        <v>146</v>
      </c>
      <c r="E37" s="322" t="s">
        <v>56</v>
      </c>
      <c r="F37" s="318">
        <v>5</v>
      </c>
      <c r="G37" s="321" t="s">
        <v>57</v>
      </c>
      <c r="H37" s="323" t="s">
        <v>127</v>
      </c>
      <c r="I37" s="309">
        <v>125966.39</v>
      </c>
      <c r="J37" s="310">
        <f t="shared" si="0"/>
        <v>23933.614099999999</v>
      </c>
      <c r="K37" s="310">
        <f t="shared" si="1"/>
        <v>149900.00409999999</v>
      </c>
      <c r="L37" s="310">
        <f t="shared" si="2"/>
        <v>629831.94999999995</v>
      </c>
      <c r="M37" s="310">
        <f t="shared" si="3"/>
        <v>749500.02049999998</v>
      </c>
      <c r="N37" s="324" t="s">
        <v>90</v>
      </c>
      <c r="O37" s="311">
        <v>125966.39</v>
      </c>
      <c r="P37" s="311">
        <f t="shared" si="4"/>
        <v>23933.614099999999</v>
      </c>
      <c r="Q37" s="311">
        <f t="shared" si="5"/>
        <v>149900.00409999999</v>
      </c>
      <c r="R37" s="311">
        <f t="shared" si="6"/>
        <v>629831.94999999995</v>
      </c>
      <c r="S37" s="311">
        <f t="shared" si="7"/>
        <v>749500.02049999998</v>
      </c>
      <c r="T37" s="325" t="s">
        <v>147</v>
      </c>
      <c r="U37" s="312">
        <v>97478.99</v>
      </c>
      <c r="V37" s="312">
        <f t="shared" si="8"/>
        <v>18521.008100000003</v>
      </c>
      <c r="W37" s="312">
        <f t="shared" si="9"/>
        <v>115999.99810000001</v>
      </c>
      <c r="X37" s="312">
        <f t="shared" si="10"/>
        <v>487394.95</v>
      </c>
      <c r="Y37" s="312">
        <f t="shared" si="11"/>
        <v>579999.99050000007</v>
      </c>
      <c r="Z37" s="313">
        <f t="shared" si="12"/>
        <v>138600.00210000001</v>
      </c>
      <c r="AA37" s="313">
        <f t="shared" si="13"/>
        <v>693000.01050000009</v>
      </c>
      <c r="AB37" s="314">
        <f t="shared" si="14"/>
        <v>97860.887948149975</v>
      </c>
      <c r="AC37" s="315">
        <f t="shared" si="15"/>
        <v>0.14121340038298594</v>
      </c>
      <c r="AD37" s="5"/>
      <c r="BG37" s="7">
        <v>29</v>
      </c>
      <c r="DA37" s="7" t="str">
        <f>VLOOKUP(C37,listaBolsa!$D$2:$BA$330,1,0)</f>
        <v>Baul Caja Organizadora</v>
      </c>
      <c r="DB37" s="7" t="str">
        <f>VLOOKUP(C37,listaBolsa!$D$2:$BA$330,2,0)</f>
        <v>Baul Caja Organizadora Plastico 100 Lts</v>
      </c>
      <c r="DC37" s="7" t="str">
        <f>VLOOKUP(C37,listaBolsa!$D$2:$BA$330,10,0)</f>
        <v>HOMECENTER</v>
      </c>
      <c r="DD37" s="7">
        <f>VLOOKUP(C37,listaBolsa!$D$2:$BA$330,14,0)</f>
        <v>125966.39</v>
      </c>
      <c r="DE37" s="7" t="str">
        <f>VLOOKUP(C37,listaBolsa!$D$2:$BA$330,23,0)</f>
        <v>FALABELLA</v>
      </c>
      <c r="DF37" s="316">
        <f>VLOOKUP(C37,listaBolsa!$D$2:$BA$330,27,0)</f>
        <v>125966.39</v>
      </c>
      <c r="DG37" s="7" t="str">
        <f>VLOOKUP(C37,listaBolsa!$D$2:$BA$330,36,0)</f>
        <v>EL SURTIDOR</v>
      </c>
      <c r="DH37" s="316">
        <f>VLOOKUP(C37,listaBolsa!$D$2:$BA$330,40,0)</f>
        <v>97478.99</v>
      </c>
      <c r="DI37" s="317">
        <f>VLOOKUP(C37,listaBolsa!$D$2:$BA$330,48,0)</f>
        <v>0.14119999999999999</v>
      </c>
      <c r="DJ37" s="7" t="b">
        <f t="shared" si="21"/>
        <v>1</v>
      </c>
      <c r="DK37" s="7" t="b">
        <f t="shared" si="21"/>
        <v>1</v>
      </c>
      <c r="DL37" s="7" t="b">
        <f t="shared" si="22"/>
        <v>1</v>
      </c>
      <c r="DM37" s="7" t="b">
        <f t="shared" si="22"/>
        <v>1</v>
      </c>
      <c r="DN37" s="7" t="b">
        <f t="shared" si="23"/>
        <v>1</v>
      </c>
      <c r="DO37" s="7" t="b">
        <f t="shared" si="23"/>
        <v>1</v>
      </c>
      <c r="DP37" s="7" t="b">
        <f t="shared" si="24"/>
        <v>1</v>
      </c>
      <c r="DQ37" s="7" t="b">
        <f t="shared" si="24"/>
        <v>1</v>
      </c>
      <c r="DR37" s="7" t="b">
        <f t="shared" si="20"/>
        <v>0</v>
      </c>
    </row>
    <row r="38" spans="1:122" s="7" customFormat="1" ht="105" customHeight="1">
      <c r="A38" s="319">
        <v>28</v>
      </c>
      <c r="B38" s="320" t="s">
        <v>358</v>
      </c>
      <c r="C38" s="321" t="s">
        <v>148</v>
      </c>
      <c r="D38" s="321" t="s">
        <v>149</v>
      </c>
      <c r="E38" s="322" t="s">
        <v>56</v>
      </c>
      <c r="F38" s="318">
        <v>4</v>
      </c>
      <c r="G38" s="321" t="s">
        <v>57</v>
      </c>
      <c r="H38" s="323" t="s">
        <v>384</v>
      </c>
      <c r="I38" s="309">
        <v>196638.66</v>
      </c>
      <c r="J38" s="310">
        <f t="shared" si="0"/>
        <v>37361.345399999998</v>
      </c>
      <c r="K38" s="310">
        <f t="shared" si="1"/>
        <v>234000.00539999999</v>
      </c>
      <c r="L38" s="310">
        <f t="shared" si="2"/>
        <v>786554.64</v>
      </c>
      <c r="M38" s="310">
        <f t="shared" si="3"/>
        <v>936000.02159999998</v>
      </c>
      <c r="N38" s="324" t="s">
        <v>127</v>
      </c>
      <c r="O38" s="311">
        <v>285630.25</v>
      </c>
      <c r="P38" s="311">
        <f t="shared" si="4"/>
        <v>54269.747499999998</v>
      </c>
      <c r="Q38" s="311">
        <f t="shared" si="5"/>
        <v>339899.9975</v>
      </c>
      <c r="R38" s="311">
        <f t="shared" si="6"/>
        <v>1142521</v>
      </c>
      <c r="S38" s="311">
        <f t="shared" si="7"/>
        <v>1359599.99</v>
      </c>
      <c r="T38" s="325"/>
      <c r="U38" s="312"/>
      <c r="V38" s="312"/>
      <c r="W38" s="312"/>
      <c r="X38" s="312"/>
      <c r="Y38" s="312"/>
      <c r="Z38" s="313">
        <f t="shared" si="12"/>
        <v>286950.00144999998</v>
      </c>
      <c r="AA38" s="313">
        <f t="shared" si="13"/>
        <v>1147800.0057999999</v>
      </c>
      <c r="AB38" s="314">
        <f t="shared" si="14"/>
        <v>299530.41016604681</v>
      </c>
      <c r="AC38" s="315">
        <f t="shared" si="15"/>
        <v>0.26096045360905751</v>
      </c>
      <c r="AD38" s="5"/>
      <c r="BG38" s="7">
        <v>30</v>
      </c>
      <c r="DA38" s="7" t="str">
        <f>VLOOKUP(C38,listaBolsa!$D$2:$BA$330,1,0)</f>
        <v>Cajonera para siembra</v>
      </c>
      <c r="DB38" s="7" t="str">
        <f>VLOOKUP(C38,listaBolsa!$D$2:$BA$330,2,0)</f>
        <v>Mueble Para Huerta Casera 3 Niveles Pino 90X50Cm aproximadamente</v>
      </c>
      <c r="DC38" s="7" t="str">
        <f>VLOOKUP(C38,listaBolsa!$D$2:$BA$330,10,0)</f>
        <v>AMBIENTES VERDES</v>
      </c>
      <c r="DD38" s="7">
        <f>VLOOKUP(C38,listaBolsa!$D$2:$BA$330,14,0)</f>
        <v>196638.66</v>
      </c>
      <c r="DE38" s="7" t="str">
        <f>VLOOKUP(C38,listaBolsa!$D$2:$BA$330,23,0)</f>
        <v>HOMECENTER</v>
      </c>
      <c r="DF38" s="316">
        <f>VLOOKUP(C38,listaBolsa!$D$2:$BA$330,27,0)</f>
        <v>285630.25</v>
      </c>
      <c r="DG38" s="7">
        <f>VLOOKUP(C38,listaBolsa!$D$2:$BA$330,36,0)</f>
        <v>0</v>
      </c>
      <c r="DH38" s="316" t="str">
        <f>VLOOKUP(C38,listaBolsa!$D$2:$BA$330,40,0)</f>
        <v xml:space="preserve"> $ -   </v>
      </c>
      <c r="DI38" s="317">
        <f>VLOOKUP(C38,listaBolsa!$D$2:$BA$330,48,0)</f>
        <v>0.90920000000000001</v>
      </c>
      <c r="DJ38" s="7" t="b">
        <f t="shared" si="21"/>
        <v>1</v>
      </c>
      <c r="DK38" s="7" t="b">
        <f t="shared" si="21"/>
        <v>1</v>
      </c>
      <c r="DL38" s="7" t="b">
        <f t="shared" si="22"/>
        <v>1</v>
      </c>
      <c r="DM38" s="7" t="b">
        <f t="shared" si="22"/>
        <v>1</v>
      </c>
      <c r="DN38" s="7" t="b">
        <f t="shared" si="23"/>
        <v>1</v>
      </c>
      <c r="DO38" s="7" t="b">
        <f t="shared" si="23"/>
        <v>1</v>
      </c>
      <c r="DP38" s="7" t="b">
        <f t="shared" si="24"/>
        <v>1</v>
      </c>
      <c r="DQ38" s="7" t="b">
        <f t="shared" si="24"/>
        <v>0</v>
      </c>
      <c r="DR38" s="7" t="b">
        <f t="shared" si="20"/>
        <v>0</v>
      </c>
    </row>
    <row r="39" spans="1:122" s="7" customFormat="1" ht="105" customHeight="1">
      <c r="A39" s="319">
        <v>29</v>
      </c>
      <c r="B39" s="320" t="s">
        <v>358</v>
      </c>
      <c r="C39" s="321" t="s">
        <v>151</v>
      </c>
      <c r="D39" s="321" t="s">
        <v>152</v>
      </c>
      <c r="E39" s="322" t="s">
        <v>56</v>
      </c>
      <c r="F39" s="318">
        <v>2</v>
      </c>
      <c r="G39" s="321" t="s">
        <v>57</v>
      </c>
      <c r="H39" s="323" t="s">
        <v>127</v>
      </c>
      <c r="I39" s="309">
        <v>184789.92</v>
      </c>
      <c r="J39" s="310">
        <f t="shared" si="0"/>
        <v>35110.084800000004</v>
      </c>
      <c r="K39" s="310">
        <f t="shared" si="1"/>
        <v>219900.00480000002</v>
      </c>
      <c r="L39" s="310">
        <f t="shared" si="2"/>
        <v>369579.84</v>
      </c>
      <c r="M39" s="310">
        <f t="shared" si="3"/>
        <v>439800.00960000005</v>
      </c>
      <c r="N39" s="324" t="s">
        <v>385</v>
      </c>
      <c r="O39" s="311">
        <v>157142.85999999999</v>
      </c>
      <c r="P39" s="311">
        <f t="shared" si="4"/>
        <v>29857.143399999997</v>
      </c>
      <c r="Q39" s="311">
        <f t="shared" si="5"/>
        <v>187000.00339999999</v>
      </c>
      <c r="R39" s="311">
        <f t="shared" si="6"/>
        <v>314285.71999999997</v>
      </c>
      <c r="S39" s="311">
        <f t="shared" si="7"/>
        <v>374000.00679999997</v>
      </c>
      <c r="T39" s="325" t="s">
        <v>169</v>
      </c>
      <c r="U39" s="312">
        <v>195630.25</v>
      </c>
      <c r="V39" s="312">
        <f t="shared" si="8"/>
        <v>37169.747499999998</v>
      </c>
      <c r="W39" s="312">
        <f t="shared" si="9"/>
        <v>232799.9975</v>
      </c>
      <c r="X39" s="312">
        <f t="shared" si="10"/>
        <v>391260.5</v>
      </c>
      <c r="Y39" s="312">
        <f t="shared" si="11"/>
        <v>465599.995</v>
      </c>
      <c r="Z39" s="313">
        <f t="shared" si="12"/>
        <v>213233.33523333338</v>
      </c>
      <c r="AA39" s="313">
        <f t="shared" si="13"/>
        <v>426466.67046666675</v>
      </c>
      <c r="AB39" s="314">
        <f t="shared" si="14"/>
        <v>47233.175934859544</v>
      </c>
      <c r="AC39" s="315">
        <f t="shared" si="15"/>
        <v>0.1107546713631197</v>
      </c>
      <c r="AD39" s="5"/>
      <c r="BG39" s="7">
        <v>31</v>
      </c>
      <c r="DA39" s="7" t="str">
        <f>VLOOKUP(C39,listaBolsa!$D$2:$BA$330,1,0)</f>
        <v>Mangueras</v>
      </c>
      <c r="DB39" s="7" t="str">
        <f>VLOOKUP(C39,listaBolsa!$D$2:$BA$330,2,0)</f>
        <v>Medida: 50 metros  Con aspersor manual</v>
      </c>
      <c r="DC39" s="7" t="str">
        <f>VLOOKUP(C39,listaBolsa!$D$2:$BA$330,10,0)</f>
        <v>HOMECENTER</v>
      </c>
      <c r="DD39" s="7">
        <f>VLOOKUP(C39,listaBolsa!$D$2:$BA$330,14,0)</f>
        <v>184789.92</v>
      </c>
      <c r="DE39" s="7" t="str">
        <f>VLOOKUP(C39,listaBolsa!$D$2:$BA$330,23,0)</f>
        <v>SUMICAZ</v>
      </c>
      <c r="DF39" s="316">
        <f>VLOOKUP(C39,listaBolsa!$D$2:$BA$330,27,0)</f>
        <v>157142.85999999999</v>
      </c>
      <c r="DG39" s="7" t="str">
        <f>VLOOKUP(C39,listaBolsa!$D$2:$BA$330,36,0)</f>
        <v>FERCON</v>
      </c>
      <c r="DH39" s="316">
        <f>VLOOKUP(C39,listaBolsa!$D$2:$BA$330,40,0)</f>
        <v>195630.25</v>
      </c>
      <c r="DI39" s="317">
        <f>VLOOKUP(C39,listaBolsa!$D$2:$BA$330,48,0)</f>
        <v>0.1108</v>
      </c>
      <c r="DJ39" s="7" t="b">
        <f t="shared" si="21"/>
        <v>1</v>
      </c>
      <c r="DK39" s="7" t="b">
        <f t="shared" si="21"/>
        <v>1</v>
      </c>
      <c r="DL39" s="7" t="b">
        <f t="shared" si="22"/>
        <v>1</v>
      </c>
      <c r="DM39" s="7" t="b">
        <f t="shared" si="22"/>
        <v>1</v>
      </c>
      <c r="DN39" s="7" t="b">
        <f t="shared" si="23"/>
        <v>1</v>
      </c>
      <c r="DO39" s="7" t="b">
        <f t="shared" si="23"/>
        <v>1</v>
      </c>
      <c r="DP39" s="7" t="b">
        <f t="shared" si="24"/>
        <v>1</v>
      </c>
      <c r="DQ39" s="7" t="b">
        <f t="shared" si="24"/>
        <v>1</v>
      </c>
      <c r="DR39" s="7" t="b">
        <f t="shared" si="20"/>
        <v>0</v>
      </c>
    </row>
    <row r="40" spans="1:122" s="7" customFormat="1" ht="105" customHeight="1">
      <c r="A40" s="319">
        <v>30</v>
      </c>
      <c r="B40" s="320" t="s">
        <v>358</v>
      </c>
      <c r="C40" s="321" t="s">
        <v>153</v>
      </c>
      <c r="D40" s="321" t="s">
        <v>154</v>
      </c>
      <c r="E40" s="322" t="s">
        <v>56</v>
      </c>
      <c r="F40" s="318">
        <v>5</v>
      </c>
      <c r="G40" s="321" t="s">
        <v>57</v>
      </c>
      <c r="H40" s="323" t="s">
        <v>90</v>
      </c>
      <c r="I40" s="309">
        <v>45546.22</v>
      </c>
      <c r="J40" s="310">
        <f t="shared" si="0"/>
        <v>8653.7818000000007</v>
      </c>
      <c r="K40" s="310">
        <f t="shared" si="1"/>
        <v>54200.001799999998</v>
      </c>
      <c r="L40" s="310">
        <f t="shared" si="2"/>
        <v>227731.1</v>
      </c>
      <c r="M40" s="310">
        <f t="shared" si="3"/>
        <v>271000.00899999996</v>
      </c>
      <c r="N40" s="324" t="s">
        <v>88</v>
      </c>
      <c r="O40" s="311">
        <v>44201.68</v>
      </c>
      <c r="P40" s="311">
        <f t="shared" si="4"/>
        <v>8398.3191999999999</v>
      </c>
      <c r="Q40" s="311">
        <f t="shared" si="5"/>
        <v>52599.999199999998</v>
      </c>
      <c r="R40" s="311">
        <f t="shared" si="6"/>
        <v>221008.4</v>
      </c>
      <c r="S40" s="311">
        <f t="shared" si="7"/>
        <v>262999.99599999998</v>
      </c>
      <c r="T40" s="325" t="s">
        <v>127</v>
      </c>
      <c r="U40" s="312">
        <v>57899.16</v>
      </c>
      <c r="V40" s="312">
        <f t="shared" si="8"/>
        <v>11000.840400000001</v>
      </c>
      <c r="W40" s="312">
        <f t="shared" si="9"/>
        <v>68900.000400000004</v>
      </c>
      <c r="X40" s="312">
        <f t="shared" si="10"/>
        <v>289495.80000000005</v>
      </c>
      <c r="Y40" s="312">
        <f t="shared" si="11"/>
        <v>344500.00200000004</v>
      </c>
      <c r="Z40" s="313">
        <f t="shared" si="12"/>
        <v>58566.667133333336</v>
      </c>
      <c r="AA40" s="313">
        <f t="shared" si="13"/>
        <v>292833.33566666668</v>
      </c>
      <c r="AB40" s="314">
        <f t="shared" si="14"/>
        <v>44923.082702548876</v>
      </c>
      <c r="AC40" s="315">
        <f t="shared" si="15"/>
        <v>0.15340836315741385</v>
      </c>
      <c r="AD40" s="5"/>
      <c r="BG40" s="7">
        <v>32</v>
      </c>
      <c r="DA40" s="7" t="str">
        <f>VLOOKUP(C40,listaBolsa!$D$2:$BA$330,1,0)</f>
        <v>Pala</v>
      </c>
      <c r="DB40" s="7" t="str">
        <f>VLOOKUP(C40,listaBolsa!$D$2:$BA$330,2,0)</f>
        <v>Pala Redonda Profesional Largo 144 cm y Ancho 23 cm •Tipo : Palas •Ancho : 8 cm •Alto : 144 cm •Tipo de pala : Punta huevo •Material del mango : Madera</v>
      </c>
      <c r="DC40" s="7" t="str">
        <f>VLOOKUP(C40,listaBolsa!$D$2:$BA$330,10,0)</f>
        <v>FALABELLA</v>
      </c>
      <c r="DD40" s="7">
        <f>VLOOKUP(C40,listaBolsa!$D$2:$BA$330,14,0)</f>
        <v>45546.22</v>
      </c>
      <c r="DE40" s="7" t="str">
        <f>VLOOKUP(C40,listaBolsa!$D$2:$BA$330,23,0)</f>
        <v>EXITO</v>
      </c>
      <c r="DF40" s="316">
        <f>VLOOKUP(C40,listaBolsa!$D$2:$BA$330,27,0)</f>
        <v>44201.68</v>
      </c>
      <c r="DG40" s="7" t="str">
        <f>VLOOKUP(C40,listaBolsa!$D$2:$BA$330,36,0)</f>
        <v>HOMECENTER</v>
      </c>
      <c r="DH40" s="316">
        <f>VLOOKUP(C40,listaBolsa!$D$2:$BA$330,40,0)</f>
        <v>57899.16</v>
      </c>
      <c r="DI40" s="317">
        <f>VLOOKUP(C40,listaBolsa!$D$2:$BA$330,48,0)</f>
        <v>0.15340000000000001</v>
      </c>
      <c r="DJ40" s="7" t="b">
        <f t="shared" si="21"/>
        <v>1</v>
      </c>
      <c r="DK40" s="7" t="b">
        <f t="shared" si="21"/>
        <v>1</v>
      </c>
      <c r="DL40" s="7" t="b">
        <f t="shared" si="22"/>
        <v>1</v>
      </c>
      <c r="DM40" s="7" t="b">
        <f t="shared" si="22"/>
        <v>1</v>
      </c>
      <c r="DN40" s="7" t="b">
        <f t="shared" si="23"/>
        <v>1</v>
      </c>
      <c r="DO40" s="7" t="b">
        <f t="shared" si="23"/>
        <v>1</v>
      </c>
      <c r="DP40" s="7" t="b">
        <f t="shared" si="24"/>
        <v>1</v>
      </c>
      <c r="DQ40" s="7" t="b">
        <f t="shared" si="24"/>
        <v>1</v>
      </c>
      <c r="DR40" s="7" t="b">
        <f t="shared" si="20"/>
        <v>0</v>
      </c>
    </row>
    <row r="41" spans="1:122" s="7" customFormat="1" ht="105" customHeight="1">
      <c r="A41" s="319">
        <v>31</v>
      </c>
      <c r="B41" s="320" t="s">
        <v>358</v>
      </c>
      <c r="C41" s="321" t="s">
        <v>155</v>
      </c>
      <c r="D41" s="321" t="s">
        <v>156</v>
      </c>
      <c r="E41" s="322" t="s">
        <v>56</v>
      </c>
      <c r="F41" s="318">
        <v>3</v>
      </c>
      <c r="G41" s="321" t="s">
        <v>57</v>
      </c>
      <c r="H41" s="323" t="s">
        <v>157</v>
      </c>
      <c r="I41" s="309">
        <v>22310.080000000002</v>
      </c>
      <c r="J41" s="310">
        <f t="shared" si="0"/>
        <v>4238.9152000000004</v>
      </c>
      <c r="K41" s="310">
        <f t="shared" si="1"/>
        <v>26548.995200000001</v>
      </c>
      <c r="L41" s="310">
        <f t="shared" si="2"/>
        <v>66930.240000000005</v>
      </c>
      <c r="M41" s="310">
        <f t="shared" si="3"/>
        <v>79646.9856</v>
      </c>
      <c r="N41" s="324" t="s">
        <v>90</v>
      </c>
      <c r="O41" s="311">
        <v>24453.78</v>
      </c>
      <c r="P41" s="311">
        <f t="shared" si="4"/>
        <v>4646.2182000000003</v>
      </c>
      <c r="Q41" s="311">
        <f t="shared" si="5"/>
        <v>29099.998199999998</v>
      </c>
      <c r="R41" s="311">
        <f t="shared" si="6"/>
        <v>73361.34</v>
      </c>
      <c r="S41" s="311">
        <f t="shared" si="7"/>
        <v>87299.994599999991</v>
      </c>
      <c r="T41" s="325" t="s">
        <v>88</v>
      </c>
      <c r="U41" s="312">
        <v>21848.74</v>
      </c>
      <c r="V41" s="312">
        <f t="shared" si="8"/>
        <v>4151.2606000000005</v>
      </c>
      <c r="W41" s="312">
        <f t="shared" si="9"/>
        <v>26000.000600000003</v>
      </c>
      <c r="X41" s="312">
        <f t="shared" si="10"/>
        <v>65546.22</v>
      </c>
      <c r="Y41" s="312">
        <f t="shared" si="11"/>
        <v>78000.001800000013</v>
      </c>
      <c r="Z41" s="313">
        <f t="shared" si="12"/>
        <v>27216.331333333335</v>
      </c>
      <c r="AA41" s="313">
        <f t="shared" si="13"/>
        <v>81648.994000000006</v>
      </c>
      <c r="AB41" s="314">
        <f t="shared" si="14"/>
        <v>4962.7104232733327</v>
      </c>
      <c r="AC41" s="315">
        <f t="shared" si="15"/>
        <v>6.078103575009549E-2</v>
      </c>
      <c r="AD41" s="5"/>
      <c r="BG41" s="7">
        <v>33</v>
      </c>
      <c r="DA41" s="7" t="str">
        <f>VLOOKUP(C41,listaBolsa!$D$2:$BA$330,1,0)</f>
        <v>Rastrillo Jardinero</v>
      </c>
      <c r="DB41" s="7" t="str">
        <f>VLOOKUP(C41,listaBolsa!$D$2:$BA$330,2,0)</f>
        <v>Material: Metálico Con Mango Cabeza de 30 cm</v>
      </c>
      <c r="DC41" s="7" t="str">
        <f>VLOOKUP(C41,listaBolsa!$D$2:$BA$330,10,0)</f>
        <v>FERRETERIA DE MARCA</v>
      </c>
      <c r="DD41" s="7">
        <f>VLOOKUP(C41,listaBolsa!$D$2:$BA$330,14,0)</f>
        <v>22310.080000000002</v>
      </c>
      <c r="DE41" s="7" t="str">
        <f>VLOOKUP(C41,listaBolsa!$D$2:$BA$330,23,0)</f>
        <v>FALABELLA</v>
      </c>
      <c r="DF41" s="316">
        <f>VLOOKUP(C41,listaBolsa!$D$2:$BA$330,27,0)</f>
        <v>24453.78</v>
      </c>
      <c r="DG41" s="7" t="str">
        <f>VLOOKUP(C41,listaBolsa!$D$2:$BA$330,36,0)</f>
        <v>EXITO</v>
      </c>
      <c r="DH41" s="316">
        <f>VLOOKUP(C41,listaBolsa!$D$2:$BA$330,40,0)</f>
        <v>21848.74</v>
      </c>
      <c r="DI41" s="317">
        <f>VLOOKUP(C41,listaBolsa!$D$2:$BA$330,48,0)</f>
        <v>6.08E-2</v>
      </c>
      <c r="DJ41" s="7" t="b">
        <f t="shared" si="21"/>
        <v>1</v>
      </c>
      <c r="DK41" s="7" t="b">
        <f t="shared" si="21"/>
        <v>1</v>
      </c>
      <c r="DL41" s="7" t="b">
        <f t="shared" si="22"/>
        <v>1</v>
      </c>
      <c r="DM41" s="7" t="b">
        <f t="shared" si="22"/>
        <v>1</v>
      </c>
      <c r="DN41" s="7" t="b">
        <f t="shared" si="23"/>
        <v>1</v>
      </c>
      <c r="DO41" s="7" t="b">
        <f t="shared" si="23"/>
        <v>1</v>
      </c>
      <c r="DP41" s="7" t="b">
        <f t="shared" si="24"/>
        <v>1</v>
      </c>
      <c r="DQ41" s="7" t="b">
        <f t="shared" si="24"/>
        <v>1</v>
      </c>
      <c r="DR41" s="7" t="b">
        <f t="shared" si="20"/>
        <v>0</v>
      </c>
    </row>
    <row r="42" spans="1:122" s="7" customFormat="1" ht="105" customHeight="1">
      <c r="A42" s="319">
        <v>32</v>
      </c>
      <c r="B42" s="320" t="s">
        <v>358</v>
      </c>
      <c r="C42" s="321" t="s">
        <v>158</v>
      </c>
      <c r="D42" s="321" t="s">
        <v>159</v>
      </c>
      <c r="E42" s="322" t="s">
        <v>56</v>
      </c>
      <c r="F42" s="318">
        <v>5</v>
      </c>
      <c r="G42" s="321" t="s">
        <v>57</v>
      </c>
      <c r="H42" s="323" t="s">
        <v>160</v>
      </c>
      <c r="I42" s="309">
        <v>14369.75</v>
      </c>
      <c r="J42" s="310">
        <f t="shared" si="0"/>
        <v>2730.2525000000001</v>
      </c>
      <c r="K42" s="310">
        <f t="shared" si="1"/>
        <v>17100.002499999999</v>
      </c>
      <c r="L42" s="310">
        <f t="shared" si="2"/>
        <v>71848.75</v>
      </c>
      <c r="M42" s="310">
        <f t="shared" si="3"/>
        <v>85500.012499999997</v>
      </c>
      <c r="N42" s="324" t="s">
        <v>161</v>
      </c>
      <c r="O42" s="311">
        <v>12268.07</v>
      </c>
      <c r="P42" s="311">
        <f t="shared" si="4"/>
        <v>2330.9333000000001</v>
      </c>
      <c r="Q42" s="311">
        <f t="shared" si="5"/>
        <v>14599.0033</v>
      </c>
      <c r="R42" s="311">
        <f t="shared" si="6"/>
        <v>61340.35</v>
      </c>
      <c r="S42" s="311">
        <f t="shared" si="7"/>
        <v>72995.016499999998</v>
      </c>
      <c r="T42" s="325" t="s">
        <v>162</v>
      </c>
      <c r="U42" s="312">
        <v>13865.55</v>
      </c>
      <c r="V42" s="312">
        <f t="shared" si="8"/>
        <v>2634.4544999999998</v>
      </c>
      <c r="W42" s="312">
        <f t="shared" si="9"/>
        <v>16500.004499999999</v>
      </c>
      <c r="X42" s="312">
        <f t="shared" si="10"/>
        <v>69327.75</v>
      </c>
      <c r="Y42" s="312">
        <f t="shared" si="11"/>
        <v>82500.022499999992</v>
      </c>
      <c r="Z42" s="313">
        <f t="shared" si="12"/>
        <v>16066.336766666665</v>
      </c>
      <c r="AA42" s="313">
        <f t="shared" si="13"/>
        <v>80331.683833333329</v>
      </c>
      <c r="AB42" s="314">
        <f t="shared" si="14"/>
        <v>6528.3995488959863</v>
      </c>
      <c r="AC42" s="315">
        <f t="shared" si="15"/>
        <v>8.1268053118874764E-2</v>
      </c>
      <c r="AD42" s="5"/>
      <c r="BG42" s="7">
        <v>34</v>
      </c>
      <c r="DA42" s="7" t="str">
        <f>VLOOKUP(C42,listaBolsa!$D$2:$BA$330,1,0)</f>
        <v xml:space="preserve">baldes </v>
      </c>
      <c r="DB42" s="7" t="str">
        <f>VLOOKUP(C42,listaBolsa!$D$2:$BA$330,2,0)</f>
        <v>Material: plástico con pico y manija Capacidad: 12 litros</v>
      </c>
      <c r="DC42" s="7" t="str">
        <f>VLOOKUP(C42,listaBolsa!$D$2:$BA$330,10,0)</f>
        <v>FULLER</v>
      </c>
      <c r="DD42" s="7">
        <f>VLOOKUP(C42,listaBolsa!$D$2:$BA$330,14,0)</f>
        <v>14369.75</v>
      </c>
      <c r="DE42" s="7" t="str">
        <f>VLOOKUP(C42,listaBolsa!$D$2:$BA$330,23,0)</f>
        <v>FERRETERIA METROPOLIS</v>
      </c>
      <c r="DF42" s="316">
        <f>VLOOKUP(C42,listaBolsa!$D$2:$BA$330,27,0)</f>
        <v>12268.07</v>
      </c>
      <c r="DG42" s="7" t="str">
        <f>VLOOKUP(C42,listaBolsa!$D$2:$BA$330,36,0)</f>
        <v>DALISA</v>
      </c>
      <c r="DH42" s="316">
        <f>VLOOKUP(C42,listaBolsa!$D$2:$BA$330,40,0)</f>
        <v>13865.55</v>
      </c>
      <c r="DI42" s="317">
        <f>VLOOKUP(C42,listaBolsa!$D$2:$BA$330,48,0)</f>
        <v>8.1299999999999997E-2</v>
      </c>
      <c r="DJ42" s="7" t="b">
        <f t="shared" si="21"/>
        <v>1</v>
      </c>
      <c r="DK42" s="7" t="b">
        <f t="shared" si="21"/>
        <v>1</v>
      </c>
      <c r="DL42" s="7" t="b">
        <f t="shared" si="22"/>
        <v>1</v>
      </c>
      <c r="DM42" s="7" t="b">
        <f t="shared" si="22"/>
        <v>1</v>
      </c>
      <c r="DN42" s="7" t="b">
        <f t="shared" si="23"/>
        <v>1</v>
      </c>
      <c r="DO42" s="7" t="b">
        <f t="shared" si="23"/>
        <v>1</v>
      </c>
      <c r="DP42" s="7" t="b">
        <f t="shared" si="24"/>
        <v>1</v>
      </c>
      <c r="DQ42" s="7" t="b">
        <f t="shared" si="24"/>
        <v>1</v>
      </c>
      <c r="DR42" s="7" t="b">
        <f t="shared" si="20"/>
        <v>0</v>
      </c>
    </row>
    <row r="43" spans="1:122" s="7" customFormat="1" ht="105" customHeight="1">
      <c r="A43" s="319">
        <v>33</v>
      </c>
      <c r="B43" s="320" t="s">
        <v>358</v>
      </c>
      <c r="C43" s="321" t="s">
        <v>163</v>
      </c>
      <c r="D43" s="321" t="s">
        <v>164</v>
      </c>
      <c r="E43" s="322" t="s">
        <v>56</v>
      </c>
      <c r="F43" s="318">
        <v>1</v>
      </c>
      <c r="G43" s="321" t="s">
        <v>57</v>
      </c>
      <c r="H43" s="323" t="s">
        <v>165</v>
      </c>
      <c r="I43" s="309">
        <v>209589.92</v>
      </c>
      <c r="J43" s="310">
        <f t="shared" si="0"/>
        <v>39822.084800000004</v>
      </c>
      <c r="K43" s="310">
        <f t="shared" si="1"/>
        <v>249412.00480000002</v>
      </c>
      <c r="L43" s="310">
        <f t="shared" si="2"/>
        <v>209589.92</v>
      </c>
      <c r="M43" s="310">
        <f t="shared" si="3"/>
        <v>249412.00480000002</v>
      </c>
      <c r="N43" s="324" t="s">
        <v>127</v>
      </c>
      <c r="O43" s="311">
        <v>226806.72</v>
      </c>
      <c r="P43" s="311">
        <f t="shared" si="4"/>
        <v>43093.2768</v>
      </c>
      <c r="Q43" s="311">
        <f t="shared" si="5"/>
        <v>269899.99680000002</v>
      </c>
      <c r="R43" s="311">
        <f t="shared" si="6"/>
        <v>226806.72</v>
      </c>
      <c r="S43" s="311">
        <f t="shared" si="7"/>
        <v>269899.99680000002</v>
      </c>
      <c r="T43" s="325" t="s">
        <v>166</v>
      </c>
      <c r="U43" s="312">
        <v>241040.34</v>
      </c>
      <c r="V43" s="312">
        <f t="shared" si="8"/>
        <v>45797.664599999996</v>
      </c>
      <c r="W43" s="312">
        <f t="shared" si="9"/>
        <v>286838.00459999999</v>
      </c>
      <c r="X43" s="312">
        <f t="shared" si="10"/>
        <v>241040.34</v>
      </c>
      <c r="Y43" s="312">
        <f t="shared" si="11"/>
        <v>286838.00459999999</v>
      </c>
      <c r="Z43" s="313">
        <f t="shared" si="12"/>
        <v>268716.66873333335</v>
      </c>
      <c r="AA43" s="313">
        <f t="shared" si="13"/>
        <v>268716.66873333335</v>
      </c>
      <c r="AB43" s="314">
        <f t="shared" si="14"/>
        <v>18741.039572084042</v>
      </c>
      <c r="AC43" s="315">
        <f t="shared" si="15"/>
        <v>6.9742750460642641E-2</v>
      </c>
      <c r="AD43" s="5"/>
      <c r="BG43" s="7">
        <v>35</v>
      </c>
      <c r="DA43" s="7" t="str">
        <f>VLOOKUP(C43,listaBolsa!$D$2:$BA$330,1,0)</f>
        <v>Tanque</v>
      </c>
      <c r="DB43" s="7" t="str">
        <f>VLOOKUP(C43,listaBolsa!$D$2:$BA$330,2,0)</f>
        <v>Material: plástico con accesorios  500 litros</v>
      </c>
      <c r="DC43" s="7" t="str">
        <f>VLOOKUP(C43,listaBolsa!$D$2:$BA$330,10,0)</f>
        <v>FERRAGRO</v>
      </c>
      <c r="DD43" s="7">
        <f>VLOOKUP(C43,listaBolsa!$D$2:$BA$330,14,0)</f>
        <v>209589.92</v>
      </c>
      <c r="DE43" s="7" t="str">
        <f>VLOOKUP(C43,listaBolsa!$D$2:$BA$330,23,0)</f>
        <v>HOMECENTER</v>
      </c>
      <c r="DF43" s="316">
        <f>VLOOKUP(C43,listaBolsa!$D$2:$BA$330,27,0)</f>
        <v>226806.72</v>
      </c>
      <c r="DG43" s="7" t="str">
        <f>VLOOKUP(C43,listaBolsa!$D$2:$BA$330,36,0)</f>
        <v>FERRETERIA DONDE KIKE</v>
      </c>
      <c r="DH43" s="316">
        <f>VLOOKUP(C43,listaBolsa!$D$2:$BA$330,40,0)</f>
        <v>241040.34</v>
      </c>
      <c r="DI43" s="317">
        <f>VLOOKUP(C43,listaBolsa!$D$2:$BA$330,48,0)</f>
        <v>6.9699999999999998E-2</v>
      </c>
      <c r="DJ43" s="7" t="b">
        <f t="shared" si="21"/>
        <v>1</v>
      </c>
      <c r="DK43" s="7" t="b">
        <f t="shared" si="21"/>
        <v>1</v>
      </c>
      <c r="DL43" s="7" t="b">
        <f t="shared" si="22"/>
        <v>1</v>
      </c>
      <c r="DM43" s="7" t="b">
        <f t="shared" si="22"/>
        <v>1</v>
      </c>
      <c r="DN43" s="7" t="b">
        <f t="shared" si="23"/>
        <v>1</v>
      </c>
      <c r="DO43" s="7" t="b">
        <f t="shared" si="23"/>
        <v>1</v>
      </c>
      <c r="DP43" s="7" t="b">
        <f t="shared" si="24"/>
        <v>1</v>
      </c>
      <c r="DQ43" s="7" t="b">
        <f t="shared" si="24"/>
        <v>1</v>
      </c>
      <c r="DR43" s="7" t="b">
        <f t="shared" si="20"/>
        <v>0</v>
      </c>
    </row>
    <row r="44" spans="1:122" s="7" customFormat="1" ht="105" customHeight="1">
      <c r="A44" s="319">
        <v>34</v>
      </c>
      <c r="B44" s="320" t="s">
        <v>358</v>
      </c>
      <c r="C44" s="321" t="s">
        <v>167</v>
      </c>
      <c r="D44" s="321" t="s">
        <v>168</v>
      </c>
      <c r="E44" s="322" t="s">
        <v>56</v>
      </c>
      <c r="F44" s="318">
        <v>5</v>
      </c>
      <c r="G44" s="321" t="s">
        <v>57</v>
      </c>
      <c r="H44" s="323" t="s">
        <v>127</v>
      </c>
      <c r="I44" s="309">
        <v>78067.23</v>
      </c>
      <c r="J44" s="310">
        <f t="shared" si="0"/>
        <v>14832.7737</v>
      </c>
      <c r="K44" s="310">
        <f t="shared" si="1"/>
        <v>92900.003700000001</v>
      </c>
      <c r="L44" s="310">
        <f t="shared" si="2"/>
        <v>390336.14999999997</v>
      </c>
      <c r="M44" s="310">
        <f t="shared" si="3"/>
        <v>464500.01850000001</v>
      </c>
      <c r="N44" s="324" t="s">
        <v>169</v>
      </c>
      <c r="O44" s="311">
        <v>63109.24</v>
      </c>
      <c r="P44" s="311">
        <f t="shared" si="4"/>
        <v>11990.7556</v>
      </c>
      <c r="Q44" s="311">
        <f t="shared" si="5"/>
        <v>75099.995599999995</v>
      </c>
      <c r="R44" s="311">
        <f t="shared" si="6"/>
        <v>315546.2</v>
      </c>
      <c r="S44" s="311">
        <f t="shared" si="7"/>
        <v>375499.978</v>
      </c>
      <c r="T44" s="325" t="s">
        <v>170</v>
      </c>
      <c r="U44" s="312">
        <v>67386.55</v>
      </c>
      <c r="V44" s="312">
        <f t="shared" si="8"/>
        <v>12803.444500000001</v>
      </c>
      <c r="W44" s="312">
        <f t="shared" si="9"/>
        <v>80189.994500000001</v>
      </c>
      <c r="X44" s="312">
        <f t="shared" si="10"/>
        <v>336932.75</v>
      </c>
      <c r="Y44" s="312">
        <f t="shared" si="11"/>
        <v>400949.97250000003</v>
      </c>
      <c r="Z44" s="313">
        <f t="shared" si="12"/>
        <v>82729.997933333332</v>
      </c>
      <c r="AA44" s="313">
        <f t="shared" si="13"/>
        <v>413649.98966666666</v>
      </c>
      <c r="AB44" s="314">
        <f t="shared" si="14"/>
        <v>45839.062264357359</v>
      </c>
      <c r="AC44" s="315">
        <f t="shared" si="15"/>
        <v>0.11081606046042947</v>
      </c>
      <c r="AD44" s="5"/>
      <c r="BG44" s="7">
        <v>36</v>
      </c>
      <c r="DA44" s="7" t="str">
        <f>VLOOKUP(C44,listaBolsa!$D$2:$BA$330,1,0)</f>
        <v xml:space="preserve">Tijeras de poda </v>
      </c>
      <c r="DB44" s="7" t="str">
        <f>VLOOKUP(C44,listaBolsa!$D$2:$BA$330,2,0)</f>
        <v>Material: acero mangos de aluminio. Longitud 20-25 cm</v>
      </c>
      <c r="DC44" s="7" t="str">
        <f>VLOOKUP(C44,listaBolsa!$D$2:$BA$330,10,0)</f>
        <v>HOMECENTER</v>
      </c>
      <c r="DD44" s="7">
        <f>VLOOKUP(C44,listaBolsa!$D$2:$BA$330,14,0)</f>
        <v>78067.23</v>
      </c>
      <c r="DE44" s="7" t="str">
        <f>VLOOKUP(C44,listaBolsa!$D$2:$BA$330,23,0)</f>
        <v>FERCON</v>
      </c>
      <c r="DF44" s="316">
        <f>VLOOKUP(C44,listaBolsa!$D$2:$BA$330,27,0)</f>
        <v>63109.24</v>
      </c>
      <c r="DG44" s="7" t="str">
        <f>VLOOKUP(C44,listaBolsa!$D$2:$BA$330,36,0)</f>
        <v>EASY</v>
      </c>
      <c r="DH44" s="316">
        <f>VLOOKUP(C44,listaBolsa!$D$2:$BA$330,40,0)</f>
        <v>67386.55</v>
      </c>
      <c r="DI44" s="317">
        <f>VLOOKUP(C44,listaBolsa!$D$2:$BA$330,48,0)</f>
        <v>0.1108</v>
      </c>
      <c r="DJ44" s="7" t="b">
        <f t="shared" si="21"/>
        <v>1</v>
      </c>
      <c r="DK44" s="7" t="b">
        <f t="shared" si="21"/>
        <v>1</v>
      </c>
      <c r="DL44" s="7" t="b">
        <f t="shared" si="22"/>
        <v>1</v>
      </c>
      <c r="DM44" s="7" t="b">
        <f t="shared" si="22"/>
        <v>1</v>
      </c>
      <c r="DN44" s="7" t="b">
        <f t="shared" si="23"/>
        <v>1</v>
      </c>
      <c r="DO44" s="7" t="b">
        <f t="shared" si="23"/>
        <v>1</v>
      </c>
      <c r="DP44" s="7" t="b">
        <f t="shared" si="24"/>
        <v>1</v>
      </c>
      <c r="DQ44" s="7" t="b">
        <f t="shared" si="24"/>
        <v>1</v>
      </c>
      <c r="DR44" s="7" t="b">
        <f t="shared" si="20"/>
        <v>0</v>
      </c>
    </row>
    <row r="45" spans="1:122" s="7" customFormat="1" ht="105" customHeight="1">
      <c r="A45" s="319">
        <v>35</v>
      </c>
      <c r="B45" s="320" t="s">
        <v>358</v>
      </c>
      <c r="C45" s="321" t="s">
        <v>171</v>
      </c>
      <c r="D45" s="321" t="str">
        <f>IF(C45="","",VLOOKUP(C45,listaBolsa!$D$2:$H$276,2,0))</f>
        <v>Resma de papel bond tamaño carta: Paquete de 500 hojas de 75 gr</v>
      </c>
      <c r="E45" s="322" t="s">
        <v>56</v>
      </c>
      <c r="F45" s="318">
        <v>3</v>
      </c>
      <c r="G45" s="321" t="s">
        <v>57</v>
      </c>
      <c r="H45" s="323" t="s">
        <v>386</v>
      </c>
      <c r="I45" s="309">
        <v>12605.042016806723</v>
      </c>
      <c r="J45" s="310">
        <f t="shared" si="0"/>
        <v>2394.9579831932774</v>
      </c>
      <c r="K45" s="310">
        <f t="shared" si="1"/>
        <v>15000</v>
      </c>
      <c r="L45" s="310">
        <f t="shared" si="2"/>
        <v>37815.126050420171</v>
      </c>
      <c r="M45" s="310">
        <f t="shared" si="3"/>
        <v>45000</v>
      </c>
      <c r="N45" s="324" t="s">
        <v>387</v>
      </c>
      <c r="O45" s="311">
        <v>12605.042016806723</v>
      </c>
      <c r="P45" s="311">
        <f t="shared" si="4"/>
        <v>2394.9579831932774</v>
      </c>
      <c r="Q45" s="311">
        <f t="shared" si="5"/>
        <v>15000</v>
      </c>
      <c r="R45" s="311">
        <f t="shared" si="6"/>
        <v>37815.126050420171</v>
      </c>
      <c r="S45" s="311">
        <f t="shared" si="7"/>
        <v>45000</v>
      </c>
      <c r="T45" s="325" t="s">
        <v>364</v>
      </c>
      <c r="U45" s="312">
        <v>15497</v>
      </c>
      <c r="V45" s="312">
        <f t="shared" si="8"/>
        <v>2944.43</v>
      </c>
      <c r="W45" s="312">
        <f t="shared" si="9"/>
        <v>18441.43</v>
      </c>
      <c r="X45" s="312">
        <f t="shared" si="10"/>
        <v>46491</v>
      </c>
      <c r="Y45" s="312">
        <f t="shared" si="11"/>
        <v>55324.29</v>
      </c>
      <c r="Z45" s="313">
        <f t="shared" si="12"/>
        <v>16147.143333333333</v>
      </c>
      <c r="AA45" s="313">
        <f t="shared" si="13"/>
        <v>48441.43</v>
      </c>
      <c r="AB45" s="314">
        <f t="shared" si="14"/>
        <v>5960.7316106917615</v>
      </c>
      <c r="AC45" s="315">
        <f t="shared" si="15"/>
        <v>0.12305028176690411</v>
      </c>
      <c r="AD45" s="5"/>
      <c r="BG45" s="7">
        <v>37</v>
      </c>
      <c r="DA45" s="7" t="str">
        <f>VLOOKUP(C45,listaBolsa!$D$2:$BA$248,1,0)</f>
        <v>Resma hoja blanca tamaño carta</v>
      </c>
      <c r="DB45" s="7" t="str">
        <f>VLOOKUP(C45,listaBolsa!$D$2:$BA$248,2,0)</f>
        <v>Resma de papel bond tamaño carta: Paquete de 500 hojas de 75 gr</v>
      </c>
      <c r="DC45" s="7" t="str">
        <f>VLOOKUP(C45,listaBolsa!$D$2:$BA$248,10,0)</f>
        <v>PAPELERIA PARAISO</v>
      </c>
      <c r="DD45" s="7">
        <f>VLOOKUP(C45,listaBolsa!$D$2:$BA$248,14,0)</f>
        <v>12605.042016806723</v>
      </c>
      <c r="DE45" s="7" t="str">
        <f>VLOOKUP(C45,listaBolsa!$D$2:$BA$248,23,0)</f>
        <v>PAPELERIA LA ESTACION DE SUBA</v>
      </c>
      <c r="DF45" s="316">
        <f>VLOOKUP(C45,listaBolsa!$D$2:$BA$248,27,0)</f>
        <v>12605.042016806723</v>
      </c>
      <c r="DG45" s="7" t="str">
        <f>VLOOKUP(C45,listaBolsa!$D$2:$BA$248,36,0)</f>
        <v>INVER Y DISTRIBUIDORES DIAMOND</v>
      </c>
      <c r="DH45" s="316">
        <f>VLOOKUP(C45,listaBolsa!$D$2:$BA$248,40,0)</f>
        <v>15497</v>
      </c>
      <c r="DI45" s="317">
        <f>VLOOKUP(C45,listaBolsa!$D$2:$BA$248,48,0)</f>
        <v>0.12305028176690411</v>
      </c>
      <c r="DJ45" s="7" t="b">
        <f t="shared" si="21"/>
        <v>1</v>
      </c>
      <c r="DK45" s="7" t="b">
        <f t="shared" si="21"/>
        <v>1</v>
      </c>
      <c r="DL45" s="7" t="b">
        <f t="shared" si="22"/>
        <v>1</v>
      </c>
      <c r="DM45" s="7" t="b">
        <f t="shared" si="22"/>
        <v>1</v>
      </c>
      <c r="DN45" s="7" t="b">
        <f t="shared" si="23"/>
        <v>1</v>
      </c>
      <c r="DO45" s="7" t="b">
        <f t="shared" si="23"/>
        <v>1</v>
      </c>
      <c r="DP45" s="7" t="b">
        <f t="shared" si="24"/>
        <v>1</v>
      </c>
      <c r="DQ45" s="7" t="b">
        <f t="shared" si="24"/>
        <v>1</v>
      </c>
      <c r="DR45" s="7" t="b">
        <f t="shared" si="20"/>
        <v>1</v>
      </c>
    </row>
    <row r="46" spans="1:122" s="7" customFormat="1" ht="105" customHeight="1">
      <c r="A46" s="319">
        <v>36</v>
      </c>
      <c r="B46" s="320" t="s">
        <v>358</v>
      </c>
      <c r="C46" s="321" t="s">
        <v>172</v>
      </c>
      <c r="D46" s="321" t="str">
        <f>IF(C46="","",VLOOKUP(C46,listaBolsa!$D$2:$H$276,2,0))</f>
        <v>Cinta de enmascarar de alta adherencia de 48 mm (2") x 20 m</v>
      </c>
      <c r="E46" s="322" t="s">
        <v>56</v>
      </c>
      <c r="F46" s="318">
        <v>10</v>
      </c>
      <c r="G46" s="321" t="s">
        <v>57</v>
      </c>
      <c r="H46" s="323" t="s">
        <v>388</v>
      </c>
      <c r="I46" s="309">
        <v>4547</v>
      </c>
      <c r="J46" s="310">
        <f t="shared" si="0"/>
        <v>863.93000000000006</v>
      </c>
      <c r="K46" s="310">
        <f t="shared" si="1"/>
        <v>5410.93</v>
      </c>
      <c r="L46" s="310">
        <f t="shared" si="2"/>
        <v>45470</v>
      </c>
      <c r="M46" s="310">
        <f t="shared" si="3"/>
        <v>54109.3</v>
      </c>
      <c r="N46" s="324" t="s">
        <v>389</v>
      </c>
      <c r="O46" s="311">
        <v>5462.1848739495799</v>
      </c>
      <c r="P46" s="311">
        <f t="shared" si="4"/>
        <v>1037.8151260504203</v>
      </c>
      <c r="Q46" s="311">
        <f t="shared" si="5"/>
        <v>6500</v>
      </c>
      <c r="R46" s="311">
        <f t="shared" si="6"/>
        <v>54621.848739495799</v>
      </c>
      <c r="S46" s="311">
        <f t="shared" si="7"/>
        <v>65000</v>
      </c>
      <c r="T46" s="325" t="s">
        <v>390</v>
      </c>
      <c r="U46" s="312">
        <v>5850</v>
      </c>
      <c r="V46" s="312">
        <f t="shared" si="8"/>
        <v>1111.5</v>
      </c>
      <c r="W46" s="312">
        <f t="shared" si="9"/>
        <v>6961.5</v>
      </c>
      <c r="X46" s="312">
        <f t="shared" si="10"/>
        <v>58500</v>
      </c>
      <c r="Y46" s="312">
        <f t="shared" si="11"/>
        <v>69615</v>
      </c>
      <c r="Z46" s="313">
        <f t="shared" si="12"/>
        <v>6290.81</v>
      </c>
      <c r="AA46" s="313">
        <f t="shared" si="13"/>
        <v>62908.100000000006</v>
      </c>
      <c r="AB46" s="314">
        <f t="shared" si="14"/>
        <v>7961.703167664562</v>
      </c>
      <c r="AC46" s="315">
        <f t="shared" si="15"/>
        <v>0.12656085889837018</v>
      </c>
      <c r="AD46" s="5"/>
      <c r="BG46" s="7">
        <v>38</v>
      </c>
      <c r="DA46" s="7" t="str">
        <f>VLOOKUP(C46,listaBolsa!$D$2:$BA$248,1,0)</f>
        <v>Cinta enmascarar 48 mm x40 mt</v>
      </c>
      <c r="DB46" s="7" t="str">
        <f>VLOOKUP(C46,listaBolsa!$D$2:$BA$248,2,0)</f>
        <v>Cinta de enmascarar de alta adherencia de 48 mm (2") x 20 m</v>
      </c>
      <c r="DC46" s="7" t="str">
        <f>VLOOKUP(C46,listaBolsa!$D$2:$BA$248,10,0)</f>
        <v>Tienda Estudiantil</v>
      </c>
      <c r="DD46" s="7">
        <f>VLOOKUP(C46,listaBolsa!$D$2:$BA$248,14,0)</f>
        <v>4547</v>
      </c>
      <c r="DE46" s="7" t="str">
        <f>VLOOKUP(C46,listaBolsa!$D$2:$BA$248,23,0)</f>
        <v>Papeleria la Estacion de Suba</v>
      </c>
      <c r="DF46" s="316">
        <f>VLOOKUP(C46,listaBolsa!$D$2:$BA$248,27,0)</f>
        <v>5462.1848739495799</v>
      </c>
      <c r="DG46" s="7" t="str">
        <f>VLOOKUP(C46,listaBolsa!$D$2:$BA$248,36,0)</f>
        <v>Comercializadora Tj</v>
      </c>
      <c r="DH46" s="316">
        <f>VLOOKUP(C46,listaBolsa!$D$2:$BA$248,40,0)</f>
        <v>5850</v>
      </c>
      <c r="DI46" s="317">
        <f>VLOOKUP(C46,listaBolsa!$D$2:$BA$248,48,0)</f>
        <v>0.12656085889837007</v>
      </c>
      <c r="DJ46" s="7" t="b">
        <f t="shared" si="21"/>
        <v>1</v>
      </c>
      <c r="DK46" s="7" t="b">
        <f t="shared" si="21"/>
        <v>1</v>
      </c>
      <c r="DL46" s="7" t="b">
        <f t="shared" si="22"/>
        <v>1</v>
      </c>
      <c r="DM46" s="7" t="b">
        <f t="shared" si="22"/>
        <v>1</v>
      </c>
      <c r="DN46" s="7" t="b">
        <f t="shared" si="23"/>
        <v>1</v>
      </c>
      <c r="DO46" s="7" t="b">
        <f t="shared" si="23"/>
        <v>1</v>
      </c>
      <c r="DP46" s="7" t="b">
        <f t="shared" si="24"/>
        <v>1</v>
      </c>
      <c r="DQ46" s="7" t="b">
        <f t="shared" si="24"/>
        <v>1</v>
      </c>
      <c r="DR46" s="7" t="b">
        <f t="shared" si="20"/>
        <v>1</v>
      </c>
    </row>
    <row r="47" spans="1:122" s="7" customFormat="1" ht="105" customHeight="1">
      <c r="A47" s="319">
        <v>37</v>
      </c>
      <c r="B47" s="320" t="s">
        <v>358</v>
      </c>
      <c r="C47" s="321" t="s">
        <v>173</v>
      </c>
      <c r="D47" s="321" t="str">
        <f>IF(C47="","",VLOOKUP(C47,listaBolsa!$D$2:$H$276,2,0))</f>
        <v>Cinta de polipropileno transparente de 48 mm de ancho x 160 m de longitud, con un espesor de 1143 µm y acabado brillante. Adhesivo de alta adherencia y película resistente a la tensión.</v>
      </c>
      <c r="E47" s="322" t="s">
        <v>56</v>
      </c>
      <c r="F47" s="318">
        <v>10</v>
      </c>
      <c r="G47" s="321" t="s">
        <v>57</v>
      </c>
      <c r="H47" s="323" t="s">
        <v>391</v>
      </c>
      <c r="I47" s="309">
        <v>5042.0168067226896</v>
      </c>
      <c r="J47" s="310">
        <f t="shared" si="0"/>
        <v>957.98319327731099</v>
      </c>
      <c r="K47" s="310">
        <f t="shared" si="1"/>
        <v>6000.0000000000009</v>
      </c>
      <c r="L47" s="310">
        <f t="shared" si="2"/>
        <v>50420.168067226899</v>
      </c>
      <c r="M47" s="310">
        <f t="shared" si="3"/>
        <v>60000.000000000007</v>
      </c>
      <c r="N47" s="324" t="s">
        <v>389</v>
      </c>
      <c r="O47" s="311">
        <v>5966.3865546218494</v>
      </c>
      <c r="P47" s="311">
        <f t="shared" si="4"/>
        <v>1133.6134453781515</v>
      </c>
      <c r="Q47" s="311">
        <f t="shared" si="5"/>
        <v>7100.0000000000009</v>
      </c>
      <c r="R47" s="311">
        <f t="shared" si="6"/>
        <v>59663.865546218498</v>
      </c>
      <c r="S47" s="311">
        <f t="shared" si="7"/>
        <v>71000.000000000015</v>
      </c>
      <c r="T47" s="325" t="s">
        <v>392</v>
      </c>
      <c r="U47" s="312">
        <v>5462.1848739495799</v>
      </c>
      <c r="V47" s="312">
        <f t="shared" si="8"/>
        <v>1037.8151260504203</v>
      </c>
      <c r="W47" s="312">
        <f t="shared" si="9"/>
        <v>6500</v>
      </c>
      <c r="X47" s="312">
        <f t="shared" si="10"/>
        <v>54621.848739495799</v>
      </c>
      <c r="Y47" s="312">
        <f t="shared" si="11"/>
        <v>65000</v>
      </c>
      <c r="Z47" s="313">
        <f t="shared" si="12"/>
        <v>6533.333333333333</v>
      </c>
      <c r="AA47" s="313">
        <f t="shared" si="13"/>
        <v>65333.333333333328</v>
      </c>
      <c r="AB47" s="314">
        <f t="shared" si="14"/>
        <v>5507.5705472861064</v>
      </c>
      <c r="AC47" s="315">
        <f t="shared" si="15"/>
        <v>8.4299549193154702E-2</v>
      </c>
      <c r="AD47" s="5"/>
      <c r="BG47" s="7">
        <v>39</v>
      </c>
      <c r="DA47" s="7" t="str">
        <f>VLOOKUP(C47,listaBolsa!$D$2:$BA$248,1,0)</f>
        <v>Cinta transparente gruesa</v>
      </c>
      <c r="DB47" s="7" t="str">
        <f>VLOOKUP(C47,listaBolsa!$D$2:$BA$248,2,0)</f>
        <v>Cinta de polipropileno transparente de 48 mm de ancho x 160 m de longitud, con un espesor de 1143 µm y acabado brillante. Adhesivo de alta adherencia y película resistente a la tensión.</v>
      </c>
      <c r="DC47" s="7" t="str">
        <f>VLOOKUP(C47,listaBolsa!$D$2:$BA$248,10,0)</f>
        <v>Gran Papelera</v>
      </c>
      <c r="DD47" s="7">
        <f>VLOOKUP(C47,listaBolsa!$D$2:$BA$248,14,0)</f>
        <v>5042.0168067226896</v>
      </c>
      <c r="DE47" s="7" t="str">
        <f>VLOOKUP(C47,listaBolsa!$D$2:$BA$248,23,0)</f>
        <v>Papeleria la Estacion de Suba</v>
      </c>
      <c r="DF47" s="316">
        <f>VLOOKUP(C47,listaBolsa!$D$2:$BA$248,27,0)</f>
        <v>5966.3865546218494</v>
      </c>
      <c r="DG47" s="7" t="str">
        <f>VLOOKUP(C47,listaBolsa!$D$2:$BA$248,36,0)</f>
        <v>Papeleria Gran Central</v>
      </c>
      <c r="DH47" s="316">
        <f>VLOOKUP(C47,listaBolsa!$D$2:$BA$248,40,0)</f>
        <v>5462.1848739495799</v>
      </c>
      <c r="DI47" s="317">
        <f>VLOOKUP(C47,listaBolsa!$D$2:$BA$248,48,0)</f>
        <v>8.4299549193154633E-2</v>
      </c>
      <c r="DJ47" s="7" t="b">
        <f t="shared" si="21"/>
        <v>1</v>
      </c>
      <c r="DK47" s="7" t="b">
        <f t="shared" si="21"/>
        <v>1</v>
      </c>
      <c r="DL47" s="7" t="b">
        <f t="shared" si="22"/>
        <v>1</v>
      </c>
      <c r="DM47" s="7" t="b">
        <f t="shared" si="22"/>
        <v>1</v>
      </c>
      <c r="DN47" s="7" t="b">
        <f t="shared" si="23"/>
        <v>1</v>
      </c>
      <c r="DO47" s="7" t="b">
        <f t="shared" si="23"/>
        <v>1</v>
      </c>
      <c r="DP47" s="7" t="b">
        <f t="shared" si="24"/>
        <v>1</v>
      </c>
      <c r="DQ47" s="7" t="b">
        <f t="shared" si="24"/>
        <v>1</v>
      </c>
      <c r="DR47" s="7" t="b">
        <f t="shared" si="20"/>
        <v>0</v>
      </c>
    </row>
    <row r="48" spans="1:122" s="7" customFormat="1" ht="105" customHeight="1">
      <c r="A48" s="319">
        <v>38</v>
      </c>
      <c r="B48" s="320" t="s">
        <v>358</v>
      </c>
      <c r="C48" s="321" t="s">
        <v>174</v>
      </c>
      <c r="D48" s="321" t="str">
        <f>IF(C48="","",VLOOKUP(C48,listaBolsa!$D$2:$H$276,2,0))</f>
        <v>Caja de 10 marcadores para tablero blanco con tinta de borrado en seco, colores intensos y bajo olor. Punta acrílica de alta resistencia (redonda o biselada)</v>
      </c>
      <c r="E48" s="322" t="s">
        <v>56</v>
      </c>
      <c r="F48" s="318">
        <v>5</v>
      </c>
      <c r="G48" s="321" t="s">
        <v>57</v>
      </c>
      <c r="H48" s="323" t="s">
        <v>393</v>
      </c>
      <c r="I48" s="309">
        <v>11652.100840336136</v>
      </c>
      <c r="J48" s="310">
        <f t="shared" si="0"/>
        <v>2213.8991596638657</v>
      </c>
      <c r="K48" s="310">
        <f t="shared" si="1"/>
        <v>13866.000000000002</v>
      </c>
      <c r="L48" s="310">
        <f t="shared" si="2"/>
        <v>58260.504201680676</v>
      </c>
      <c r="M48" s="310">
        <f t="shared" si="3"/>
        <v>69330.000000000015</v>
      </c>
      <c r="N48" s="324" t="s">
        <v>364</v>
      </c>
      <c r="O48" s="311">
        <v>14034</v>
      </c>
      <c r="P48" s="311">
        <f t="shared" si="4"/>
        <v>2666.46</v>
      </c>
      <c r="Q48" s="311">
        <f t="shared" si="5"/>
        <v>16700.46</v>
      </c>
      <c r="R48" s="311">
        <f t="shared" si="6"/>
        <v>70170</v>
      </c>
      <c r="S48" s="311">
        <f t="shared" si="7"/>
        <v>83502.299999999988</v>
      </c>
      <c r="T48" s="325" t="s">
        <v>394</v>
      </c>
      <c r="U48" s="312">
        <v>12605.042016806723</v>
      </c>
      <c r="V48" s="312">
        <f t="shared" si="8"/>
        <v>2394.9579831932774</v>
      </c>
      <c r="W48" s="312">
        <f t="shared" si="9"/>
        <v>15000</v>
      </c>
      <c r="X48" s="312">
        <f t="shared" si="10"/>
        <v>63025.210084033613</v>
      </c>
      <c r="Y48" s="312">
        <f t="shared" si="11"/>
        <v>75000</v>
      </c>
      <c r="Z48" s="313">
        <f t="shared" si="12"/>
        <v>15188.82</v>
      </c>
      <c r="AA48" s="313">
        <f t="shared" si="13"/>
        <v>75944.100000000006</v>
      </c>
      <c r="AB48" s="314">
        <f t="shared" si="14"/>
        <v>7133.1630732796111</v>
      </c>
      <c r="AC48" s="315">
        <f t="shared" si="15"/>
        <v>9.3926494267225644E-2</v>
      </c>
      <c r="AD48" s="5"/>
      <c r="BG48" s="7">
        <v>40</v>
      </c>
      <c r="DA48" s="7" t="str">
        <f>VLOOKUP(C48,listaBolsa!$D$2:$BA$248,1,0)</f>
        <v>Marcador borrable caja x 10</v>
      </c>
      <c r="DB48" s="7" t="str">
        <f>VLOOKUP(C48,listaBolsa!$D$2:$BA$248,2,0)</f>
        <v>Caja de 10 marcadores para tablero blanco con tinta de borrado en seco, colores intensos y bajo olor. Punta acrílica de alta resistencia (redonda o biselada)</v>
      </c>
      <c r="DC48" s="7" t="str">
        <f>VLOOKUP(C48,listaBolsa!$D$2:$BA$248,10,0)</f>
        <v>LibreriaTroya.com</v>
      </c>
      <c r="DD48" s="7">
        <f>VLOOKUP(C48,listaBolsa!$D$2:$BA$248,14,0)</f>
        <v>11652.100840336136</v>
      </c>
      <c r="DE48" s="7" t="str">
        <f>VLOOKUP(C48,listaBolsa!$D$2:$BA$248,23,0)</f>
        <v>INVER Y DISTRIBUIDORES DIAMOND</v>
      </c>
      <c r="DF48" s="316">
        <f>VLOOKUP(C48,listaBolsa!$D$2:$BA$248,27,0)</f>
        <v>14034</v>
      </c>
      <c r="DG48" s="7" t="str">
        <f>VLOOKUP(C48,listaBolsa!$D$2:$BA$248,36,0)</f>
        <v>Papeleria Paraiso</v>
      </c>
      <c r="DH48" s="316">
        <f>VLOOKUP(C48,listaBolsa!$D$2:$BA$248,40,0)</f>
        <v>12605.042016806723</v>
      </c>
      <c r="DI48" s="317">
        <f>VLOOKUP(C48,listaBolsa!$D$2:$BA$248,48,0)</f>
        <v>9.3926494267225727E-2</v>
      </c>
      <c r="DJ48" s="7" t="b">
        <f t="shared" si="21"/>
        <v>1</v>
      </c>
      <c r="DK48" s="7" t="b">
        <f t="shared" si="21"/>
        <v>1</v>
      </c>
      <c r="DL48" s="7" t="b">
        <f t="shared" si="22"/>
        <v>1</v>
      </c>
      <c r="DM48" s="7" t="b">
        <f t="shared" si="22"/>
        <v>1</v>
      </c>
      <c r="DN48" s="7" t="b">
        <f t="shared" si="23"/>
        <v>1</v>
      </c>
      <c r="DO48" s="7" t="b">
        <f t="shared" si="23"/>
        <v>1</v>
      </c>
      <c r="DP48" s="7" t="b">
        <f t="shared" si="24"/>
        <v>1</v>
      </c>
      <c r="DQ48" s="7" t="b">
        <f t="shared" si="24"/>
        <v>1</v>
      </c>
      <c r="DR48" s="7" t="b">
        <f t="shared" si="20"/>
        <v>0</v>
      </c>
    </row>
    <row r="49" spans="1:122" s="7" customFormat="1" ht="105" customHeight="1">
      <c r="A49" s="319">
        <v>39</v>
      </c>
      <c r="B49" s="320" t="s">
        <v>358</v>
      </c>
      <c r="C49" s="321" t="s">
        <v>175</v>
      </c>
      <c r="D49" s="321" t="str">
        <f>IF(C49="","",VLOOKUP(C49,listaBolsa!$D$2:$H$276,2,0))</f>
        <v>Caja de 10 marcadores permanentes de colores variados con tinta de secado rápido, resistente al agua y a la decoloración. Punta de fibra de alta resistencia (redonda o biselada) capaz de marcar sobre múltiples superficies como papel, cartón, metal, plástico y vidrio</v>
      </c>
      <c r="E49" s="322" t="s">
        <v>56</v>
      </c>
      <c r="F49" s="318">
        <v>5</v>
      </c>
      <c r="G49" s="321" t="s">
        <v>57</v>
      </c>
      <c r="H49" s="323" t="s">
        <v>364</v>
      </c>
      <c r="I49" s="309">
        <v>12687</v>
      </c>
      <c r="J49" s="310">
        <f t="shared" si="0"/>
        <v>2410.5300000000002</v>
      </c>
      <c r="K49" s="310">
        <f t="shared" si="1"/>
        <v>15097.53</v>
      </c>
      <c r="L49" s="310">
        <f t="shared" si="2"/>
        <v>63435</v>
      </c>
      <c r="M49" s="310">
        <f t="shared" si="3"/>
        <v>75487.650000000009</v>
      </c>
      <c r="N49" s="324" t="s">
        <v>394</v>
      </c>
      <c r="O49" s="311">
        <v>10084.033613445379</v>
      </c>
      <c r="P49" s="311">
        <f t="shared" si="4"/>
        <v>1915.966386554622</v>
      </c>
      <c r="Q49" s="311">
        <f t="shared" si="5"/>
        <v>12000.000000000002</v>
      </c>
      <c r="R49" s="311">
        <f t="shared" si="6"/>
        <v>50420.168067226899</v>
      </c>
      <c r="S49" s="311">
        <f t="shared" si="7"/>
        <v>60000.000000000007</v>
      </c>
      <c r="T49" s="325" t="s">
        <v>389</v>
      </c>
      <c r="U49" s="312">
        <v>12436.974789915967</v>
      </c>
      <c r="V49" s="312">
        <f t="shared" si="8"/>
        <v>2363.0252100840335</v>
      </c>
      <c r="W49" s="312">
        <f t="shared" si="9"/>
        <v>14800</v>
      </c>
      <c r="X49" s="312">
        <f t="shared" si="10"/>
        <v>62184.873949579836</v>
      </c>
      <c r="Y49" s="312">
        <f t="shared" si="11"/>
        <v>74000</v>
      </c>
      <c r="Z49" s="313">
        <f t="shared" si="12"/>
        <v>13965.843333333332</v>
      </c>
      <c r="AA49" s="313">
        <f t="shared" si="13"/>
        <v>69829.21666666666</v>
      </c>
      <c r="AB49" s="314">
        <f t="shared" si="14"/>
        <v>8544.7879342224351</v>
      </c>
      <c r="AC49" s="315">
        <f t="shared" si="15"/>
        <v>0.12236694527179673</v>
      </c>
      <c r="AD49" s="5"/>
      <c r="BG49" s="7">
        <v>41</v>
      </c>
      <c r="DA49" s="7" t="str">
        <f>VLOOKUP(C49,listaBolsa!$D$2:$BA$248,1,0)</f>
        <v xml:space="preserve">Marcador permanente caja x 10 </v>
      </c>
      <c r="DB49" s="7" t="str">
        <f>VLOOKUP(C49,listaBolsa!$D$2:$BA$248,2,0)</f>
        <v>Caja de 10 marcadores permanentes de colores variados con tinta de secado rápido, resistente al agua y a la decoloración. Punta de fibra de alta resistencia (redonda o biselada) capaz de marcar sobre múltiples superficies como papel, cartón, metal, plástico y vidrio</v>
      </c>
      <c r="DC49" s="7" t="str">
        <f>VLOOKUP(C49,listaBolsa!$D$2:$BA$248,10,0)</f>
        <v>INVER Y DISTRIBUIDORES DIAMOND</v>
      </c>
      <c r="DD49" s="7">
        <f>VLOOKUP(C49,listaBolsa!$D$2:$BA$248,14,0)</f>
        <v>12687</v>
      </c>
      <c r="DE49" s="7" t="str">
        <f>VLOOKUP(C49,listaBolsa!$D$2:$BA$248,23,0)</f>
        <v>Papeleria Paraiso</v>
      </c>
      <c r="DF49" s="316">
        <f>VLOOKUP(C49,listaBolsa!$D$2:$BA$248,27,0)</f>
        <v>10084.033613445379</v>
      </c>
      <c r="DG49" s="7" t="str">
        <f>VLOOKUP(C49,listaBolsa!$D$2:$BA$248,36,0)</f>
        <v>Papeleria la Estacion de Suba</v>
      </c>
      <c r="DH49" s="316">
        <f>VLOOKUP(C49,listaBolsa!$D$2:$BA$248,40,0)</f>
        <v>12436.974789915967</v>
      </c>
      <c r="DI49" s="317">
        <f>VLOOKUP(C49,listaBolsa!$D$2:$BA$248,48,0)</f>
        <v>0.12236694527179669</v>
      </c>
      <c r="DJ49" s="7" t="b">
        <f t="shared" si="21"/>
        <v>1</v>
      </c>
      <c r="DK49" s="7" t="b">
        <f t="shared" si="21"/>
        <v>1</v>
      </c>
      <c r="DL49" s="7" t="b">
        <f t="shared" si="22"/>
        <v>1</v>
      </c>
      <c r="DM49" s="7" t="b">
        <f t="shared" si="22"/>
        <v>1</v>
      </c>
      <c r="DN49" s="7" t="b">
        <f t="shared" si="23"/>
        <v>1</v>
      </c>
      <c r="DO49" s="7" t="b">
        <f t="shared" si="23"/>
        <v>1</v>
      </c>
      <c r="DP49" s="7" t="b">
        <f t="shared" si="24"/>
        <v>1</v>
      </c>
      <c r="DQ49" s="7" t="b">
        <f t="shared" si="24"/>
        <v>1</v>
      </c>
      <c r="DR49" s="7" t="b">
        <f t="shared" si="20"/>
        <v>1</v>
      </c>
    </row>
    <row r="50" spans="1:122" s="7" customFormat="1" ht="105" customHeight="1">
      <c r="A50" s="319">
        <v>40</v>
      </c>
      <c r="B50" s="320" t="s">
        <v>358</v>
      </c>
      <c r="C50" s="321" t="s">
        <v>176</v>
      </c>
      <c r="D50" s="321" t="str">
        <f>IF(C50="","",VLOOKUP(C50,listaBolsa!$D$2:$H$276,2,0))</f>
        <v>Block de papel Iris, con hojas de 125 g/m², tamaño carta (21.6 x 27.9 cm), x 50 hojas</v>
      </c>
      <c r="E50" s="322" t="s">
        <v>56</v>
      </c>
      <c r="F50" s="318">
        <v>10</v>
      </c>
      <c r="G50" s="321" t="s">
        <v>57</v>
      </c>
      <c r="H50" s="323" t="s">
        <v>390</v>
      </c>
      <c r="I50" s="309">
        <v>2700</v>
      </c>
      <c r="J50" s="310">
        <f t="shared" si="0"/>
        <v>513</v>
      </c>
      <c r="K50" s="310">
        <f t="shared" si="1"/>
        <v>3213</v>
      </c>
      <c r="L50" s="310">
        <f t="shared" si="2"/>
        <v>27000</v>
      </c>
      <c r="M50" s="310">
        <f t="shared" si="3"/>
        <v>32130</v>
      </c>
      <c r="N50" s="324" t="s">
        <v>388</v>
      </c>
      <c r="O50" s="311">
        <v>2273.9495798319331</v>
      </c>
      <c r="P50" s="311">
        <f t="shared" si="4"/>
        <v>432.05042016806726</v>
      </c>
      <c r="Q50" s="311">
        <f t="shared" si="5"/>
        <v>2706.0000000000005</v>
      </c>
      <c r="R50" s="311">
        <f t="shared" si="6"/>
        <v>22739.495798319331</v>
      </c>
      <c r="S50" s="311">
        <f t="shared" si="7"/>
        <v>27060.000000000004</v>
      </c>
      <c r="T50" s="325" t="s">
        <v>395</v>
      </c>
      <c r="U50" s="312">
        <v>3026</v>
      </c>
      <c r="V50" s="312">
        <f t="shared" si="8"/>
        <v>574.94000000000005</v>
      </c>
      <c r="W50" s="312">
        <f t="shared" si="9"/>
        <v>3600.94</v>
      </c>
      <c r="X50" s="312">
        <f t="shared" si="10"/>
        <v>30260</v>
      </c>
      <c r="Y50" s="312">
        <f t="shared" si="11"/>
        <v>36009.4</v>
      </c>
      <c r="Z50" s="313">
        <f t="shared" si="12"/>
        <v>3173.3133333333335</v>
      </c>
      <c r="AA50" s="313">
        <f t="shared" si="13"/>
        <v>31733.133333333335</v>
      </c>
      <c r="AB50" s="314">
        <f t="shared" si="14"/>
        <v>4487.8800622714789</v>
      </c>
      <c r="AC50" s="315">
        <f t="shared" si="15"/>
        <v>0.14142568321664251</v>
      </c>
      <c r="AD50" s="5"/>
      <c r="BG50" s="7">
        <v>42</v>
      </c>
      <c r="DA50" s="7" t="str">
        <f>VLOOKUP(C50,listaBolsa!$D$2:$BA$248,1,0)</f>
        <v>Block iris tamaño carta</v>
      </c>
      <c r="DB50" s="7" t="str">
        <f>VLOOKUP(C50,listaBolsa!$D$2:$BA$248,2,0)</f>
        <v>Block de papel Iris, con hojas de 125 g/m², tamaño carta (21.6 x 27.9 cm), x 50 hojas</v>
      </c>
      <c r="DC50" s="7" t="str">
        <f>VLOOKUP(C50,listaBolsa!$D$2:$BA$248,10,0)</f>
        <v>Comercializadora Tj</v>
      </c>
      <c r="DD50" s="7">
        <f>VLOOKUP(C50,listaBolsa!$D$2:$BA$248,14,0)</f>
        <v>2700</v>
      </c>
      <c r="DE50" s="7" t="str">
        <f>VLOOKUP(C50,listaBolsa!$D$2:$BA$248,23,0)</f>
        <v>Tienda Estudiantil</v>
      </c>
      <c r="DF50" s="316">
        <f>VLOOKUP(C50,listaBolsa!$D$2:$BA$248,27,0)</f>
        <v>2273.9495798319331</v>
      </c>
      <c r="DG50" s="7" t="str">
        <f>VLOOKUP(C50,listaBolsa!$D$2:$BA$248,36,0)</f>
        <v>Renovacion Libreria y Papeleria</v>
      </c>
      <c r="DH50" s="316">
        <f>VLOOKUP(C50,listaBolsa!$D$2:$BA$248,40,0)</f>
        <v>3026</v>
      </c>
      <c r="DI50" s="317">
        <f>VLOOKUP(C50,listaBolsa!$D$2:$BA$248,48,0)</f>
        <v>0.14142568321664079</v>
      </c>
      <c r="DJ50" s="7" t="b">
        <f t="shared" si="21"/>
        <v>1</v>
      </c>
      <c r="DK50" s="7" t="b">
        <f t="shared" si="21"/>
        <v>1</v>
      </c>
      <c r="DL50" s="7" t="b">
        <f t="shared" si="22"/>
        <v>1</v>
      </c>
      <c r="DM50" s="7" t="b">
        <f t="shared" si="22"/>
        <v>1</v>
      </c>
      <c r="DN50" s="7" t="b">
        <f t="shared" si="23"/>
        <v>1</v>
      </c>
      <c r="DO50" s="7" t="b">
        <f t="shared" si="23"/>
        <v>1</v>
      </c>
      <c r="DP50" s="7" t="b">
        <f t="shared" si="24"/>
        <v>1</v>
      </c>
      <c r="DQ50" s="7" t="b">
        <f t="shared" si="24"/>
        <v>1</v>
      </c>
      <c r="DR50" s="7" t="b">
        <f t="shared" si="20"/>
        <v>0</v>
      </c>
    </row>
    <row r="51" spans="1:122" s="7" customFormat="1" ht="105" customHeight="1">
      <c r="A51" s="319">
        <v>41</v>
      </c>
      <c r="B51" s="320" t="s">
        <v>358</v>
      </c>
      <c r="C51" s="321" t="s">
        <v>177</v>
      </c>
      <c r="D51" s="321" t="str">
        <f>IF(C51="","",VLOOKUP(C51,listaBolsa!$D$2:$H$276,2,0))</f>
        <v>Tijera punta roma: Herramienta de corte con hojas de acero inoxidable y puntas redondeadas para mayor seguridad. Mango ergonómico de polímero de alta resistencia. Tamaño entre 5 y 5.5 pulgadas</v>
      </c>
      <c r="E51" s="322" t="s">
        <v>56</v>
      </c>
      <c r="F51" s="318">
        <v>2</v>
      </c>
      <c r="G51" s="321" t="s">
        <v>57</v>
      </c>
      <c r="H51" s="323" t="s">
        <v>396</v>
      </c>
      <c r="I51" s="309">
        <v>1260.5042016806724</v>
      </c>
      <c r="J51" s="310">
        <f t="shared" si="0"/>
        <v>239.49579831932775</v>
      </c>
      <c r="K51" s="310">
        <f t="shared" si="1"/>
        <v>1500.0000000000002</v>
      </c>
      <c r="L51" s="310">
        <f t="shared" si="2"/>
        <v>2521.0084033613448</v>
      </c>
      <c r="M51" s="310">
        <f t="shared" si="3"/>
        <v>3000.0000000000005</v>
      </c>
      <c r="N51" s="324" t="s">
        <v>397</v>
      </c>
      <c r="O51" s="311">
        <v>1680.6722689075632</v>
      </c>
      <c r="P51" s="311">
        <f t="shared" si="4"/>
        <v>319.32773109243703</v>
      </c>
      <c r="Q51" s="311">
        <f t="shared" si="5"/>
        <v>2000.0000000000002</v>
      </c>
      <c r="R51" s="311">
        <f t="shared" si="6"/>
        <v>3361.3445378151264</v>
      </c>
      <c r="S51" s="311">
        <f t="shared" si="7"/>
        <v>4000.0000000000005</v>
      </c>
      <c r="T51" s="325" t="s">
        <v>398</v>
      </c>
      <c r="U51" s="312">
        <v>1176.4705882352941</v>
      </c>
      <c r="V51" s="312">
        <f t="shared" si="8"/>
        <v>223.52941176470588</v>
      </c>
      <c r="W51" s="312">
        <f t="shared" si="9"/>
        <v>1400</v>
      </c>
      <c r="X51" s="312">
        <f t="shared" si="10"/>
        <v>2352.9411764705883</v>
      </c>
      <c r="Y51" s="312">
        <f t="shared" si="11"/>
        <v>2800</v>
      </c>
      <c r="Z51" s="313">
        <f t="shared" si="12"/>
        <v>1633.3333333333333</v>
      </c>
      <c r="AA51" s="313">
        <f t="shared" si="13"/>
        <v>3266.6666666666665</v>
      </c>
      <c r="AB51" s="314">
        <f t="shared" si="14"/>
        <v>642.91005073286703</v>
      </c>
      <c r="AC51" s="315">
        <f t="shared" si="15"/>
        <v>0.19680919920393888</v>
      </c>
      <c r="AD51" s="5"/>
      <c r="BG51" s="7">
        <v>43</v>
      </c>
      <c r="DA51" s="7" t="str">
        <f>VLOOKUP(C51,listaBolsa!$D$2:$BA$248,1,0)</f>
        <v>Tijera punta roma</v>
      </c>
      <c r="DB51" s="7" t="str">
        <f>VLOOKUP(C51,listaBolsa!$D$2:$BA$248,2,0)</f>
        <v>Tijera punta roma: Herramienta de corte con hojas de acero inoxidable y puntas redondeadas para mayor seguridad. Mango ergonómico de polímero de alta resistencia. Tamaño entre 5 y 5.5 pulgadas</v>
      </c>
      <c r="DC51" s="7" t="str">
        <f>VLOOKUP(C51,listaBolsa!$D$2:$BA$248,10,0)</f>
        <v>Mil Herrajes</v>
      </c>
      <c r="DD51" s="7">
        <f>VLOOKUP(C51,listaBolsa!$D$2:$BA$248,14,0)</f>
        <v>1260.5042016806724</v>
      </c>
      <c r="DE51" s="7" t="str">
        <f>VLOOKUP(C51,listaBolsa!$D$2:$BA$248,23,0)</f>
        <v>Exito</v>
      </c>
      <c r="DF51" s="316">
        <f>VLOOKUP(C51,listaBolsa!$D$2:$BA$248,27,0)</f>
        <v>1680.6722689075632</v>
      </c>
      <c r="DG51" s="7" t="str">
        <f>VLOOKUP(C51,listaBolsa!$D$2:$BA$248,36,0)</f>
        <v>PAPELERIA LA GRAN 12</v>
      </c>
      <c r="DH51" s="316">
        <f>VLOOKUP(C51,listaBolsa!$D$2:$BA$248,40,0)</f>
        <v>1176.4705882352941</v>
      </c>
      <c r="DI51" s="317">
        <f>VLOOKUP(C51,listaBolsa!$D$2:$BA$248,48,0)</f>
        <v>0.19680919920393888</v>
      </c>
      <c r="DJ51" s="7" t="b">
        <f t="shared" si="21"/>
        <v>1</v>
      </c>
      <c r="DK51" s="7" t="b">
        <f t="shared" si="21"/>
        <v>1</v>
      </c>
      <c r="DL51" s="7" t="b">
        <f t="shared" si="22"/>
        <v>1</v>
      </c>
      <c r="DM51" s="7" t="b">
        <f t="shared" si="22"/>
        <v>1</v>
      </c>
      <c r="DN51" s="7" t="b">
        <f t="shared" si="23"/>
        <v>1</v>
      </c>
      <c r="DO51" s="7" t="b">
        <f t="shared" si="23"/>
        <v>1</v>
      </c>
      <c r="DP51" s="7" t="b">
        <f t="shared" si="24"/>
        <v>1</v>
      </c>
      <c r="DQ51" s="7" t="b">
        <f t="shared" si="24"/>
        <v>1</v>
      </c>
      <c r="DR51" s="7" t="b">
        <f t="shared" si="20"/>
        <v>1</v>
      </c>
    </row>
    <row r="52" spans="1:122" s="7" customFormat="1" ht="105" customHeight="1">
      <c r="A52" s="319">
        <v>42</v>
      </c>
      <c r="B52" s="320" t="s">
        <v>358</v>
      </c>
      <c r="C52" s="321" t="s">
        <v>178</v>
      </c>
      <c r="D52" s="321" t="str">
        <f>IF(C52="","",VLOOKUP(C52,listaBolsa!$D$2:$H$276,2,0))</f>
        <v>Adhesivo sólido en barra de 40 gramos, formulado para un secado rápido y limpio. Producto no tóxico, lavable y libre de solventes</v>
      </c>
      <c r="E52" s="322" t="s">
        <v>56</v>
      </c>
      <c r="F52" s="318">
        <v>2</v>
      </c>
      <c r="G52" s="321" t="s">
        <v>57</v>
      </c>
      <c r="H52" s="323" t="s">
        <v>364</v>
      </c>
      <c r="I52" s="309">
        <v>2700</v>
      </c>
      <c r="J52" s="310">
        <f t="shared" si="0"/>
        <v>513</v>
      </c>
      <c r="K52" s="310">
        <f t="shared" si="1"/>
        <v>3213</v>
      </c>
      <c r="L52" s="310">
        <f t="shared" si="2"/>
        <v>5400</v>
      </c>
      <c r="M52" s="310">
        <f t="shared" si="3"/>
        <v>6426</v>
      </c>
      <c r="N52" s="324" t="s">
        <v>399</v>
      </c>
      <c r="O52" s="311">
        <v>2941.1764705882356</v>
      </c>
      <c r="P52" s="311">
        <f t="shared" si="4"/>
        <v>558.82352941176475</v>
      </c>
      <c r="Q52" s="311">
        <f t="shared" si="5"/>
        <v>3500.0000000000005</v>
      </c>
      <c r="R52" s="311">
        <f t="shared" si="6"/>
        <v>5882.3529411764712</v>
      </c>
      <c r="S52" s="311">
        <f t="shared" si="7"/>
        <v>7000.0000000000009</v>
      </c>
      <c r="T52" s="325" t="s">
        <v>400</v>
      </c>
      <c r="U52" s="312">
        <v>2200</v>
      </c>
      <c r="V52" s="312">
        <f t="shared" si="8"/>
        <v>418</v>
      </c>
      <c r="W52" s="312">
        <f t="shared" si="9"/>
        <v>2618</v>
      </c>
      <c r="X52" s="312">
        <f t="shared" si="10"/>
        <v>4400</v>
      </c>
      <c r="Y52" s="312">
        <f t="shared" si="11"/>
        <v>5236</v>
      </c>
      <c r="Z52" s="313">
        <f t="shared" si="12"/>
        <v>3110.3333333333335</v>
      </c>
      <c r="AA52" s="313">
        <f t="shared" si="13"/>
        <v>6220.666666666667</v>
      </c>
      <c r="AB52" s="314">
        <f t="shared" si="14"/>
        <v>899.74737195134014</v>
      </c>
      <c r="AC52" s="315">
        <f t="shared" si="15"/>
        <v>0.14463841581041798</v>
      </c>
      <c r="AD52" s="5"/>
      <c r="BG52" s="7">
        <v>44</v>
      </c>
      <c r="DA52" s="7" t="str">
        <f>VLOOKUP(C52,listaBolsa!$D$2:$BA$248,1,0)</f>
        <v>Pegante  en barra 40 gr.</v>
      </c>
      <c r="DB52" s="7" t="str">
        <f>VLOOKUP(C52,listaBolsa!$D$2:$BA$248,2,0)</f>
        <v>Adhesivo sólido en barra de 40 gramos, formulado para un secado rápido y limpio. Producto no tóxico, lavable y libre de solventes</v>
      </c>
      <c r="DC52" s="7" t="str">
        <f>VLOOKUP(C52,listaBolsa!$D$2:$BA$248,10,0)</f>
        <v>INVER Y DISTRIBUIDORES DIAMOND</v>
      </c>
      <c r="DD52" s="7">
        <f>VLOOKUP(C52,listaBolsa!$D$2:$BA$248,14,0)</f>
        <v>2700</v>
      </c>
      <c r="DE52" s="7" t="str">
        <f>VLOOKUP(C52,listaBolsa!$D$2:$BA$248,23,0)</f>
        <v>Suescun</v>
      </c>
      <c r="DF52" s="316">
        <f>VLOOKUP(C52,listaBolsa!$D$2:$BA$248,27,0)</f>
        <v>2941.1764705882356</v>
      </c>
      <c r="DG52" s="7" t="str">
        <f>VLOOKUP(C52,listaBolsa!$D$2:$BA$248,36,0)</f>
        <v>Detal shop</v>
      </c>
      <c r="DH52" s="316">
        <f>VLOOKUP(C52,listaBolsa!$D$2:$BA$248,40,0)</f>
        <v>2200</v>
      </c>
      <c r="DI52" s="317">
        <f>VLOOKUP(C52,listaBolsa!$D$2:$BA$248,48,0)</f>
        <v>0.14463841581041798</v>
      </c>
      <c r="DJ52" s="7" t="b">
        <f t="shared" si="21"/>
        <v>1</v>
      </c>
      <c r="DK52" s="7" t="b">
        <f t="shared" si="21"/>
        <v>1</v>
      </c>
      <c r="DL52" s="7" t="b">
        <f t="shared" si="22"/>
        <v>1</v>
      </c>
      <c r="DM52" s="7" t="b">
        <f t="shared" si="22"/>
        <v>1</v>
      </c>
      <c r="DN52" s="7" t="b">
        <f t="shared" si="23"/>
        <v>1</v>
      </c>
      <c r="DO52" s="7" t="b">
        <f t="shared" si="23"/>
        <v>1</v>
      </c>
      <c r="DP52" s="7" t="b">
        <f t="shared" si="24"/>
        <v>1</v>
      </c>
      <c r="DQ52" s="7" t="b">
        <f t="shared" si="24"/>
        <v>1</v>
      </c>
      <c r="DR52" s="7" t="b">
        <f t="shared" si="20"/>
        <v>1</v>
      </c>
    </row>
    <row r="53" spans="1:122" s="7" customFormat="1" ht="105" customHeight="1">
      <c r="A53" s="319">
        <v>43</v>
      </c>
      <c r="B53" s="320" t="s">
        <v>358</v>
      </c>
      <c r="C53" s="321" t="s">
        <v>179</v>
      </c>
      <c r="D53" s="321" t="str">
        <f>IF(C53="","",VLOOKUP(C53,listaBolsa!$D$2:$H$276,2,0))</f>
        <v>Paquete de 50 láminas de cartulina de 25 x 35 cm (1/8 de pliego), gramaje de 180g, colores surtidos o color único según requerimiento.</v>
      </c>
      <c r="E53" s="322" t="s">
        <v>56</v>
      </c>
      <c r="F53" s="318">
        <v>5</v>
      </c>
      <c r="G53" s="321" t="s">
        <v>57</v>
      </c>
      <c r="H53" s="323" t="s">
        <v>388</v>
      </c>
      <c r="I53" s="309">
        <v>13043</v>
      </c>
      <c r="J53" s="310">
        <f t="shared" si="0"/>
        <v>2478.17</v>
      </c>
      <c r="K53" s="310">
        <f t="shared" si="1"/>
        <v>15521.17</v>
      </c>
      <c r="L53" s="310">
        <f t="shared" si="2"/>
        <v>65215</v>
      </c>
      <c r="M53" s="310">
        <f t="shared" si="3"/>
        <v>77605.850000000006</v>
      </c>
      <c r="N53" s="324" t="s">
        <v>401</v>
      </c>
      <c r="O53" s="311">
        <v>14033.613445378152</v>
      </c>
      <c r="P53" s="311">
        <f t="shared" si="4"/>
        <v>2666.386554621849</v>
      </c>
      <c r="Q53" s="311">
        <f t="shared" si="5"/>
        <v>16700</v>
      </c>
      <c r="R53" s="311">
        <f t="shared" si="6"/>
        <v>70168.067226890766</v>
      </c>
      <c r="S53" s="311">
        <f t="shared" si="7"/>
        <v>83500</v>
      </c>
      <c r="T53" s="325" t="s">
        <v>397</v>
      </c>
      <c r="U53" s="312">
        <v>12092.436974789916</v>
      </c>
      <c r="V53" s="312">
        <f t="shared" si="8"/>
        <v>2297.5630252100841</v>
      </c>
      <c r="W53" s="312">
        <f t="shared" si="9"/>
        <v>14390</v>
      </c>
      <c r="X53" s="312">
        <f t="shared" si="10"/>
        <v>60462.184873949584</v>
      </c>
      <c r="Y53" s="312">
        <f t="shared" si="11"/>
        <v>71950</v>
      </c>
      <c r="Z53" s="313">
        <f t="shared" si="12"/>
        <v>15537.056666666665</v>
      </c>
      <c r="AA53" s="313">
        <f t="shared" si="13"/>
        <v>77685.283333333326</v>
      </c>
      <c r="AB53" s="314">
        <f t="shared" si="14"/>
        <v>5775.4097032880127</v>
      </c>
      <c r="AC53" s="315">
        <f t="shared" si="15"/>
        <v>7.4343678177844666E-2</v>
      </c>
      <c r="AD53" s="5"/>
      <c r="BG53" s="7">
        <v>45</v>
      </c>
      <c r="DA53" s="7" t="str">
        <f>VLOOKUP(C53,listaBolsa!$D$2:$BA$248,1,0)</f>
        <v>Cartulina por octavos paquete 50 láminas</v>
      </c>
      <c r="DB53" s="7" t="str">
        <f>VLOOKUP(C53,listaBolsa!$D$2:$BA$248,2,0)</f>
        <v>Paquete de 50 láminas de cartulina de 25 x 35 cm (1/8 de pliego), gramaje de 180g, colores surtidos o color único según requerimiento.</v>
      </c>
      <c r="DC53" s="7" t="str">
        <f>VLOOKUP(C53,listaBolsa!$D$2:$BA$248,10,0)</f>
        <v>Tienda Estudiantil</v>
      </c>
      <c r="DD53" s="7">
        <f>VLOOKUP(C53,listaBolsa!$D$2:$BA$248,14,0)</f>
        <v>13043</v>
      </c>
      <c r="DE53" s="7" t="str">
        <f>VLOOKUP(C53,listaBolsa!$D$2:$BA$248,23,0)</f>
        <v>Panamericana</v>
      </c>
      <c r="DF53" s="316">
        <f>VLOOKUP(C53,listaBolsa!$D$2:$BA$248,27,0)</f>
        <v>14033.613445378152</v>
      </c>
      <c r="DG53" s="7" t="str">
        <f>VLOOKUP(C53,listaBolsa!$D$2:$BA$248,36,0)</f>
        <v>Exito</v>
      </c>
      <c r="DH53" s="316">
        <f>VLOOKUP(C53,listaBolsa!$D$2:$BA$248,40,0)</f>
        <v>12092.436974789916</v>
      </c>
      <c r="DI53" s="317">
        <f>VLOOKUP(C53,listaBolsa!$D$2:$BA$248,48,0)</f>
        <v>7.4343678177844652E-2</v>
      </c>
      <c r="DJ53" s="7" t="b">
        <f t="shared" si="21"/>
        <v>1</v>
      </c>
      <c r="DK53" s="7" t="b">
        <f t="shared" si="21"/>
        <v>1</v>
      </c>
      <c r="DL53" s="7" t="b">
        <f t="shared" si="22"/>
        <v>1</v>
      </c>
      <c r="DM53" s="7" t="b">
        <f t="shared" si="22"/>
        <v>1</v>
      </c>
      <c r="DN53" s="7" t="b">
        <f t="shared" si="23"/>
        <v>1</v>
      </c>
      <c r="DO53" s="7" t="b">
        <f t="shared" si="23"/>
        <v>1</v>
      </c>
      <c r="DP53" s="7" t="b">
        <f t="shared" si="24"/>
        <v>1</v>
      </c>
      <c r="DQ53" s="7" t="b">
        <f t="shared" si="24"/>
        <v>1</v>
      </c>
      <c r="DR53" s="7" t="b">
        <f t="shared" si="20"/>
        <v>1</v>
      </c>
    </row>
    <row r="54" spans="1:122" s="7" customFormat="1" ht="105" customHeight="1">
      <c r="A54" s="319">
        <v>44</v>
      </c>
      <c r="B54" s="320" t="s">
        <v>358</v>
      </c>
      <c r="C54" s="321" t="s">
        <v>180</v>
      </c>
      <c r="D54" s="321" t="s">
        <v>181</v>
      </c>
      <c r="E54" s="322" t="s">
        <v>56</v>
      </c>
      <c r="F54" s="318">
        <v>5</v>
      </c>
      <c r="G54" s="321" t="s">
        <v>182</v>
      </c>
      <c r="H54" s="323" t="s">
        <v>402</v>
      </c>
      <c r="I54" s="309">
        <v>1786.5546218487395</v>
      </c>
      <c r="J54" s="310">
        <f t="shared" si="0"/>
        <v>339.44537815126051</v>
      </c>
      <c r="K54" s="310">
        <f t="shared" si="1"/>
        <v>2126</v>
      </c>
      <c r="L54" s="310">
        <f t="shared" si="2"/>
        <v>8932.773109243697</v>
      </c>
      <c r="M54" s="310">
        <f t="shared" si="3"/>
        <v>10630</v>
      </c>
      <c r="N54" s="324" t="s">
        <v>403</v>
      </c>
      <c r="O54" s="311">
        <v>2100.840336134454</v>
      </c>
      <c r="P54" s="311">
        <f t="shared" si="4"/>
        <v>399.15966386554624</v>
      </c>
      <c r="Q54" s="311">
        <f t="shared" si="5"/>
        <v>2500</v>
      </c>
      <c r="R54" s="311">
        <f t="shared" si="6"/>
        <v>10504.20168067227</v>
      </c>
      <c r="S54" s="311">
        <f t="shared" si="7"/>
        <v>12500</v>
      </c>
      <c r="T54" s="325" t="s">
        <v>404</v>
      </c>
      <c r="U54" s="312">
        <v>1500</v>
      </c>
      <c r="V54" s="312">
        <f t="shared" si="8"/>
        <v>285</v>
      </c>
      <c r="W54" s="312">
        <f t="shared" si="9"/>
        <v>1785</v>
      </c>
      <c r="X54" s="312">
        <f t="shared" si="10"/>
        <v>7500</v>
      </c>
      <c r="Y54" s="312">
        <f t="shared" si="11"/>
        <v>8925</v>
      </c>
      <c r="Z54" s="313">
        <f t="shared" si="12"/>
        <v>2137</v>
      </c>
      <c r="AA54" s="313">
        <f t="shared" si="13"/>
        <v>10685</v>
      </c>
      <c r="AB54" s="314">
        <f t="shared" si="14"/>
        <v>1788.1345027709744</v>
      </c>
      <c r="AC54" s="315">
        <f t="shared" si="15"/>
        <v>0.16734997686204722</v>
      </c>
      <c r="AD54" s="5"/>
      <c r="BG54" s="7">
        <v>46</v>
      </c>
      <c r="DA54" s="7" t="str">
        <f>VLOOKUP(C54,listaBolsa!$D$2:$BA$330,1,0)</f>
        <v>Notas Adhesivas (Post-it) cuadradas 5x 5 cm</v>
      </c>
      <c r="DB54" s="7" t="str">
        <f>VLOOKUP(C54,listaBolsa!$D$2:$BA$330,2,0)</f>
        <v>Bloque de 100 notas adhesivas de 5 x 5 cm (2" x 2"), fabricadas en papel de alto gramaje con acabado mate.</v>
      </c>
      <c r="DC54" s="7" t="str">
        <f>VLOOKUP(C54,listaBolsa!$D$2:$BA$330,10,0)</f>
        <v>Ofix</v>
      </c>
      <c r="DD54" s="7">
        <f>VLOOKUP(C54,listaBolsa!$D$2:$BA$330,14,0)</f>
        <v>1786.5546218487395</v>
      </c>
      <c r="DE54" s="7" t="str">
        <f>VLOOKUP(C54,listaBolsa!$D$2:$BA$330,23,0)</f>
        <v>La Garza</v>
      </c>
      <c r="DF54" s="316">
        <f>VLOOKUP(C54,listaBolsa!$D$2:$BA$330,27,0)</f>
        <v>2100.840336134454</v>
      </c>
      <c r="DG54" s="7" t="str">
        <f>VLOOKUP(C54,listaBolsa!$D$2:$BA$330,36,0)</f>
        <v>DINGLI - DETALSHOP</v>
      </c>
      <c r="DH54" s="316">
        <f>VLOOKUP(C54,listaBolsa!$D$2:$BA$330,40,0)</f>
        <v>1500</v>
      </c>
      <c r="DI54" s="317">
        <f>VLOOKUP(C54,listaBolsa!$D$2:$BA$330,48,0)</f>
        <v>0.16734997686204722</v>
      </c>
      <c r="DJ54" s="7" t="b">
        <f t="shared" si="21"/>
        <v>1</v>
      </c>
      <c r="DK54" s="7" t="b">
        <f t="shared" si="21"/>
        <v>1</v>
      </c>
      <c r="DL54" s="7" t="b">
        <f t="shared" si="22"/>
        <v>1</v>
      </c>
      <c r="DM54" s="7" t="b">
        <f t="shared" si="22"/>
        <v>1</v>
      </c>
      <c r="DN54" s="7" t="b">
        <f t="shared" si="23"/>
        <v>1</v>
      </c>
      <c r="DO54" s="7" t="b">
        <f t="shared" si="23"/>
        <v>1</v>
      </c>
      <c r="DP54" s="7" t="b">
        <f t="shared" si="24"/>
        <v>1</v>
      </c>
      <c r="DQ54" s="7" t="b">
        <f t="shared" si="24"/>
        <v>1</v>
      </c>
      <c r="DR54" s="7" t="b">
        <f t="shared" si="20"/>
        <v>1</v>
      </c>
    </row>
    <row r="55" spans="1:122" s="7" customFormat="1" ht="105" customHeight="1">
      <c r="A55" s="319">
        <v>45</v>
      </c>
      <c r="B55" s="320" t="s">
        <v>358</v>
      </c>
      <c r="C55" s="321" t="s">
        <v>183</v>
      </c>
      <c r="D55" s="321" t="str">
        <f>IF(C55="","",VLOOKUP(C55,listaBolsa!$D$2:$H$276,2,0))</f>
        <v>Caja de 10 bolígrafos con tinta suave de baja viscosidad en colores variados. Cuerpo ergonómico transparente para control de tinta, punta de tungsteno para trazos precisos y tapa de seguridad ventilada.</v>
      </c>
      <c r="E55" s="322" t="s">
        <v>56</v>
      </c>
      <c r="F55" s="318">
        <v>5</v>
      </c>
      <c r="G55" s="321" t="s">
        <v>57</v>
      </c>
      <c r="H55" s="323" t="s">
        <v>405</v>
      </c>
      <c r="I55" s="309">
        <v>5407.5630252100846</v>
      </c>
      <c r="J55" s="310">
        <f t="shared" si="0"/>
        <v>1027.4369747899161</v>
      </c>
      <c r="K55" s="310">
        <f t="shared" si="1"/>
        <v>6435.0000000000009</v>
      </c>
      <c r="L55" s="310">
        <f t="shared" si="2"/>
        <v>27037.815126050424</v>
      </c>
      <c r="M55" s="310">
        <f t="shared" si="3"/>
        <v>32175.000000000004</v>
      </c>
      <c r="N55" s="324" t="s">
        <v>406</v>
      </c>
      <c r="O55" s="311">
        <v>4628.5714285714284</v>
      </c>
      <c r="P55" s="311">
        <f t="shared" si="4"/>
        <v>879.42857142857144</v>
      </c>
      <c r="Q55" s="311">
        <f t="shared" si="5"/>
        <v>5508</v>
      </c>
      <c r="R55" s="311">
        <f t="shared" si="6"/>
        <v>23142.857142857141</v>
      </c>
      <c r="S55" s="311">
        <f t="shared" si="7"/>
        <v>27540</v>
      </c>
      <c r="T55" s="325" t="s">
        <v>407</v>
      </c>
      <c r="U55" s="312">
        <v>4968.90756302521</v>
      </c>
      <c r="V55" s="312">
        <f t="shared" si="8"/>
        <v>944.09243697478996</v>
      </c>
      <c r="W55" s="312">
        <f t="shared" si="9"/>
        <v>5913</v>
      </c>
      <c r="X55" s="312">
        <f t="shared" si="10"/>
        <v>24844.537815126052</v>
      </c>
      <c r="Y55" s="312">
        <f t="shared" si="11"/>
        <v>29565</v>
      </c>
      <c r="Z55" s="313">
        <f t="shared" si="12"/>
        <v>5952</v>
      </c>
      <c r="AA55" s="313">
        <f t="shared" si="13"/>
        <v>29760</v>
      </c>
      <c r="AB55" s="314">
        <f t="shared" si="14"/>
        <v>2323.6447663100334</v>
      </c>
      <c r="AC55" s="315">
        <f t="shared" si="15"/>
        <v>7.8079461233536068E-2</v>
      </c>
      <c r="AD55" s="5"/>
      <c r="BG55" s="7">
        <v>47</v>
      </c>
      <c r="DA55" s="7" t="str">
        <f>VLOOKUP(C55,listaBolsa!$D$2:$BA$248,1,0)</f>
        <v xml:space="preserve">Esfero cualquier color caja x 10 </v>
      </c>
      <c r="DB55" s="7" t="str">
        <f>VLOOKUP(C55,listaBolsa!$D$2:$BA$248,2,0)</f>
        <v>Caja de 10 bolígrafos con tinta suave de baja viscosidad en colores variados. Cuerpo ergonómico transparente para control de tinta, punta de tungsteno para trazos precisos y tapa de seguridad ventilada.</v>
      </c>
      <c r="DC55" s="7" t="str">
        <f>VLOOKUP(C55,listaBolsa!$D$2:$BA$248,10,0)</f>
        <v>GUERRA EDITORES</v>
      </c>
      <c r="DD55" s="7">
        <f>VLOOKUP(C55,listaBolsa!$D$2:$BA$248,14,0)</f>
        <v>5407.5630252100846</v>
      </c>
      <c r="DE55" s="7" t="str">
        <f>VLOOKUP(C55,listaBolsa!$D$2:$BA$248,23,0)</f>
        <v>LIBRERIA Y PAPELERIA TIENDA ESTUDIANTIL LTDA</v>
      </c>
      <c r="DF55" s="316">
        <f>VLOOKUP(C55,listaBolsa!$D$2:$BA$248,27,0)</f>
        <v>4628.5714285714284</v>
      </c>
      <c r="DG55" s="7" t="str">
        <f>VLOOKUP(C55,listaBolsa!$D$2:$BA$248,36,0)</f>
        <v>ENTREPRISE</v>
      </c>
      <c r="DH55" s="316">
        <f>VLOOKUP(C55,listaBolsa!$D$2:$BA$248,40,0)</f>
        <v>4968.90756302521</v>
      </c>
      <c r="DI55" s="317">
        <f>VLOOKUP(C55,listaBolsa!$D$2:$BA$248,48,0)</f>
        <v>7.8079461233536068E-2</v>
      </c>
      <c r="DJ55" s="7" t="b">
        <f t="shared" si="21"/>
        <v>1</v>
      </c>
      <c r="DK55" s="7" t="b">
        <f t="shared" si="21"/>
        <v>1</v>
      </c>
      <c r="DL55" s="7" t="b">
        <f t="shared" si="22"/>
        <v>1</v>
      </c>
      <c r="DM55" s="7" t="b">
        <f t="shared" si="22"/>
        <v>1</v>
      </c>
      <c r="DN55" s="7" t="b">
        <f t="shared" si="23"/>
        <v>1</v>
      </c>
      <c r="DO55" s="7" t="b">
        <f t="shared" si="23"/>
        <v>1</v>
      </c>
      <c r="DP55" s="7" t="b">
        <f t="shared" si="24"/>
        <v>1</v>
      </c>
      <c r="DQ55" s="7" t="b">
        <f t="shared" si="24"/>
        <v>1</v>
      </c>
      <c r="DR55" s="7" t="b">
        <f t="shared" si="20"/>
        <v>1</v>
      </c>
    </row>
    <row r="56" spans="1:122" s="7" customFormat="1" ht="105" customHeight="1">
      <c r="A56" s="319">
        <v>46</v>
      </c>
      <c r="B56" s="320" t="s">
        <v>358</v>
      </c>
      <c r="C56" s="321" t="s">
        <v>184</v>
      </c>
      <c r="D56" s="321" t="str">
        <f>IF(C56="","",VLOOKUP(C56,listaBolsa!$D$2:$H$276,2,0))</f>
        <v>Caja de 12 lápices de grafito graduación HB (No. 2), mina de alta resistencia y trazo suave. Cuerpo de madera de alta calidad para un tajado fácil y uniforme, ideal para escritura general, dibujo básico y uso escolar.</v>
      </c>
      <c r="E56" s="322" t="s">
        <v>56</v>
      </c>
      <c r="F56" s="318">
        <v>5</v>
      </c>
      <c r="G56" s="321" t="s">
        <v>57</v>
      </c>
      <c r="H56" s="323" t="s">
        <v>401</v>
      </c>
      <c r="I56" s="309">
        <v>6715.9663865546217</v>
      </c>
      <c r="J56" s="310">
        <f t="shared" si="0"/>
        <v>1276.0336134453783</v>
      </c>
      <c r="K56" s="310">
        <f t="shared" si="1"/>
        <v>7992</v>
      </c>
      <c r="L56" s="310">
        <f t="shared" si="2"/>
        <v>33579.831932773108</v>
      </c>
      <c r="M56" s="310">
        <f t="shared" si="3"/>
        <v>39960</v>
      </c>
      <c r="N56" s="324" t="s">
        <v>397</v>
      </c>
      <c r="O56" s="311">
        <v>7815.1260504201682</v>
      </c>
      <c r="P56" s="311">
        <f t="shared" si="4"/>
        <v>1484.873949579832</v>
      </c>
      <c r="Q56" s="311">
        <f t="shared" si="5"/>
        <v>9300</v>
      </c>
      <c r="R56" s="311">
        <f t="shared" si="6"/>
        <v>39075.63025210084</v>
      </c>
      <c r="S56" s="311">
        <f t="shared" si="7"/>
        <v>46500</v>
      </c>
      <c r="T56" s="325" t="s">
        <v>408</v>
      </c>
      <c r="U56" s="312">
        <v>9394.957983193277</v>
      </c>
      <c r="V56" s="312">
        <f t="shared" si="8"/>
        <v>1785.0420168067226</v>
      </c>
      <c r="W56" s="312">
        <f t="shared" si="9"/>
        <v>11180</v>
      </c>
      <c r="X56" s="312">
        <f t="shared" si="10"/>
        <v>46974.789915966387</v>
      </c>
      <c r="Y56" s="312">
        <f t="shared" si="11"/>
        <v>55900</v>
      </c>
      <c r="Z56" s="313">
        <f t="shared" si="12"/>
        <v>9490.6666666666661</v>
      </c>
      <c r="AA56" s="313">
        <f t="shared" si="13"/>
        <v>47453.333333333328</v>
      </c>
      <c r="AB56" s="314">
        <f t="shared" si="14"/>
        <v>8012.6483345603965</v>
      </c>
      <c r="AC56" s="315">
        <f t="shared" si="15"/>
        <v>0.16885322424614493</v>
      </c>
      <c r="AD56" s="5"/>
      <c r="BG56" s="7">
        <v>48</v>
      </c>
      <c r="DA56" s="7" t="str">
        <f>VLOOKUP(C56,listaBolsa!$D$2:$BA$248,1,0)</f>
        <v>Lápiz caja x 12</v>
      </c>
      <c r="DB56" s="7" t="str">
        <f>VLOOKUP(C56,listaBolsa!$D$2:$BA$248,2,0)</f>
        <v>Caja de 12 lápices de grafito graduación HB (No. 2), mina de alta resistencia y trazo suave. Cuerpo de madera de alta calidad para un tajado fácil y uniforme, ideal para escritura general, dibujo básico y uso escolar.</v>
      </c>
      <c r="DC56" s="7" t="str">
        <f>VLOOKUP(C56,listaBolsa!$D$2:$BA$248,10,0)</f>
        <v>Panamericana</v>
      </c>
      <c r="DD56" s="7">
        <f>VLOOKUP(C56,listaBolsa!$D$2:$BA$248,14,0)</f>
        <v>6715.9663865546217</v>
      </c>
      <c r="DE56" s="7" t="str">
        <f>VLOOKUP(C56,listaBolsa!$D$2:$BA$248,23,0)</f>
        <v>Exito</v>
      </c>
      <c r="DF56" s="316">
        <f>VLOOKUP(C56,listaBolsa!$D$2:$BA$248,27,0)</f>
        <v>7815.1260504201682</v>
      </c>
      <c r="DG56" s="7" t="str">
        <f>VLOOKUP(C56,listaBolsa!$D$2:$BA$248,36,0)</f>
        <v>Norma</v>
      </c>
      <c r="DH56" s="316">
        <f>VLOOKUP(C56,listaBolsa!$D$2:$BA$248,40,0)</f>
        <v>9394.957983193277</v>
      </c>
      <c r="DI56" s="317">
        <f>VLOOKUP(C56,listaBolsa!$D$2:$BA$248,48,0)</f>
        <v>0.16885322424614502</v>
      </c>
      <c r="DJ56" s="7" t="b">
        <f t="shared" si="21"/>
        <v>1</v>
      </c>
      <c r="DK56" s="7" t="b">
        <f t="shared" si="21"/>
        <v>1</v>
      </c>
      <c r="DL56" s="7" t="b">
        <f t="shared" si="22"/>
        <v>1</v>
      </c>
      <c r="DM56" s="7" t="b">
        <f t="shared" si="22"/>
        <v>1</v>
      </c>
      <c r="DN56" s="7" t="b">
        <f t="shared" si="23"/>
        <v>1</v>
      </c>
      <c r="DO56" s="7" t="b">
        <f t="shared" si="23"/>
        <v>1</v>
      </c>
      <c r="DP56" s="7" t="b">
        <f t="shared" si="24"/>
        <v>1</v>
      </c>
      <c r="DQ56" s="7" t="b">
        <f t="shared" si="24"/>
        <v>1</v>
      </c>
      <c r="DR56" s="7" t="b">
        <f t="shared" si="20"/>
        <v>1</v>
      </c>
    </row>
    <row r="57" spans="1:122" s="7" customFormat="1" ht="105" customHeight="1">
      <c r="A57" s="319">
        <v>47</v>
      </c>
      <c r="B57" s="320" t="s">
        <v>358</v>
      </c>
      <c r="C57" s="321" t="s">
        <v>185</v>
      </c>
      <c r="D57" s="321" t="str">
        <f>IF(C57="","",VLOOKUP(C57,listaBolsa!$D$2:$H$276,2,0))</f>
        <v>Caja de lápices de colores x 12 unidades, única punta, de minas suaves, resistentes y fácil de afilar</v>
      </c>
      <c r="E57" s="322" t="s">
        <v>56</v>
      </c>
      <c r="F57" s="318">
        <v>5</v>
      </c>
      <c r="G57" s="321" t="s">
        <v>57</v>
      </c>
      <c r="H57" s="323" t="s">
        <v>409</v>
      </c>
      <c r="I57" s="309">
        <v>7000</v>
      </c>
      <c r="J57" s="310">
        <f t="shared" si="0"/>
        <v>1330</v>
      </c>
      <c r="K57" s="310">
        <f t="shared" si="1"/>
        <v>8330</v>
      </c>
      <c r="L57" s="310">
        <f t="shared" si="2"/>
        <v>35000</v>
      </c>
      <c r="M57" s="310">
        <f t="shared" si="3"/>
        <v>41650</v>
      </c>
      <c r="N57" s="324" t="s">
        <v>364</v>
      </c>
      <c r="O57" s="311">
        <v>7183</v>
      </c>
      <c r="P57" s="311"/>
      <c r="Q57" s="311">
        <f t="shared" si="5"/>
        <v>7183</v>
      </c>
      <c r="R57" s="311">
        <f t="shared" si="6"/>
        <v>35915</v>
      </c>
      <c r="S57" s="311">
        <f t="shared" si="7"/>
        <v>35915</v>
      </c>
      <c r="T57" s="325" t="s">
        <v>410</v>
      </c>
      <c r="U57" s="312">
        <v>7226.8907563025214</v>
      </c>
      <c r="V57" s="312">
        <f t="shared" si="8"/>
        <v>1373.1092436974791</v>
      </c>
      <c r="W57" s="312">
        <f t="shared" si="9"/>
        <v>8600</v>
      </c>
      <c r="X57" s="312">
        <f t="shared" si="10"/>
        <v>36134.45378151261</v>
      </c>
      <c r="Y57" s="312">
        <f t="shared" si="11"/>
        <v>43000</v>
      </c>
      <c r="Z57" s="313">
        <f t="shared" si="12"/>
        <v>8037.666666666667</v>
      </c>
      <c r="AA57" s="313">
        <f t="shared" si="13"/>
        <v>40188.333333333336</v>
      </c>
      <c r="AB57" s="314">
        <f t="shared" si="14"/>
        <v>3761.868994706399</v>
      </c>
      <c r="AC57" s="315">
        <f t="shared" si="15"/>
        <v>9.3605996633510519E-2</v>
      </c>
      <c r="AD57" s="5"/>
      <c r="BG57" s="7">
        <v>49</v>
      </c>
      <c r="DA57" s="7" t="str">
        <f>VLOOKUP(C57,listaBolsa!$D$2:$BA$248,1,0)</f>
        <v>Colores  Caja x 12 punta sencilla</v>
      </c>
      <c r="DB57" s="7" t="str">
        <f>VLOOKUP(C57,listaBolsa!$D$2:$BA$248,2,0)</f>
        <v>Caja de lápices de colores x 12 unidades, única punta, de minas suaves, resistentes y fácil de afilar</v>
      </c>
      <c r="DC57" s="7" t="str">
        <f>VLOOKUP(C57,listaBolsa!$D$2:$BA$248,10,0)</f>
        <v>Renovacion libreria y papeleria</v>
      </c>
      <c r="DD57" s="7">
        <f>VLOOKUP(C57,listaBolsa!$D$2:$BA$248,14,0)</f>
        <v>7000</v>
      </c>
      <c r="DE57" s="7" t="str">
        <f>VLOOKUP(C57,listaBolsa!$D$2:$BA$248,23,0)</f>
        <v>INVER Y DISTRIBUIDORES DIAMOND</v>
      </c>
      <c r="DF57" s="316">
        <f>VLOOKUP(C57,listaBolsa!$D$2:$BA$248,27,0)</f>
        <v>7183</v>
      </c>
      <c r="DG57" s="7" t="str">
        <f>VLOOKUP(C57,listaBolsa!$D$2:$BA$248,36,0)</f>
        <v>Papeleria Jonan</v>
      </c>
      <c r="DH57" s="316">
        <f>VLOOKUP(C57,listaBolsa!$D$2:$BA$248,40,0)</f>
        <v>7226.8907563025214</v>
      </c>
      <c r="DI57" s="317">
        <f>VLOOKUP(C57,listaBolsa!$D$2:$BA$248,48,0)</f>
        <v>9.3605996633510533E-2</v>
      </c>
      <c r="DJ57" s="7" t="b">
        <f t="shared" si="21"/>
        <v>1</v>
      </c>
      <c r="DK57" s="7" t="b">
        <f t="shared" si="21"/>
        <v>1</v>
      </c>
      <c r="DL57" s="7" t="b">
        <f t="shared" si="22"/>
        <v>1</v>
      </c>
      <c r="DM57" s="7" t="b">
        <f t="shared" si="22"/>
        <v>1</v>
      </c>
      <c r="DN57" s="7" t="b">
        <f t="shared" si="23"/>
        <v>1</v>
      </c>
      <c r="DO57" s="7" t="b">
        <f t="shared" si="23"/>
        <v>1</v>
      </c>
      <c r="DP57" s="7" t="b">
        <f t="shared" si="24"/>
        <v>1</v>
      </c>
      <c r="DQ57" s="7" t="b">
        <f t="shared" si="24"/>
        <v>1</v>
      </c>
      <c r="DR57" s="7" t="b">
        <f t="shared" si="20"/>
        <v>1</v>
      </c>
    </row>
    <row r="58" spans="1:122" s="7" customFormat="1" ht="105" customHeight="1">
      <c r="A58" s="319">
        <v>48</v>
      </c>
      <c r="B58" s="320" t="s">
        <v>358</v>
      </c>
      <c r="C58" s="321" t="s">
        <v>187</v>
      </c>
      <c r="D58" s="321" t="s">
        <v>188</v>
      </c>
      <c r="E58" s="322" t="s">
        <v>56</v>
      </c>
      <c r="F58" s="318">
        <v>4</v>
      </c>
      <c r="G58" s="321" t="s">
        <v>57</v>
      </c>
      <c r="H58" s="323" t="s">
        <v>189</v>
      </c>
      <c r="I58" s="309">
        <v>111764.71</v>
      </c>
      <c r="J58" s="310">
        <f t="shared" si="0"/>
        <v>21235.294900000001</v>
      </c>
      <c r="K58" s="310">
        <f t="shared" si="1"/>
        <v>133000.0049</v>
      </c>
      <c r="L58" s="310">
        <f t="shared" si="2"/>
        <v>447058.84</v>
      </c>
      <c r="M58" s="310">
        <f t="shared" si="3"/>
        <v>532000.0196</v>
      </c>
      <c r="N58" s="324" t="s">
        <v>190</v>
      </c>
      <c r="O58" s="311">
        <v>116806.72</v>
      </c>
      <c r="P58" s="311">
        <f t="shared" si="4"/>
        <v>22193.2768</v>
      </c>
      <c r="Q58" s="311">
        <f t="shared" si="5"/>
        <v>138999.99679999999</v>
      </c>
      <c r="R58" s="311">
        <f t="shared" si="6"/>
        <v>467226.88</v>
      </c>
      <c r="S58" s="311">
        <f t="shared" si="7"/>
        <v>555999.98719999997</v>
      </c>
      <c r="T58" s="325" t="s">
        <v>191</v>
      </c>
      <c r="U58" s="312">
        <v>100000</v>
      </c>
      <c r="V58" s="312">
        <f t="shared" si="8"/>
        <v>19000</v>
      </c>
      <c r="W58" s="312">
        <f t="shared" si="9"/>
        <v>119000</v>
      </c>
      <c r="X58" s="312">
        <f t="shared" si="10"/>
        <v>400000</v>
      </c>
      <c r="Y58" s="312">
        <f t="shared" si="11"/>
        <v>476000</v>
      </c>
      <c r="Z58" s="313">
        <f t="shared" si="12"/>
        <v>130333.33390000001</v>
      </c>
      <c r="AA58" s="313">
        <f t="shared" si="13"/>
        <v>521333.33560000005</v>
      </c>
      <c r="AB58" s="314">
        <f t="shared" si="14"/>
        <v>41052.808657471076</v>
      </c>
      <c r="AC58" s="315">
        <f t="shared" si="15"/>
        <v>7.874579631518018E-2</v>
      </c>
      <c r="AD58" s="5"/>
      <c r="BG58" s="7">
        <v>50</v>
      </c>
      <c r="DA58" s="7" t="str">
        <f>VLOOKUP(C58,listaBolsa!$D$2:$BA$330,1,0)</f>
        <v>Microfonos</v>
      </c>
      <c r="DB58" s="7" t="str">
        <f>VLOOKUP(C58,listaBolsa!$D$2:$BA$330,2,0)</f>
        <v>Micrófono de mano tipo dinámico para voz, con patrón polar cardioide, respuesta de frecuencia aproximada entre 50 Hz y 15 kHz, con conexión XLR o plug 6.3 mm, construcción metálica resistente, con interruptor de encendido/apagado, incluye cable de conexión y soporte o clip.</v>
      </c>
      <c r="DC58" s="7" t="str">
        <f>VLOOKUP(C58,listaBolsa!$D$2:$BA$330,10,0)</f>
        <v>CCM TIENDA DE SONIDO</v>
      </c>
      <c r="DD58" s="7">
        <f>VLOOKUP(C58,listaBolsa!$D$2:$BA$330,14,0)</f>
        <v>111764.71</v>
      </c>
      <c r="DE58" s="7" t="str">
        <f>VLOOKUP(C58,listaBolsa!$D$2:$BA$330,23,0)</f>
        <v>MICHE</v>
      </c>
      <c r="DF58" s="316">
        <f>VLOOKUP(C58,listaBolsa!$D$2:$BA$330,27,0)</f>
        <v>116806.72</v>
      </c>
      <c r="DG58" s="7" t="str">
        <f>VLOOKUP(C58,listaBolsa!$D$2:$BA$330,36,0)</f>
        <v>PIANOS BOGOTA</v>
      </c>
      <c r="DH58" s="316">
        <f>VLOOKUP(C58,listaBolsa!$D$2:$BA$330,40,0)</f>
        <v>100000</v>
      </c>
      <c r="DI58" s="317">
        <f>VLOOKUP(C58,listaBolsa!$D$2:$BA$330,48,0)</f>
        <v>7.8700000000000006E-2</v>
      </c>
      <c r="DJ58" s="7" t="b">
        <f t="shared" si="21"/>
        <v>1</v>
      </c>
      <c r="DK58" s="7" t="b">
        <f t="shared" si="21"/>
        <v>1</v>
      </c>
      <c r="DL58" s="7" t="b">
        <f t="shared" si="22"/>
        <v>1</v>
      </c>
      <c r="DM58" s="7" t="b">
        <f t="shared" si="22"/>
        <v>1</v>
      </c>
      <c r="DN58" s="7" t="b">
        <f t="shared" si="23"/>
        <v>1</v>
      </c>
      <c r="DO58" s="7" t="b">
        <f t="shared" si="23"/>
        <v>1</v>
      </c>
      <c r="DP58" s="7" t="b">
        <f t="shared" si="24"/>
        <v>1</v>
      </c>
      <c r="DQ58" s="7" t="b">
        <f t="shared" si="24"/>
        <v>1</v>
      </c>
      <c r="DR58" s="7" t="b">
        <f t="shared" si="20"/>
        <v>0</v>
      </c>
    </row>
    <row r="59" spans="1:122" s="7" customFormat="1" ht="105" customHeight="1">
      <c r="A59" s="319">
        <v>49</v>
      </c>
      <c r="B59" s="320" t="s">
        <v>358</v>
      </c>
      <c r="C59" s="321" t="s">
        <v>192</v>
      </c>
      <c r="D59" s="321" t="s">
        <v>193</v>
      </c>
      <c r="E59" s="322" t="s">
        <v>56</v>
      </c>
      <c r="F59" s="318">
        <v>1</v>
      </c>
      <c r="G59" s="321" t="s">
        <v>57</v>
      </c>
      <c r="H59" s="323" t="s">
        <v>411</v>
      </c>
      <c r="I59" s="309">
        <v>4714285.71</v>
      </c>
      <c r="J59" s="310">
        <f t="shared" si="0"/>
        <v>895714.28489999997</v>
      </c>
      <c r="K59" s="310">
        <f t="shared" si="1"/>
        <v>5609999.9949000003</v>
      </c>
      <c r="L59" s="310">
        <f t="shared" si="2"/>
        <v>4714285.71</v>
      </c>
      <c r="M59" s="310">
        <f t="shared" si="3"/>
        <v>5609999.9949000003</v>
      </c>
      <c r="N59" s="324" t="s">
        <v>412</v>
      </c>
      <c r="O59" s="311">
        <v>4146000</v>
      </c>
      <c r="P59" s="311">
        <f t="shared" si="4"/>
        <v>787740</v>
      </c>
      <c r="Q59" s="311">
        <f t="shared" si="5"/>
        <v>4933740</v>
      </c>
      <c r="R59" s="311">
        <f t="shared" si="6"/>
        <v>4146000</v>
      </c>
      <c r="S59" s="311">
        <f t="shared" si="7"/>
        <v>4933740</v>
      </c>
      <c r="T59" s="325" t="s">
        <v>413</v>
      </c>
      <c r="U59" s="312">
        <v>5550000</v>
      </c>
      <c r="V59" s="312">
        <f t="shared" si="8"/>
        <v>1054500</v>
      </c>
      <c r="W59" s="312">
        <f t="shared" si="9"/>
        <v>6604500</v>
      </c>
      <c r="X59" s="312">
        <f t="shared" si="10"/>
        <v>5550000</v>
      </c>
      <c r="Y59" s="312">
        <f t="shared" si="11"/>
        <v>6604500</v>
      </c>
      <c r="Z59" s="313">
        <f t="shared" si="12"/>
        <v>5716079.9983000001</v>
      </c>
      <c r="AA59" s="313">
        <f t="shared" si="13"/>
        <v>5716079.9983000001</v>
      </c>
      <c r="AB59" s="314">
        <f t="shared" si="14"/>
        <v>840416.24790398229</v>
      </c>
      <c r="AC59" s="315">
        <f t="shared" si="15"/>
        <v>0.14702667705034353</v>
      </c>
      <c r="AD59" s="5"/>
      <c r="BG59" s="7">
        <v>51</v>
      </c>
      <c r="DA59" s="7" t="str">
        <f>VLOOKUP(C59,listaBolsa!$D$2:$BA$330,1,0)</f>
        <v>Mueble de almacenamiento de Computadores portátiles.</v>
      </c>
      <c r="DB59" s="7" t="str">
        <f>VLOOKUP(C59,listaBolsa!$D$2:$BA$330,2,0)</f>
        <v>Estación de carga de dispositivos de 30 unidades totalmente ensamblada, con ruedas y chapa de seguridad.  Dimensiones del producto: 20,5"prof. x 20"an. x 39"al. pulgadas Material:Metal ColorNegro Características especiales Totalmente montado, Uso pesado.</v>
      </c>
      <c r="DC59" s="7" t="str">
        <f>VLOOKUP(C59,listaBolsa!$D$2:$BA$330,10,0)</f>
        <v>METALICAS GUERFOR</v>
      </c>
      <c r="DD59" s="7">
        <f>VLOOKUP(C59,listaBolsa!$D$2:$BA$330,14,0)</f>
        <v>4714285.71</v>
      </c>
      <c r="DE59" s="7" t="str">
        <f>VLOOKUP(C59,listaBolsa!$D$2:$BA$330,23,0)</f>
        <v>DAGA</v>
      </c>
      <c r="DF59" s="316">
        <f>VLOOKUP(C59,listaBolsa!$D$2:$BA$330,27,0)</f>
        <v>4146000</v>
      </c>
      <c r="DG59" s="7" t="str">
        <f>VLOOKUP(C59,listaBolsa!$D$2:$BA$330,36,0)</f>
        <v>BASES Y SOPORTES</v>
      </c>
      <c r="DH59" s="316">
        <f>VLOOKUP(C59,listaBolsa!$D$2:$BA$330,40,0)</f>
        <v>5550000</v>
      </c>
      <c r="DI59" s="317">
        <f>VLOOKUP(C59,listaBolsa!$D$2:$BA$330,48,0)</f>
        <v>0.14699999999999999</v>
      </c>
      <c r="DJ59" s="7" t="b">
        <f t="shared" si="21"/>
        <v>1</v>
      </c>
      <c r="DK59" s="7" t="b">
        <f t="shared" si="21"/>
        <v>1</v>
      </c>
      <c r="DL59" s="7" t="b">
        <f t="shared" si="22"/>
        <v>1</v>
      </c>
      <c r="DM59" s="7" t="b">
        <f t="shared" si="22"/>
        <v>1</v>
      </c>
      <c r="DN59" s="7" t="b">
        <f t="shared" si="23"/>
        <v>1</v>
      </c>
      <c r="DO59" s="7" t="b">
        <f t="shared" si="23"/>
        <v>1</v>
      </c>
      <c r="DP59" s="7" t="b">
        <f t="shared" si="24"/>
        <v>1</v>
      </c>
      <c r="DQ59" s="7" t="b">
        <f t="shared" si="24"/>
        <v>1</v>
      </c>
      <c r="DR59" s="7" t="b">
        <f t="shared" si="20"/>
        <v>0</v>
      </c>
    </row>
    <row r="60" spans="1:122" s="7" customFormat="1" ht="105" customHeight="1">
      <c r="A60" s="319">
        <v>50</v>
      </c>
      <c r="B60" s="320" t="s">
        <v>358</v>
      </c>
      <c r="C60" s="321" t="s">
        <v>194</v>
      </c>
      <c r="D60" s="321" t="s">
        <v>195</v>
      </c>
      <c r="E60" s="322" t="s">
        <v>56</v>
      </c>
      <c r="F60" s="318">
        <v>2</v>
      </c>
      <c r="G60" s="321" t="s">
        <v>57</v>
      </c>
      <c r="H60" s="323" t="s">
        <v>63</v>
      </c>
      <c r="I60" s="309">
        <v>184789.92</v>
      </c>
      <c r="J60" s="310">
        <f t="shared" si="0"/>
        <v>35110.084800000004</v>
      </c>
      <c r="K60" s="310">
        <f t="shared" si="1"/>
        <v>219900.00480000002</v>
      </c>
      <c r="L60" s="310">
        <f t="shared" si="2"/>
        <v>369579.84</v>
      </c>
      <c r="M60" s="310">
        <f t="shared" si="3"/>
        <v>439800.00960000005</v>
      </c>
      <c r="N60" s="324" t="s">
        <v>90</v>
      </c>
      <c r="O60" s="311">
        <v>184789.92</v>
      </c>
      <c r="P60" s="311">
        <f t="shared" si="4"/>
        <v>35110.084800000004</v>
      </c>
      <c r="Q60" s="311">
        <f t="shared" si="5"/>
        <v>219900.00480000002</v>
      </c>
      <c r="R60" s="311">
        <f t="shared" si="6"/>
        <v>369579.84</v>
      </c>
      <c r="S60" s="311">
        <f t="shared" si="7"/>
        <v>439800.00960000005</v>
      </c>
      <c r="T60" s="325" t="s">
        <v>65</v>
      </c>
      <c r="U60" s="312">
        <v>184789.92</v>
      </c>
      <c r="V60" s="312">
        <f t="shared" si="8"/>
        <v>35110.084800000004</v>
      </c>
      <c r="W60" s="312">
        <f t="shared" si="9"/>
        <v>219900.00480000002</v>
      </c>
      <c r="X60" s="312">
        <f t="shared" si="10"/>
        <v>369579.84</v>
      </c>
      <c r="Y60" s="312">
        <f t="shared" si="11"/>
        <v>439800.00960000005</v>
      </c>
      <c r="Z60" s="313">
        <f t="shared" si="12"/>
        <v>219900.00480000002</v>
      </c>
      <c r="AA60" s="313">
        <f t="shared" si="13"/>
        <v>439800.00960000005</v>
      </c>
      <c r="AB60" s="314">
        <f t="shared" si="14"/>
        <v>0</v>
      </c>
      <c r="AC60" s="315">
        <f t="shared" si="15"/>
        <v>0</v>
      </c>
      <c r="AD60" s="5"/>
      <c r="BG60" s="7">
        <v>52</v>
      </c>
      <c r="DA60" s="7" t="str">
        <f>VLOOKUP(C60,listaBolsa!$D$2:$BA$330,1,0)</f>
        <v>Router</v>
      </c>
      <c r="DB60" s="7" t="str">
        <f>VLOOKUP(C60,listaBolsa!$D$2:$BA$330,2,0)</f>
        <v>Router de doble banda que se actualiza a Internet de alta velocidad de 1200 Mbps (300 Mbps para 2.4 GHz más 900</v>
      </c>
      <c r="DC60" s="7" t="str">
        <f>VLOOKUP(C60,listaBolsa!$D$2:$BA$330,10,0)</f>
        <v>PANAMERICANA</v>
      </c>
      <c r="DD60" s="7">
        <f>VLOOKUP(C60,listaBolsa!$D$2:$BA$330,14,0)</f>
        <v>184789.92</v>
      </c>
      <c r="DE60" s="7" t="str">
        <f>VLOOKUP(C60,listaBolsa!$D$2:$BA$330,23,0)</f>
        <v>FALABELLA</v>
      </c>
      <c r="DF60" s="316">
        <f>VLOOKUP(C60,listaBolsa!$D$2:$BA$330,27,0)</f>
        <v>184789.92</v>
      </c>
      <c r="DG60" s="7" t="str">
        <f>VLOOKUP(C60,listaBolsa!$D$2:$BA$330,36,0)</f>
        <v>ALKOSTO</v>
      </c>
      <c r="DH60" s="316">
        <f>VLOOKUP(C60,listaBolsa!$D$2:$BA$330,40,0)</f>
        <v>184789.92</v>
      </c>
      <c r="DI60" s="317">
        <f>VLOOKUP(C60,listaBolsa!$D$2:$BA$330,48,0)</f>
        <v>0</v>
      </c>
      <c r="DJ60" s="7" t="b">
        <f t="shared" si="21"/>
        <v>1</v>
      </c>
      <c r="DK60" s="7" t="b">
        <f t="shared" si="21"/>
        <v>1</v>
      </c>
      <c r="DL60" s="7" t="b">
        <f t="shared" si="22"/>
        <v>1</v>
      </c>
      <c r="DM60" s="7" t="b">
        <f t="shared" si="22"/>
        <v>1</v>
      </c>
      <c r="DN60" s="7" t="b">
        <f t="shared" si="23"/>
        <v>1</v>
      </c>
      <c r="DO60" s="7" t="b">
        <f t="shared" si="23"/>
        <v>1</v>
      </c>
      <c r="DP60" s="7" t="b">
        <f t="shared" si="24"/>
        <v>1</v>
      </c>
      <c r="DQ60" s="7" t="b">
        <f t="shared" si="24"/>
        <v>1</v>
      </c>
      <c r="DR60" s="7" t="b">
        <f t="shared" si="20"/>
        <v>1</v>
      </c>
    </row>
    <row r="61" spans="1:122" s="7" customFormat="1" ht="105" customHeight="1">
      <c r="A61" s="319">
        <v>51</v>
      </c>
      <c r="B61" s="320" t="s">
        <v>358</v>
      </c>
      <c r="C61" s="321" t="s">
        <v>196</v>
      </c>
      <c r="D61" s="321" t="s">
        <v>197</v>
      </c>
      <c r="E61" s="322" t="s">
        <v>56</v>
      </c>
      <c r="F61" s="318">
        <v>4</v>
      </c>
      <c r="G61" s="321" t="s">
        <v>57</v>
      </c>
      <c r="H61" s="323" t="s">
        <v>198</v>
      </c>
      <c r="I61" s="309">
        <v>23303.360000000001</v>
      </c>
      <c r="J61" s="310">
        <f t="shared" si="0"/>
        <v>4427.6383999999998</v>
      </c>
      <c r="K61" s="310">
        <f t="shared" si="1"/>
        <v>27730.9984</v>
      </c>
      <c r="L61" s="310">
        <f t="shared" si="2"/>
        <v>93213.440000000002</v>
      </c>
      <c r="M61" s="310">
        <f t="shared" si="3"/>
        <v>110923.9936</v>
      </c>
      <c r="N61" s="324" t="s">
        <v>199</v>
      </c>
      <c r="O61" s="311">
        <v>26134.45</v>
      </c>
      <c r="P61" s="311">
        <f t="shared" si="4"/>
        <v>4965.5455000000002</v>
      </c>
      <c r="Q61" s="311">
        <f t="shared" si="5"/>
        <v>31099.995500000001</v>
      </c>
      <c r="R61" s="311">
        <f t="shared" si="6"/>
        <v>104537.8</v>
      </c>
      <c r="S61" s="311">
        <f t="shared" si="7"/>
        <v>124399.982</v>
      </c>
      <c r="T61" s="325" t="s">
        <v>200</v>
      </c>
      <c r="U61" s="312">
        <v>23613.45</v>
      </c>
      <c r="V61" s="312">
        <f t="shared" si="8"/>
        <v>4486.5555000000004</v>
      </c>
      <c r="W61" s="312">
        <f t="shared" si="9"/>
        <v>28100.005499999999</v>
      </c>
      <c r="X61" s="312">
        <f t="shared" si="10"/>
        <v>94453.8</v>
      </c>
      <c r="Y61" s="312">
        <f t="shared" si="11"/>
        <v>112400.022</v>
      </c>
      <c r="Z61" s="313">
        <f t="shared" si="12"/>
        <v>28976.999800000001</v>
      </c>
      <c r="AA61" s="313">
        <f t="shared" si="13"/>
        <v>115907.99920000001</v>
      </c>
      <c r="AB61" s="314">
        <f t="shared" si="14"/>
        <v>7391.2105819022336</v>
      </c>
      <c r="AC61" s="315">
        <f t="shared" si="15"/>
        <v>6.376790758978293E-2</v>
      </c>
      <c r="AD61" s="5"/>
      <c r="BG61" s="7">
        <v>53</v>
      </c>
      <c r="DA61" s="7" t="str">
        <f>VLOOKUP(C61,listaBolsa!$D$2:$BA$330,1,0)</f>
        <v>Pistola Manguera</v>
      </c>
      <c r="DB61" s="7" t="str">
        <f>VLOOKUP(C61,listaBolsa!$D$2:$BA$330,2,0)</f>
        <v>"Pistola Metálica Para Manguera De Jardinería 8 Funciones Cuerpo metálico recubierto de doble inyección ABS/TPR, Clip para flujo continuo, permite que el agua fluya sin apretar constantemente, Cabeza giratoria para ajustar a la función elegida, Conexión 3/4 - 11.5 NH, 8 Tipos de riego"</v>
      </c>
      <c r="DC61" s="7" t="str">
        <f>VLOOKUP(C61,listaBolsa!$D$2:$BA$330,10,0)</f>
        <v>TECNOPLUS</v>
      </c>
      <c r="DD61" s="7">
        <f>VLOOKUP(C61,listaBolsa!$D$2:$BA$330,14,0)</f>
        <v>23303.360000000001</v>
      </c>
      <c r="DE61" s="7" t="str">
        <f>VLOOKUP(C61,listaBolsa!$D$2:$BA$330,23,0)</f>
        <v>MANGUERAS Y BANDAS</v>
      </c>
      <c r="DF61" s="316">
        <f>VLOOKUP(C61,listaBolsa!$D$2:$BA$330,27,0)</f>
        <v>26134.45</v>
      </c>
      <c r="DG61" s="7" t="str">
        <f>VLOOKUP(C61,listaBolsa!$D$2:$BA$330,36,0)</f>
        <v>SOELCO</v>
      </c>
      <c r="DH61" s="316">
        <f>VLOOKUP(C61,listaBolsa!$D$2:$BA$330,40,0)</f>
        <v>23613.45</v>
      </c>
      <c r="DI61" s="317">
        <f>VLOOKUP(C61,listaBolsa!$D$2:$BA$330,48,0)</f>
        <v>6.3799999999999996E-2</v>
      </c>
      <c r="DJ61" s="7" t="b">
        <f t="shared" si="21"/>
        <v>1</v>
      </c>
      <c r="DK61" s="7" t="b">
        <f t="shared" si="21"/>
        <v>1</v>
      </c>
      <c r="DL61" s="7" t="b">
        <f t="shared" si="22"/>
        <v>1</v>
      </c>
      <c r="DM61" s="7" t="b">
        <f t="shared" si="22"/>
        <v>1</v>
      </c>
      <c r="DN61" s="7" t="b">
        <f t="shared" si="23"/>
        <v>1</v>
      </c>
      <c r="DO61" s="7" t="b">
        <f t="shared" si="23"/>
        <v>1</v>
      </c>
      <c r="DP61" s="7" t="b">
        <f t="shared" si="24"/>
        <v>1</v>
      </c>
      <c r="DQ61" s="7" t="b">
        <f t="shared" si="24"/>
        <v>1</v>
      </c>
      <c r="DR61" s="7" t="b">
        <f t="shared" si="20"/>
        <v>0</v>
      </c>
    </row>
    <row r="62" spans="1:122" s="7" customFormat="1" ht="105" customHeight="1">
      <c r="A62" s="319">
        <v>52</v>
      </c>
      <c r="B62" s="320" t="s">
        <v>358</v>
      </c>
      <c r="C62" s="321" t="s">
        <v>201</v>
      </c>
      <c r="D62" s="321" t="s">
        <v>202</v>
      </c>
      <c r="E62" s="322" t="s">
        <v>56</v>
      </c>
      <c r="F62" s="318">
        <v>10</v>
      </c>
      <c r="G62" s="321" t="s">
        <v>57</v>
      </c>
      <c r="H62" s="323" t="s">
        <v>157</v>
      </c>
      <c r="I62" s="309">
        <v>25466.39</v>
      </c>
      <c r="J62" s="310">
        <f t="shared" si="0"/>
        <v>4838.6140999999998</v>
      </c>
      <c r="K62" s="310">
        <f t="shared" si="1"/>
        <v>30305.004099999998</v>
      </c>
      <c r="L62" s="310">
        <f t="shared" si="2"/>
        <v>254663.9</v>
      </c>
      <c r="M62" s="310">
        <f t="shared" si="3"/>
        <v>303050.04099999997</v>
      </c>
      <c r="N62" s="324" t="s">
        <v>203</v>
      </c>
      <c r="O62" s="311">
        <v>31176.47</v>
      </c>
      <c r="P62" s="311">
        <f t="shared" si="4"/>
        <v>5923.5293000000001</v>
      </c>
      <c r="Q62" s="311">
        <f t="shared" si="5"/>
        <v>37099.999300000003</v>
      </c>
      <c r="R62" s="311">
        <f t="shared" si="6"/>
        <v>311764.7</v>
      </c>
      <c r="S62" s="311">
        <f t="shared" si="7"/>
        <v>370999.99300000002</v>
      </c>
      <c r="T62" s="325" t="s">
        <v>204</v>
      </c>
      <c r="U62" s="312">
        <v>21026.05</v>
      </c>
      <c r="V62" s="312">
        <f t="shared" si="8"/>
        <v>3994.9494999999997</v>
      </c>
      <c r="W62" s="312">
        <f t="shared" si="9"/>
        <v>25020.999499999998</v>
      </c>
      <c r="X62" s="312">
        <f t="shared" si="10"/>
        <v>210260.5</v>
      </c>
      <c r="Y62" s="312">
        <f t="shared" si="11"/>
        <v>250209.995</v>
      </c>
      <c r="Z62" s="313">
        <f t="shared" si="12"/>
        <v>30808.667633333331</v>
      </c>
      <c r="AA62" s="313">
        <f t="shared" si="13"/>
        <v>308086.67633333331</v>
      </c>
      <c r="AB62" s="314">
        <f t="shared" si="14"/>
        <v>60552.305289070042</v>
      </c>
      <c r="AC62" s="315">
        <f t="shared" si="15"/>
        <v>0.19654308329632433</v>
      </c>
      <c r="AD62" s="5"/>
      <c r="BG62" s="7">
        <v>54</v>
      </c>
      <c r="DA62" s="7" t="str">
        <f>VLOOKUP(C62,listaBolsa!$D$2:$BA$330,1,0)</f>
        <v>Juego 3 de herramientas jardinería</v>
      </c>
      <c r="DB62" s="7" t="str">
        <f>VLOOKUP(C62,listaBolsa!$D$2:$BA$330,2,0)</f>
        <v>"Juego 3 Herramientas Jardín Con Mango Madera Tipo: herramientas de jardín Características: Set de 3 herramientas para jardinería: 2 palas y 1 rastrillo."</v>
      </c>
      <c r="DC62" s="7" t="str">
        <f>VLOOKUP(C62,listaBolsa!$D$2:$BA$330,10,0)</f>
        <v>FERRETERIA DE MARCA</v>
      </c>
      <c r="DD62" s="7">
        <f>VLOOKUP(C62,listaBolsa!$D$2:$BA$330,14,0)</f>
        <v>25466.39</v>
      </c>
      <c r="DE62" s="7" t="str">
        <f>VLOOKUP(C62,listaBolsa!$D$2:$BA$330,23,0)</f>
        <v>TIERRAGRO</v>
      </c>
      <c r="DF62" s="316">
        <f>VLOOKUP(C62,listaBolsa!$D$2:$BA$330,27,0)</f>
        <v>31176.47</v>
      </c>
      <c r="DG62" s="7" t="str">
        <f>VLOOKUP(C62,listaBolsa!$D$2:$BA$330,36,0)</f>
        <v>CONSTRUMOLE</v>
      </c>
      <c r="DH62" s="316">
        <f>VLOOKUP(C62,listaBolsa!$D$2:$BA$330,40,0)</f>
        <v>21026.05</v>
      </c>
      <c r="DI62" s="317">
        <f>VLOOKUP(C62,listaBolsa!$D$2:$BA$330,48,0)</f>
        <v>0.19650000000000001</v>
      </c>
      <c r="DJ62" s="7" t="b">
        <f t="shared" si="21"/>
        <v>1</v>
      </c>
      <c r="DK62" s="7" t="b">
        <f t="shared" si="21"/>
        <v>1</v>
      </c>
      <c r="DL62" s="7" t="b">
        <f t="shared" si="22"/>
        <v>1</v>
      </c>
      <c r="DM62" s="7" t="b">
        <f t="shared" si="22"/>
        <v>1</v>
      </c>
      <c r="DN62" s="7" t="b">
        <f t="shared" si="23"/>
        <v>1</v>
      </c>
      <c r="DO62" s="7" t="b">
        <f t="shared" si="23"/>
        <v>1</v>
      </c>
      <c r="DP62" s="7" t="b">
        <f t="shared" si="24"/>
        <v>1</v>
      </c>
      <c r="DQ62" s="7" t="b">
        <f t="shared" si="24"/>
        <v>1</v>
      </c>
      <c r="DR62" s="7" t="b">
        <f t="shared" si="20"/>
        <v>0</v>
      </c>
    </row>
    <row r="63" spans="1:122" s="7" customFormat="1" ht="105" customHeight="1">
      <c r="A63" s="319">
        <v>53</v>
      </c>
      <c r="B63" s="320" t="s">
        <v>358</v>
      </c>
      <c r="C63" s="321" t="s">
        <v>205</v>
      </c>
      <c r="D63" s="321" t="s">
        <v>206</v>
      </c>
      <c r="E63" s="322" t="s">
        <v>56</v>
      </c>
      <c r="F63" s="318">
        <v>3</v>
      </c>
      <c r="G63" s="321" t="s">
        <v>57</v>
      </c>
      <c r="H63" s="323" t="s">
        <v>207</v>
      </c>
      <c r="I63" s="309">
        <v>13235.29</v>
      </c>
      <c r="J63" s="310">
        <f t="shared" si="0"/>
        <v>2514.7051000000001</v>
      </c>
      <c r="K63" s="310">
        <f t="shared" si="1"/>
        <v>15749.9951</v>
      </c>
      <c r="L63" s="310">
        <f t="shared" si="2"/>
        <v>39705.870000000003</v>
      </c>
      <c r="M63" s="310">
        <f t="shared" si="3"/>
        <v>47249.9853</v>
      </c>
      <c r="N63" s="324" t="s">
        <v>208</v>
      </c>
      <c r="O63" s="311">
        <v>11764.71</v>
      </c>
      <c r="P63" s="311">
        <f t="shared" si="4"/>
        <v>2235.2948999999999</v>
      </c>
      <c r="Q63" s="311">
        <f t="shared" si="5"/>
        <v>14000.0049</v>
      </c>
      <c r="R63" s="311">
        <f t="shared" si="6"/>
        <v>35294.129999999997</v>
      </c>
      <c r="S63" s="311">
        <f t="shared" si="7"/>
        <v>42000.0147</v>
      </c>
      <c r="T63" s="325" t="s">
        <v>209</v>
      </c>
      <c r="U63" s="312">
        <v>10420.17</v>
      </c>
      <c r="V63" s="312">
        <f t="shared" si="8"/>
        <v>1979.8323</v>
      </c>
      <c r="W63" s="312">
        <f t="shared" si="9"/>
        <v>12400.0023</v>
      </c>
      <c r="X63" s="312">
        <f t="shared" si="10"/>
        <v>31260.510000000002</v>
      </c>
      <c r="Y63" s="312">
        <f t="shared" si="11"/>
        <v>37200.0069</v>
      </c>
      <c r="Z63" s="313">
        <f t="shared" si="12"/>
        <v>14050.000766666666</v>
      </c>
      <c r="AA63" s="313">
        <f t="shared" si="13"/>
        <v>42150.0023</v>
      </c>
      <c r="AB63" s="314">
        <f t="shared" si="14"/>
        <v>5026.667750133478</v>
      </c>
      <c r="AC63" s="315">
        <f t="shared" si="15"/>
        <v>0.1192566423687592</v>
      </c>
      <c r="AD63" s="5"/>
      <c r="BG63" s="7">
        <v>55</v>
      </c>
      <c r="DA63" s="7" t="str">
        <f>VLOOKUP(C63,listaBolsa!$D$2:$BA$330,1,0)</f>
        <v>Bomba atomizador manual</v>
      </c>
      <c r="DB63" s="7" t="str">
        <f>VLOOKUP(C63,listaBolsa!$D$2:$BA$330,2,0)</f>
        <v>Capacidad: 3 litros Fumigadora Aspersor Pulverizador  Sistema de bombeo manual para fácil generación de presión. Boquilla ajustable que permite chorro fino o bruma ligera.Válvula de seguridad para control de presión y uso seguro."</v>
      </c>
      <c r="DC63" s="7" t="str">
        <f>VLOOKUP(C63,listaBolsa!$D$2:$BA$330,10,0)</f>
        <v>ROXVAN</v>
      </c>
      <c r="DD63" s="7">
        <f>VLOOKUP(C63,listaBolsa!$D$2:$BA$330,14,0)</f>
        <v>13235.29</v>
      </c>
      <c r="DE63" s="7" t="str">
        <f>VLOOKUP(C63,listaBolsa!$D$2:$BA$330,23,0)</f>
        <v>MACHETICO</v>
      </c>
      <c r="DF63" s="316">
        <f>VLOOKUP(C63,listaBolsa!$D$2:$BA$330,27,0)</f>
        <v>11764.71</v>
      </c>
      <c r="DG63" s="7" t="str">
        <f>VLOOKUP(C63,listaBolsa!$D$2:$BA$330,36,0)</f>
        <v>CASAFERRETERA</v>
      </c>
      <c r="DH63" s="316">
        <f>VLOOKUP(C63,listaBolsa!$D$2:$BA$330,40,0)</f>
        <v>10420.17</v>
      </c>
      <c r="DI63" s="317">
        <f>VLOOKUP(C63,listaBolsa!$D$2:$BA$330,48,0)</f>
        <v>0.1193</v>
      </c>
      <c r="DJ63" s="7" t="b">
        <f t="shared" si="21"/>
        <v>1</v>
      </c>
      <c r="DK63" s="7" t="b">
        <f t="shared" si="21"/>
        <v>1</v>
      </c>
      <c r="DL63" s="7" t="b">
        <f t="shared" si="22"/>
        <v>1</v>
      </c>
      <c r="DM63" s="7" t="b">
        <f t="shared" si="22"/>
        <v>1</v>
      </c>
      <c r="DN63" s="7" t="b">
        <f t="shared" si="23"/>
        <v>1</v>
      </c>
      <c r="DO63" s="7" t="b">
        <f t="shared" si="23"/>
        <v>1</v>
      </c>
      <c r="DP63" s="7" t="b">
        <f t="shared" si="24"/>
        <v>1</v>
      </c>
      <c r="DQ63" s="7" t="b">
        <f t="shared" si="24"/>
        <v>1</v>
      </c>
      <c r="DR63" s="7" t="b">
        <f t="shared" si="20"/>
        <v>0</v>
      </c>
    </row>
    <row r="64" spans="1:122" s="7" customFormat="1" ht="105" customHeight="1">
      <c r="A64" s="319">
        <v>54</v>
      </c>
      <c r="B64" s="320" t="s">
        <v>358</v>
      </c>
      <c r="C64" s="321" t="s">
        <v>210</v>
      </c>
      <c r="D64" s="321" t="s">
        <v>211</v>
      </c>
      <c r="E64" s="322" t="s">
        <v>56</v>
      </c>
      <c r="F64" s="318">
        <v>2</v>
      </c>
      <c r="G64" s="321" t="s">
        <v>57</v>
      </c>
      <c r="H64" s="323" t="s">
        <v>90</v>
      </c>
      <c r="I64" s="309">
        <v>84033.61</v>
      </c>
      <c r="J64" s="310">
        <f t="shared" si="0"/>
        <v>15966.385900000001</v>
      </c>
      <c r="K64" s="310">
        <f t="shared" si="1"/>
        <v>99999.995900000009</v>
      </c>
      <c r="L64" s="310">
        <f t="shared" si="2"/>
        <v>168067.22</v>
      </c>
      <c r="M64" s="310">
        <f t="shared" si="3"/>
        <v>199999.99180000002</v>
      </c>
      <c r="N64" s="324" t="s">
        <v>414</v>
      </c>
      <c r="O64" s="311">
        <v>84033.61</v>
      </c>
      <c r="P64" s="311">
        <f t="shared" si="4"/>
        <v>15966.385900000001</v>
      </c>
      <c r="Q64" s="311">
        <f t="shared" si="5"/>
        <v>99999.995900000009</v>
      </c>
      <c r="R64" s="311">
        <f t="shared" si="6"/>
        <v>168067.22</v>
      </c>
      <c r="S64" s="311">
        <f t="shared" si="7"/>
        <v>199999.99180000002</v>
      </c>
      <c r="T64" s="325" t="s">
        <v>415</v>
      </c>
      <c r="U64" s="312">
        <v>84033.61</v>
      </c>
      <c r="V64" s="312">
        <f t="shared" si="8"/>
        <v>15966.385900000001</v>
      </c>
      <c r="W64" s="312">
        <f t="shared" si="9"/>
        <v>99999.995900000009</v>
      </c>
      <c r="X64" s="312">
        <f t="shared" si="10"/>
        <v>168067.22</v>
      </c>
      <c r="Y64" s="312">
        <f t="shared" si="11"/>
        <v>199999.99180000002</v>
      </c>
      <c r="Z64" s="313">
        <f t="shared" si="12"/>
        <v>99999.995900000024</v>
      </c>
      <c r="AA64" s="313">
        <f t="shared" si="13"/>
        <v>199999.99180000005</v>
      </c>
      <c r="AB64" s="314">
        <f t="shared" si="14"/>
        <v>3.5644767089734929E-11</v>
      </c>
      <c r="AC64" s="315">
        <f t="shared" si="15"/>
        <v>1.7822384275585216E-16</v>
      </c>
      <c r="AD64" s="5"/>
      <c r="BG64" s="7">
        <v>56</v>
      </c>
      <c r="DA64" s="7" t="str">
        <f>VLOOKUP(C64,listaBolsa!$D$2:$BA$330,1,0)</f>
        <v>Adaptador De Agua Llave Doble Salida</v>
      </c>
      <c r="DB64" s="7" t="str">
        <f>VLOOKUP(C64,listaBolsa!$D$2:$BA$330,2,0)</f>
        <v xml:space="preserve">Tipo: Adaptador IBC con válvula  doble salida  Rosca de entrada: S60x6 (60 mm  rosca gruesa)  Grifo: 1/2” a doble salida 3/4” rosca macho  Material: Hierro, latón y plástico resistente  Aplicación: Tanques IBC, riego, almacenamiento de agua  Compatibilidad: Contenedores  IBC estándar </v>
      </c>
      <c r="DC64" s="7" t="str">
        <f>VLOOKUP(C64,listaBolsa!$D$2:$BA$330,10,0)</f>
        <v>FALABELLA</v>
      </c>
      <c r="DD64" s="7">
        <f>VLOOKUP(C64,listaBolsa!$D$2:$BA$330,14,0)</f>
        <v>84033.61</v>
      </c>
      <c r="DE64" s="7" t="str">
        <f>VLOOKUP(C64,listaBolsa!$D$2:$BA$330,23,0)</f>
        <v>FORMEGRUP</v>
      </c>
      <c r="DF64" s="316">
        <f>VLOOKUP(C64,listaBolsa!$D$2:$BA$330,27,0)</f>
        <v>84033.61</v>
      </c>
      <c r="DG64" s="7" t="str">
        <f>VLOOKUP(C64,listaBolsa!$D$2:$BA$330,36,0)</f>
        <v>CROPER</v>
      </c>
      <c r="DH64" s="316">
        <f>VLOOKUP(C64,listaBolsa!$D$2:$BA$330,40,0)</f>
        <v>84033.61</v>
      </c>
      <c r="DI64" s="317">
        <f>VLOOKUP(C64,listaBolsa!$D$2:$BA$330,48,0)</f>
        <v>0</v>
      </c>
      <c r="DJ64" s="7" t="b">
        <f t="shared" si="21"/>
        <v>1</v>
      </c>
      <c r="DK64" s="7" t="b">
        <f t="shared" si="21"/>
        <v>1</v>
      </c>
      <c r="DL64" s="7" t="b">
        <f t="shared" si="22"/>
        <v>1</v>
      </c>
      <c r="DM64" s="7" t="b">
        <f t="shared" si="22"/>
        <v>1</v>
      </c>
      <c r="DN64" s="7" t="b">
        <f t="shared" si="23"/>
        <v>1</v>
      </c>
      <c r="DO64" s="7" t="b">
        <f t="shared" si="23"/>
        <v>1</v>
      </c>
      <c r="DP64" s="7" t="b">
        <f t="shared" si="24"/>
        <v>1</v>
      </c>
      <c r="DQ64" s="7" t="b">
        <f t="shared" si="24"/>
        <v>1</v>
      </c>
      <c r="DR64" s="7" t="b">
        <f t="shared" si="20"/>
        <v>0</v>
      </c>
    </row>
    <row r="65" spans="1:122" s="7" customFormat="1" ht="105" customHeight="1">
      <c r="A65" s="319">
        <v>55</v>
      </c>
      <c r="B65" s="320" t="s">
        <v>358</v>
      </c>
      <c r="C65" s="321" t="s">
        <v>212</v>
      </c>
      <c r="D65" s="321" t="s">
        <v>213</v>
      </c>
      <c r="E65" s="322" t="s">
        <v>56</v>
      </c>
      <c r="F65" s="318">
        <v>2</v>
      </c>
      <c r="G65" s="321" t="s">
        <v>57</v>
      </c>
      <c r="H65" s="323" t="s">
        <v>127</v>
      </c>
      <c r="I65" s="309">
        <v>5798.32</v>
      </c>
      <c r="J65" s="310">
        <f t="shared" si="0"/>
        <v>1101.6807999999999</v>
      </c>
      <c r="K65" s="310">
        <f t="shared" si="1"/>
        <v>6900.0007999999998</v>
      </c>
      <c r="L65" s="310">
        <f t="shared" si="2"/>
        <v>11596.64</v>
      </c>
      <c r="M65" s="310">
        <f t="shared" si="3"/>
        <v>13800.0016</v>
      </c>
      <c r="N65" s="324" t="s">
        <v>214</v>
      </c>
      <c r="O65" s="311">
        <v>5798.32</v>
      </c>
      <c r="P65" s="311">
        <f t="shared" si="4"/>
        <v>1101.6807999999999</v>
      </c>
      <c r="Q65" s="311">
        <f t="shared" si="5"/>
        <v>6900.0007999999998</v>
      </c>
      <c r="R65" s="311">
        <f t="shared" si="6"/>
        <v>11596.64</v>
      </c>
      <c r="S65" s="311">
        <f t="shared" si="7"/>
        <v>13800.0016</v>
      </c>
      <c r="T65" s="325" t="s">
        <v>215</v>
      </c>
      <c r="U65" s="312">
        <v>5600</v>
      </c>
      <c r="V65" s="312">
        <f t="shared" si="8"/>
        <v>1064</v>
      </c>
      <c r="W65" s="312">
        <f t="shared" si="9"/>
        <v>6664</v>
      </c>
      <c r="X65" s="312">
        <f t="shared" si="10"/>
        <v>11200</v>
      </c>
      <c r="Y65" s="312">
        <f t="shared" si="11"/>
        <v>13328</v>
      </c>
      <c r="Z65" s="313">
        <f t="shared" si="12"/>
        <v>6821.3338666666668</v>
      </c>
      <c r="AA65" s="313">
        <f t="shared" si="13"/>
        <v>13642.667733333334</v>
      </c>
      <c r="AB65" s="314">
        <f t="shared" si="14"/>
        <v>272.51025081793381</v>
      </c>
      <c r="AC65" s="315">
        <f t="shared" si="15"/>
        <v>1.9974850677635828E-2</v>
      </c>
      <c r="AD65" s="5"/>
      <c r="BG65" s="7">
        <v>57</v>
      </c>
      <c r="DA65" s="7" t="str">
        <f>VLOOKUP(C65,listaBolsa!$D$2:$BA$330,1,0)</f>
        <v>Caja de puntillas</v>
      </c>
      <c r="DB65" s="7" t="str">
        <f>VLOOKUP(C65,listaBolsa!$D$2:$BA$330,2,0)</f>
        <v>Puntillas 1 Pulgada con cabeza Material: Hierro</v>
      </c>
      <c r="DC65" s="7" t="str">
        <f>VLOOKUP(C65,listaBolsa!$D$2:$BA$330,10,0)</f>
        <v>HOMECENTER</v>
      </c>
      <c r="DD65" s="7">
        <f>VLOOKUP(C65,listaBolsa!$D$2:$BA$330,14,0)</f>
        <v>5798.32</v>
      </c>
      <c r="DE65" s="7" t="str">
        <f>VLOOKUP(C65,listaBolsa!$D$2:$BA$330,23,0)</f>
        <v>COMADERAS</v>
      </c>
      <c r="DF65" s="316">
        <f>VLOOKUP(C65,listaBolsa!$D$2:$BA$330,27,0)</f>
        <v>5798.32</v>
      </c>
      <c r="DG65" s="7" t="str">
        <f>VLOOKUP(C65,listaBolsa!$D$2:$BA$330,36,0)</f>
        <v>MACHO_HERRAMIENTAS</v>
      </c>
      <c r="DH65" s="316">
        <f>VLOOKUP(C65,listaBolsa!$D$2:$BA$330,40,0)</f>
        <v>5600</v>
      </c>
      <c r="DI65" s="317">
        <f>VLOOKUP(C65,listaBolsa!$D$2:$BA$330,48,0)</f>
        <v>0.02</v>
      </c>
      <c r="DJ65" s="7" t="b">
        <f t="shared" si="21"/>
        <v>1</v>
      </c>
      <c r="DK65" s="7" t="b">
        <f t="shared" si="21"/>
        <v>1</v>
      </c>
      <c r="DL65" s="7" t="b">
        <f t="shared" si="22"/>
        <v>1</v>
      </c>
      <c r="DM65" s="7" t="b">
        <f t="shared" si="22"/>
        <v>1</v>
      </c>
      <c r="DN65" s="7" t="b">
        <f t="shared" si="23"/>
        <v>1</v>
      </c>
      <c r="DO65" s="7" t="b">
        <f t="shared" si="23"/>
        <v>1</v>
      </c>
      <c r="DP65" s="7" t="b">
        <f t="shared" si="24"/>
        <v>1</v>
      </c>
      <c r="DQ65" s="7" t="b">
        <f t="shared" si="24"/>
        <v>1</v>
      </c>
      <c r="DR65" s="7" t="b">
        <f t="shared" si="20"/>
        <v>0</v>
      </c>
    </row>
    <row r="66" spans="1:122" s="7" customFormat="1" ht="105" customHeight="1">
      <c r="A66" s="319">
        <v>56</v>
      </c>
      <c r="B66" s="320" t="s">
        <v>358</v>
      </c>
      <c r="C66" s="321" t="s">
        <v>216</v>
      </c>
      <c r="D66" s="321" t="s">
        <v>217</v>
      </c>
      <c r="E66" s="322" t="s">
        <v>56</v>
      </c>
      <c r="F66" s="318">
        <v>4</v>
      </c>
      <c r="G66" s="321" t="s">
        <v>57</v>
      </c>
      <c r="H66" s="323" t="s">
        <v>416</v>
      </c>
      <c r="I66" s="309">
        <v>83949.58</v>
      </c>
      <c r="J66" s="310">
        <f t="shared" si="0"/>
        <v>15950.4202</v>
      </c>
      <c r="K66" s="310">
        <f t="shared" si="1"/>
        <v>99900.000200000009</v>
      </c>
      <c r="L66" s="310">
        <f t="shared" si="2"/>
        <v>335798.32</v>
      </c>
      <c r="M66" s="310">
        <f t="shared" si="3"/>
        <v>399600.00080000004</v>
      </c>
      <c r="N66" s="324" t="s">
        <v>88</v>
      </c>
      <c r="O66" s="311">
        <v>92436.97</v>
      </c>
      <c r="P66" s="311">
        <f t="shared" si="4"/>
        <v>17563.024300000001</v>
      </c>
      <c r="Q66" s="311">
        <f t="shared" si="5"/>
        <v>109999.99430000001</v>
      </c>
      <c r="R66" s="311">
        <f t="shared" si="6"/>
        <v>369747.88</v>
      </c>
      <c r="S66" s="311">
        <f t="shared" si="7"/>
        <v>439999.97720000002</v>
      </c>
      <c r="T66" s="325" t="s">
        <v>90</v>
      </c>
      <c r="U66" s="312">
        <v>83193.279999999999</v>
      </c>
      <c r="V66" s="312">
        <f t="shared" si="8"/>
        <v>15806.7232</v>
      </c>
      <c r="W66" s="312">
        <f t="shared" si="9"/>
        <v>99000.003200000006</v>
      </c>
      <c r="X66" s="312">
        <f t="shared" si="10"/>
        <v>332773.12</v>
      </c>
      <c r="Y66" s="312">
        <f t="shared" si="11"/>
        <v>396000.01280000003</v>
      </c>
      <c r="Z66" s="313">
        <f t="shared" si="12"/>
        <v>102966.66590000002</v>
      </c>
      <c r="AA66" s="313">
        <f t="shared" si="13"/>
        <v>411866.66360000009</v>
      </c>
      <c r="AB66" s="314">
        <f t="shared" si="14"/>
        <v>24430.564442660641</v>
      </c>
      <c r="AC66" s="315">
        <f t="shared" si="15"/>
        <v>5.9316683290462441E-2</v>
      </c>
      <c r="AD66" s="5"/>
      <c r="BG66" s="7">
        <v>58</v>
      </c>
      <c r="DA66" s="7" t="str">
        <f>VLOOKUP(C66,listaBolsa!$D$2:$BA$330,1,0)</f>
        <v>Monopoly</v>
      </c>
      <c r="DB66" s="7" t="str">
        <f>VLOOKUP(C66,listaBolsa!$D$2:$BA$330,2,0)</f>
        <v>Juego de mesa de compra y venta de propiedades pueden jugar de 3 a 8 jugadores. Combina estrategia, negociación y diversión para todas las edades. La línea incluye múltiples ediciones temáticas.</v>
      </c>
      <c r="DC66" s="7" t="str">
        <f>VLOOKUP(C66,listaBolsa!$D$2:$BA$330,10,0)</f>
        <v>JUGAMOS APRENDIENDO</v>
      </c>
      <c r="DD66" s="7">
        <f>VLOOKUP(C66,listaBolsa!$D$2:$BA$330,14,0)</f>
        <v>83949.58</v>
      </c>
      <c r="DE66" s="7" t="str">
        <f>VLOOKUP(C66,listaBolsa!$D$2:$BA$330,23,0)</f>
        <v>EXITO</v>
      </c>
      <c r="DF66" s="316">
        <f>VLOOKUP(C66,listaBolsa!$D$2:$BA$330,27,0)</f>
        <v>92436.97</v>
      </c>
      <c r="DG66" s="7" t="str">
        <f>VLOOKUP(C66,listaBolsa!$D$2:$BA$330,36,0)</f>
        <v>FALABELLA</v>
      </c>
      <c r="DH66" s="316">
        <f>VLOOKUP(C66,listaBolsa!$D$2:$BA$330,40,0)</f>
        <v>83193.279999999999</v>
      </c>
      <c r="DI66" s="317">
        <f>VLOOKUP(C66,listaBolsa!$D$2:$BA$330,48,0)</f>
        <v>5.9299999999999999E-2</v>
      </c>
      <c r="DJ66" s="7" t="b">
        <f t="shared" si="21"/>
        <v>1</v>
      </c>
      <c r="DK66" s="7" t="b">
        <f t="shared" si="21"/>
        <v>1</v>
      </c>
      <c r="DL66" s="7" t="b">
        <f t="shared" si="22"/>
        <v>1</v>
      </c>
      <c r="DM66" s="7" t="b">
        <f t="shared" si="22"/>
        <v>1</v>
      </c>
      <c r="DN66" s="7" t="b">
        <f t="shared" si="23"/>
        <v>1</v>
      </c>
      <c r="DO66" s="7" t="b">
        <f t="shared" si="23"/>
        <v>1</v>
      </c>
      <c r="DP66" s="7" t="b">
        <f t="shared" si="24"/>
        <v>1</v>
      </c>
      <c r="DQ66" s="7" t="b">
        <f t="shared" si="24"/>
        <v>1</v>
      </c>
      <c r="DR66" s="7" t="b">
        <f t="shared" si="20"/>
        <v>0</v>
      </c>
    </row>
    <row r="67" spans="1:122" s="7" customFormat="1" ht="105" customHeight="1">
      <c r="A67" s="319">
        <v>57</v>
      </c>
      <c r="B67" s="320" t="s">
        <v>358</v>
      </c>
      <c r="C67" s="321" t="s">
        <v>218</v>
      </c>
      <c r="D67" s="321" t="s">
        <v>219</v>
      </c>
      <c r="E67" s="322" t="s">
        <v>56</v>
      </c>
      <c r="F67" s="318">
        <v>4</v>
      </c>
      <c r="G67" s="321" t="s">
        <v>57</v>
      </c>
      <c r="H67" s="323" t="s">
        <v>380</v>
      </c>
      <c r="I67" s="309">
        <v>33529.410000000003</v>
      </c>
      <c r="J67" s="310">
        <f t="shared" si="0"/>
        <v>6370.5879000000004</v>
      </c>
      <c r="K67" s="310">
        <f t="shared" si="1"/>
        <v>39899.997900000002</v>
      </c>
      <c r="L67" s="310">
        <f t="shared" si="2"/>
        <v>134117.64000000001</v>
      </c>
      <c r="M67" s="310">
        <f t="shared" si="3"/>
        <v>159599.99160000001</v>
      </c>
      <c r="N67" s="324" t="s">
        <v>417</v>
      </c>
      <c r="O67" s="311">
        <v>28571.43</v>
      </c>
      <c r="P67" s="311">
        <f t="shared" si="4"/>
        <v>5428.5717000000004</v>
      </c>
      <c r="Q67" s="311">
        <f t="shared" si="5"/>
        <v>34000.001700000001</v>
      </c>
      <c r="R67" s="311">
        <f t="shared" si="6"/>
        <v>114285.72</v>
      </c>
      <c r="S67" s="311">
        <f t="shared" si="7"/>
        <v>136000.0068</v>
      </c>
      <c r="T67" s="325" t="s">
        <v>127</v>
      </c>
      <c r="U67" s="312">
        <v>37731.089999999997</v>
      </c>
      <c r="V67" s="312">
        <f t="shared" si="8"/>
        <v>7168.9070999999994</v>
      </c>
      <c r="W67" s="312">
        <f t="shared" si="9"/>
        <v>44899.997099999993</v>
      </c>
      <c r="X67" s="312">
        <f t="shared" si="10"/>
        <v>150924.35999999999</v>
      </c>
      <c r="Y67" s="312">
        <f t="shared" si="11"/>
        <v>179599.98839999997</v>
      </c>
      <c r="Z67" s="313">
        <f t="shared" si="12"/>
        <v>39599.998899999999</v>
      </c>
      <c r="AA67" s="313">
        <f t="shared" si="13"/>
        <v>158399.99559999999</v>
      </c>
      <c r="AB67" s="314">
        <f t="shared" si="14"/>
        <v>21824.747230611672</v>
      </c>
      <c r="AC67" s="315">
        <f t="shared" si="15"/>
        <v>0.13778249897004211</v>
      </c>
      <c r="AD67" s="5"/>
      <c r="BG67" s="7">
        <v>59</v>
      </c>
      <c r="DA67" s="7" t="str">
        <f>VLOOKUP(C67,listaBolsa!$D$2:$BA$330,1,0)</f>
        <v xml:space="preserve">Parques </v>
      </c>
      <c r="DB67" s="7" t="str">
        <f>VLOOKUP(C67,listaBolsa!$D$2:$BA$330,2,0)</f>
        <v>Juego de mesa donde pueden jugar 4 personas con fichas de colores, medidas estándar de entre 30x30 a 35x35</v>
      </c>
      <c r="DC67" s="7" t="str">
        <f>VLOOKUP(C67,listaBolsa!$D$2:$BA$330,10,0)</f>
        <v>OLIMPICA</v>
      </c>
      <c r="DD67" s="7">
        <f>VLOOKUP(C67,listaBolsa!$D$2:$BA$330,14,0)</f>
        <v>33529.410000000003</v>
      </c>
      <c r="DE67" s="7" t="str">
        <f>VLOOKUP(C67,listaBolsa!$D$2:$BA$330,23,0)</f>
        <v>DEPORTES REGOL</v>
      </c>
      <c r="DF67" s="316">
        <f>VLOOKUP(C67,listaBolsa!$D$2:$BA$330,27,0)</f>
        <v>28571.43</v>
      </c>
      <c r="DG67" s="7" t="str">
        <f>VLOOKUP(C67,listaBolsa!$D$2:$BA$330,36,0)</f>
        <v>HOMECENTER</v>
      </c>
      <c r="DH67" s="316">
        <f>VLOOKUP(C67,listaBolsa!$D$2:$BA$330,40,0)</f>
        <v>37731.089999999997</v>
      </c>
      <c r="DI67" s="317">
        <f>VLOOKUP(C67,listaBolsa!$D$2:$BA$330,48,0)</f>
        <v>0.13780000000000001</v>
      </c>
      <c r="DJ67" s="7" t="b">
        <f t="shared" si="21"/>
        <v>1</v>
      </c>
      <c r="DK67" s="7" t="b">
        <f t="shared" si="21"/>
        <v>1</v>
      </c>
      <c r="DL67" s="7" t="b">
        <f t="shared" si="22"/>
        <v>1</v>
      </c>
      <c r="DM67" s="7" t="b">
        <f t="shared" si="22"/>
        <v>1</v>
      </c>
      <c r="DN67" s="7" t="b">
        <f t="shared" si="23"/>
        <v>1</v>
      </c>
      <c r="DO67" s="7" t="b">
        <f t="shared" si="23"/>
        <v>1</v>
      </c>
      <c r="DP67" s="7" t="b">
        <f t="shared" si="24"/>
        <v>1</v>
      </c>
      <c r="DQ67" s="7" t="b">
        <f t="shared" si="24"/>
        <v>1</v>
      </c>
      <c r="DR67" s="7" t="b">
        <f t="shared" si="20"/>
        <v>0</v>
      </c>
    </row>
    <row r="68" spans="1:122" s="7" customFormat="1" ht="105" customHeight="1">
      <c r="A68" s="319">
        <v>58</v>
      </c>
      <c r="B68" s="320" t="s">
        <v>358</v>
      </c>
      <c r="C68" s="321" t="s">
        <v>220</v>
      </c>
      <c r="D68" s="321" t="s">
        <v>221</v>
      </c>
      <c r="E68" s="322" t="s">
        <v>56</v>
      </c>
      <c r="F68" s="318">
        <v>4</v>
      </c>
      <c r="G68" s="321" t="s">
        <v>57</v>
      </c>
      <c r="H68" s="323" t="s">
        <v>88</v>
      </c>
      <c r="I68" s="309">
        <v>108319.33</v>
      </c>
      <c r="J68" s="310">
        <f t="shared" si="0"/>
        <v>20580.672699999999</v>
      </c>
      <c r="K68" s="310">
        <f t="shared" si="1"/>
        <v>128900.0027</v>
      </c>
      <c r="L68" s="310">
        <f t="shared" si="2"/>
        <v>433277.32</v>
      </c>
      <c r="M68" s="310">
        <f t="shared" si="3"/>
        <v>515600.01079999999</v>
      </c>
      <c r="N68" s="324" t="s">
        <v>90</v>
      </c>
      <c r="O68" s="311">
        <v>104957.98</v>
      </c>
      <c r="P68" s="311">
        <f t="shared" si="4"/>
        <v>19942.016199999998</v>
      </c>
      <c r="Q68" s="311">
        <f t="shared" si="5"/>
        <v>124899.99619999999</v>
      </c>
      <c r="R68" s="311">
        <f t="shared" si="6"/>
        <v>419831.92</v>
      </c>
      <c r="S68" s="311">
        <f t="shared" si="7"/>
        <v>499599.98479999998</v>
      </c>
      <c r="T68" s="325" t="s">
        <v>418</v>
      </c>
      <c r="U68" s="312">
        <v>108319.33</v>
      </c>
      <c r="V68" s="312">
        <f t="shared" si="8"/>
        <v>20580.672699999999</v>
      </c>
      <c r="W68" s="312">
        <f t="shared" si="9"/>
        <v>128900.0027</v>
      </c>
      <c r="X68" s="312">
        <f t="shared" si="10"/>
        <v>433277.32</v>
      </c>
      <c r="Y68" s="312">
        <f t="shared" si="11"/>
        <v>515600.01079999999</v>
      </c>
      <c r="Z68" s="313">
        <f t="shared" si="12"/>
        <v>127566.66720000001</v>
      </c>
      <c r="AA68" s="313">
        <f t="shared" si="13"/>
        <v>510266.66880000004</v>
      </c>
      <c r="AB68" s="314">
        <f t="shared" si="14"/>
        <v>9237.6193181410181</v>
      </c>
      <c r="AC68" s="315">
        <f t="shared" si="15"/>
        <v>1.8103513090253834E-2</v>
      </c>
      <c r="AD68" s="5"/>
      <c r="BG68" s="7">
        <v>60</v>
      </c>
      <c r="DA68" s="7" t="str">
        <f>VLOOKUP(C68,listaBolsa!$D$2:$BA$330,1,0)</f>
        <v>Tío Rico</v>
      </c>
      <c r="DB68" s="7" t="str">
        <f>VLOOKUP(C68,listaBolsa!$D$2:$BA$330,2,0)</f>
        <v>Juego es apto para mayores de 8 años y está diseñado para 2 a 4 jugadores, siendo un clásico familiar para desarrollar habilidades financieras y de negociación</v>
      </c>
      <c r="DC68" s="7" t="str">
        <f>VLOOKUP(C68,listaBolsa!$D$2:$BA$330,10,0)</f>
        <v>EXITO</v>
      </c>
      <c r="DD68" s="7">
        <f>VLOOKUP(C68,listaBolsa!$D$2:$BA$330,14,0)</f>
        <v>108319.33</v>
      </c>
      <c r="DE68" s="7" t="str">
        <f>VLOOKUP(C68,listaBolsa!$D$2:$BA$330,23,0)</f>
        <v>FALABELLA</v>
      </c>
      <c r="DF68" s="316">
        <f>VLOOKUP(C68,listaBolsa!$D$2:$BA$330,27,0)</f>
        <v>104957.98</v>
      </c>
      <c r="DG68" s="7" t="str">
        <f>VLOOKUP(C68,listaBolsa!$D$2:$BA$330,36,0)</f>
        <v>PEPEGANGA</v>
      </c>
      <c r="DH68" s="316">
        <f>VLOOKUP(C68,listaBolsa!$D$2:$BA$330,40,0)</f>
        <v>108319.33</v>
      </c>
      <c r="DI68" s="317">
        <f>VLOOKUP(C68,listaBolsa!$D$2:$BA$330,48,0)</f>
        <v>1.8100000000000002E-2</v>
      </c>
      <c r="DJ68" s="7" t="b">
        <f t="shared" si="21"/>
        <v>1</v>
      </c>
      <c r="DK68" s="7" t="b">
        <f t="shared" si="21"/>
        <v>1</v>
      </c>
      <c r="DL68" s="7" t="b">
        <f t="shared" si="22"/>
        <v>1</v>
      </c>
      <c r="DM68" s="7" t="b">
        <f t="shared" si="22"/>
        <v>1</v>
      </c>
      <c r="DN68" s="7" t="b">
        <f t="shared" si="23"/>
        <v>1</v>
      </c>
      <c r="DO68" s="7" t="b">
        <f t="shared" si="23"/>
        <v>1</v>
      </c>
      <c r="DP68" s="7" t="b">
        <f t="shared" si="24"/>
        <v>1</v>
      </c>
      <c r="DQ68" s="7" t="b">
        <f t="shared" si="24"/>
        <v>1</v>
      </c>
      <c r="DR68" s="7" t="b">
        <f t="shared" si="20"/>
        <v>0</v>
      </c>
    </row>
    <row r="69" spans="1:122" s="7" customFormat="1" ht="105" customHeight="1">
      <c r="A69" s="319">
        <v>59</v>
      </c>
      <c r="B69" s="320" t="s">
        <v>358</v>
      </c>
      <c r="C69" s="321" t="s">
        <v>222</v>
      </c>
      <c r="D69" s="321" t="s">
        <v>223</v>
      </c>
      <c r="E69" s="322" t="s">
        <v>56</v>
      </c>
      <c r="F69" s="318">
        <v>4</v>
      </c>
      <c r="G69" s="321" t="s">
        <v>57</v>
      </c>
      <c r="H69" s="323" t="s">
        <v>90</v>
      </c>
      <c r="I69" s="309">
        <v>58739.5</v>
      </c>
      <c r="J69" s="310">
        <f t="shared" si="0"/>
        <v>11160.505000000001</v>
      </c>
      <c r="K69" s="310">
        <f t="shared" si="1"/>
        <v>69900.005000000005</v>
      </c>
      <c r="L69" s="310">
        <f t="shared" si="2"/>
        <v>234958</v>
      </c>
      <c r="M69" s="310">
        <f t="shared" si="3"/>
        <v>279600.02</v>
      </c>
      <c r="N69" s="324" t="s">
        <v>419</v>
      </c>
      <c r="O69" s="311">
        <v>58739.5</v>
      </c>
      <c r="P69" s="311">
        <f t="shared" si="4"/>
        <v>11160.505000000001</v>
      </c>
      <c r="Q69" s="311">
        <f t="shared" si="5"/>
        <v>69900.005000000005</v>
      </c>
      <c r="R69" s="311">
        <f t="shared" si="6"/>
        <v>234958</v>
      </c>
      <c r="S69" s="311">
        <f t="shared" si="7"/>
        <v>279600.02</v>
      </c>
      <c r="T69" s="325" t="s">
        <v>372</v>
      </c>
      <c r="U69" s="312">
        <v>58739.5</v>
      </c>
      <c r="V69" s="312">
        <f t="shared" si="8"/>
        <v>11160.505000000001</v>
      </c>
      <c r="W69" s="312">
        <f t="shared" si="9"/>
        <v>69900.005000000005</v>
      </c>
      <c r="X69" s="312">
        <f t="shared" si="10"/>
        <v>234958</v>
      </c>
      <c r="Y69" s="312">
        <f t="shared" si="11"/>
        <v>279600.02</v>
      </c>
      <c r="Z69" s="313">
        <f t="shared" si="12"/>
        <v>69900.005000000005</v>
      </c>
      <c r="AA69" s="313">
        <f t="shared" si="13"/>
        <v>279600.02</v>
      </c>
      <c r="AB69" s="314">
        <f t="shared" si="14"/>
        <v>0</v>
      </c>
      <c r="AC69" s="315">
        <f t="shared" si="15"/>
        <v>0</v>
      </c>
      <c r="AD69" s="5"/>
      <c r="BG69" s="7">
        <v>61</v>
      </c>
      <c r="DA69" s="7" t="str">
        <f>VLOOKUP(C69,listaBolsa!$D$2:$BA$330,1,0)</f>
        <v>Batalla Naval</v>
      </c>
      <c r="DB69" s="7" t="str">
        <f>VLOOKUP(C69,listaBolsa!$D$2:$BA$330,2,0)</f>
        <v>2 Jugadores edad+ 6Medidas300 x 240 x 50 mm. Contenido: 2 bases plásticas con pantalla divisoria, 10 barcos de guerra, 168 fichas anotadoras plásticas blancas, 72 fichas anotadoras plásticas rojas.</v>
      </c>
      <c r="DC69" s="7" t="str">
        <f>VLOOKUP(C69,listaBolsa!$D$2:$BA$330,10,0)</f>
        <v>FALABELLA</v>
      </c>
      <c r="DD69" s="7">
        <f>VLOOKUP(C69,listaBolsa!$D$2:$BA$330,14,0)</f>
        <v>58739.5</v>
      </c>
      <c r="DE69" s="7" t="str">
        <f>VLOOKUP(C69,listaBolsa!$D$2:$BA$330,23,0)</f>
        <v>HOMECENTRY</v>
      </c>
      <c r="DF69" s="316">
        <f>VLOOKUP(C69,listaBolsa!$D$2:$BA$330,27,0)</f>
        <v>58739.5</v>
      </c>
      <c r="DG69" s="7" t="str">
        <f>VLOOKUP(C69,listaBolsa!$D$2:$BA$330,36,0)</f>
        <v>JUMBO</v>
      </c>
      <c r="DH69" s="316">
        <f>VLOOKUP(C69,listaBolsa!$D$2:$BA$330,40,0)</f>
        <v>58739.5</v>
      </c>
      <c r="DI69" s="317">
        <f>VLOOKUP(C69,listaBolsa!$D$2:$BA$330,48,0)</f>
        <v>0</v>
      </c>
      <c r="DJ69" s="7" t="b">
        <f t="shared" si="21"/>
        <v>1</v>
      </c>
      <c r="DK69" s="7" t="b">
        <f t="shared" si="21"/>
        <v>1</v>
      </c>
      <c r="DL69" s="7" t="b">
        <f t="shared" si="22"/>
        <v>1</v>
      </c>
      <c r="DM69" s="7" t="b">
        <f t="shared" si="22"/>
        <v>1</v>
      </c>
      <c r="DN69" s="7" t="b">
        <f t="shared" si="23"/>
        <v>1</v>
      </c>
      <c r="DO69" s="7" t="b">
        <f t="shared" si="23"/>
        <v>1</v>
      </c>
      <c r="DP69" s="7" t="b">
        <f t="shared" si="24"/>
        <v>1</v>
      </c>
      <c r="DQ69" s="7" t="b">
        <f t="shared" si="24"/>
        <v>1</v>
      </c>
      <c r="DR69" s="7" t="b">
        <f t="shared" si="20"/>
        <v>1</v>
      </c>
    </row>
    <row r="70" spans="1:122" s="7" customFormat="1" ht="105" customHeight="1">
      <c r="A70" s="319">
        <v>60</v>
      </c>
      <c r="B70" s="320" t="s">
        <v>358</v>
      </c>
      <c r="C70" s="321" t="s">
        <v>224</v>
      </c>
      <c r="D70" s="321" t="s">
        <v>225</v>
      </c>
      <c r="E70" s="322" t="s">
        <v>56</v>
      </c>
      <c r="F70" s="318">
        <v>4</v>
      </c>
      <c r="G70" s="321" t="s">
        <v>57</v>
      </c>
      <c r="H70" s="323" t="s">
        <v>88</v>
      </c>
      <c r="I70" s="309">
        <v>25126.05</v>
      </c>
      <c r="J70" s="310">
        <f t="shared" si="0"/>
        <v>4773.9494999999997</v>
      </c>
      <c r="K70" s="310">
        <f t="shared" si="1"/>
        <v>29899.999499999998</v>
      </c>
      <c r="L70" s="310">
        <f t="shared" si="2"/>
        <v>100504.2</v>
      </c>
      <c r="M70" s="310">
        <f t="shared" si="3"/>
        <v>119599.99799999999</v>
      </c>
      <c r="N70" s="324" t="s">
        <v>90</v>
      </c>
      <c r="O70" s="311">
        <v>25126.05</v>
      </c>
      <c r="P70" s="311">
        <f t="shared" si="4"/>
        <v>4773.9494999999997</v>
      </c>
      <c r="Q70" s="311">
        <f t="shared" si="5"/>
        <v>29899.999499999998</v>
      </c>
      <c r="R70" s="311">
        <f t="shared" si="6"/>
        <v>100504.2</v>
      </c>
      <c r="S70" s="311">
        <f t="shared" si="7"/>
        <v>119599.99799999999</v>
      </c>
      <c r="T70" s="325" t="s">
        <v>420</v>
      </c>
      <c r="U70" s="312">
        <v>21512.61</v>
      </c>
      <c r="V70" s="312">
        <f t="shared" si="8"/>
        <v>4087.3959</v>
      </c>
      <c r="W70" s="312">
        <f t="shared" si="9"/>
        <v>25600.0059</v>
      </c>
      <c r="X70" s="312">
        <f t="shared" si="10"/>
        <v>86050.44</v>
      </c>
      <c r="Y70" s="312">
        <f t="shared" si="11"/>
        <v>102400.0236</v>
      </c>
      <c r="Z70" s="313">
        <f t="shared" si="12"/>
        <v>28466.668300000001</v>
      </c>
      <c r="AA70" s="313">
        <f t="shared" si="13"/>
        <v>113866.6732</v>
      </c>
      <c r="AB70" s="314">
        <f t="shared" si="14"/>
        <v>9930.4098498946678</v>
      </c>
      <c r="AC70" s="315">
        <f t="shared" si="15"/>
        <v>8.7210854333580959E-2</v>
      </c>
      <c r="AD70" s="5"/>
      <c r="BG70" s="7">
        <v>62</v>
      </c>
      <c r="DA70" s="7" t="str">
        <f>VLOOKUP(C70,listaBolsa!$D$2:$BA$330,1,0)</f>
        <v>Ajedrez</v>
      </c>
      <c r="DB70" s="7" t="str">
        <f>VLOOKUP(C70,listaBolsa!$D$2:$BA$330,2,0)</f>
        <v>Juego de ajedrez estándar internacional Juego de ajedrez grande de plástico con tablero de ajedrez Tamaño: aproximadamente 24 x 24 cm/9,5 x 9,5 pulgadas Color: blanco y negro</v>
      </c>
      <c r="DC70" s="7" t="str">
        <f>VLOOKUP(C70,listaBolsa!$D$2:$BA$330,10,0)</f>
        <v>EXITO</v>
      </c>
      <c r="DD70" s="7">
        <f>VLOOKUP(C70,listaBolsa!$D$2:$BA$330,14,0)</f>
        <v>25126.05</v>
      </c>
      <c r="DE70" s="7" t="str">
        <f>VLOOKUP(C70,listaBolsa!$D$2:$BA$330,23,0)</f>
        <v>FALABELLA</v>
      </c>
      <c r="DF70" s="316">
        <f>VLOOKUP(C70,listaBolsa!$D$2:$BA$330,27,0)</f>
        <v>25126.05</v>
      </c>
      <c r="DG70" s="7" t="str">
        <f>VLOOKUP(C70,listaBolsa!$D$2:$BA$330,36,0)</f>
        <v>JUGANDO APRENDIENDO</v>
      </c>
      <c r="DH70" s="316">
        <f>VLOOKUP(C70,listaBolsa!$D$2:$BA$330,40,0)</f>
        <v>21512.61</v>
      </c>
      <c r="DI70" s="317">
        <f>VLOOKUP(C70,listaBolsa!$D$2:$BA$330,48,0)</f>
        <v>8.72E-2</v>
      </c>
      <c r="DJ70" s="7" t="b">
        <f t="shared" si="21"/>
        <v>1</v>
      </c>
      <c r="DK70" s="7" t="b">
        <f t="shared" si="21"/>
        <v>1</v>
      </c>
      <c r="DL70" s="7" t="b">
        <f t="shared" si="22"/>
        <v>1</v>
      </c>
      <c r="DM70" s="7" t="b">
        <f t="shared" si="22"/>
        <v>1</v>
      </c>
      <c r="DN70" s="7" t="b">
        <f t="shared" si="23"/>
        <v>1</v>
      </c>
      <c r="DO70" s="7" t="b">
        <f t="shared" si="23"/>
        <v>1</v>
      </c>
      <c r="DP70" s="7" t="b">
        <f t="shared" si="24"/>
        <v>1</v>
      </c>
      <c r="DQ70" s="7" t="b">
        <f t="shared" si="24"/>
        <v>1</v>
      </c>
      <c r="DR70" s="7" t="b">
        <f t="shared" si="20"/>
        <v>0</v>
      </c>
    </row>
    <row r="71" spans="1:122" s="7" customFormat="1" ht="105" customHeight="1">
      <c r="A71" s="319">
        <v>61</v>
      </c>
      <c r="B71" s="320" t="s">
        <v>358</v>
      </c>
      <c r="C71" s="321" t="s">
        <v>226</v>
      </c>
      <c r="D71" s="321" t="s">
        <v>227</v>
      </c>
      <c r="E71" s="322" t="s">
        <v>56</v>
      </c>
      <c r="F71" s="318">
        <v>5</v>
      </c>
      <c r="G71" s="321" t="s">
        <v>57</v>
      </c>
      <c r="H71" s="323" t="s">
        <v>90</v>
      </c>
      <c r="I71" s="309">
        <v>22268.91</v>
      </c>
      <c r="J71" s="310">
        <f t="shared" si="0"/>
        <v>4231.0928999999996</v>
      </c>
      <c r="K71" s="310">
        <f t="shared" si="1"/>
        <v>26500.002899999999</v>
      </c>
      <c r="L71" s="310">
        <f t="shared" si="2"/>
        <v>111344.55</v>
      </c>
      <c r="M71" s="310">
        <f t="shared" si="3"/>
        <v>132500.01449999999</v>
      </c>
      <c r="N71" s="324" t="s">
        <v>421</v>
      </c>
      <c r="O71" s="311">
        <v>21008.400000000001</v>
      </c>
      <c r="P71" s="311">
        <f t="shared" si="4"/>
        <v>3991.5960000000005</v>
      </c>
      <c r="Q71" s="311">
        <f t="shared" si="5"/>
        <v>24999.996000000003</v>
      </c>
      <c r="R71" s="311">
        <f t="shared" si="6"/>
        <v>105042</v>
      </c>
      <c r="S71" s="311">
        <f t="shared" si="7"/>
        <v>124999.98000000001</v>
      </c>
      <c r="T71" s="325" t="s">
        <v>422</v>
      </c>
      <c r="U71" s="312">
        <v>15294.12</v>
      </c>
      <c r="V71" s="312">
        <f t="shared" si="8"/>
        <v>2905.8828000000003</v>
      </c>
      <c r="W71" s="312">
        <f t="shared" si="9"/>
        <v>18200.002800000002</v>
      </c>
      <c r="X71" s="312">
        <f t="shared" si="10"/>
        <v>76470.600000000006</v>
      </c>
      <c r="Y71" s="312">
        <f t="shared" si="11"/>
        <v>91000.01400000001</v>
      </c>
      <c r="Z71" s="313">
        <f t="shared" si="12"/>
        <v>23233.333900000001</v>
      </c>
      <c r="AA71" s="313">
        <f t="shared" si="13"/>
        <v>116166.6695</v>
      </c>
      <c r="AB71" s="314">
        <f t="shared" si="14"/>
        <v>22115.221933479595</v>
      </c>
      <c r="AC71" s="315">
        <f t="shared" si="15"/>
        <v>0.19037493309111006</v>
      </c>
      <c r="AD71" s="5"/>
      <c r="BG71" s="7">
        <v>63</v>
      </c>
      <c r="DA71" s="7" t="str">
        <f>VLOOKUP(C71,listaBolsa!$D$2:$BA$330,1,0)</f>
        <v>Jenga</v>
      </c>
      <c r="DB71" s="7" t="str">
        <f>VLOOKUP(C71,listaBolsa!$D$2:$BA$330,2,0)</f>
        <v>Material: Madera Tipo: Juego de mesa de habilidad Color: Madera natural o multicolor Medidas: 15 × 5 cm aprox. Características: Portátil, incluye dados para dinámicas de juego Incluye: 54 bloques y dados según versión</v>
      </c>
      <c r="DC71" s="7" t="str">
        <f>VLOOKUP(C71,listaBolsa!$D$2:$BA$330,10,0)</f>
        <v>FALABELLA</v>
      </c>
      <c r="DD71" s="7">
        <f>VLOOKUP(C71,listaBolsa!$D$2:$BA$330,14,0)</f>
        <v>22268.91</v>
      </c>
      <c r="DE71" s="7" t="str">
        <f>VLOOKUP(C71,listaBolsa!$D$2:$BA$330,23,0)</f>
        <v>HOBBIES</v>
      </c>
      <c r="DF71" s="316">
        <f>VLOOKUP(C71,listaBolsa!$D$2:$BA$330,27,0)</f>
        <v>21008.400000000001</v>
      </c>
      <c r="DG71" s="7" t="str">
        <f>VLOOKUP(C71,listaBolsa!$D$2:$BA$330,36,0)</f>
        <v>PAPELERIA MARIN</v>
      </c>
      <c r="DH71" s="316">
        <f>VLOOKUP(C71,listaBolsa!$D$2:$BA$330,40,0)</f>
        <v>15294.12</v>
      </c>
      <c r="DI71" s="317">
        <f>VLOOKUP(C71,listaBolsa!$D$2:$BA$330,48,0)</f>
        <v>0.19040000000000001</v>
      </c>
      <c r="DJ71" s="7" t="b">
        <f t="shared" si="21"/>
        <v>1</v>
      </c>
      <c r="DK71" s="7" t="b">
        <f t="shared" si="21"/>
        <v>1</v>
      </c>
      <c r="DL71" s="7" t="b">
        <f t="shared" si="22"/>
        <v>1</v>
      </c>
      <c r="DM71" s="7" t="b">
        <f t="shared" si="22"/>
        <v>1</v>
      </c>
      <c r="DN71" s="7" t="b">
        <f t="shared" si="23"/>
        <v>1</v>
      </c>
      <c r="DO71" s="7" t="b">
        <f t="shared" si="23"/>
        <v>1</v>
      </c>
      <c r="DP71" s="7" t="b">
        <f t="shared" si="24"/>
        <v>1</v>
      </c>
      <c r="DQ71" s="7" t="b">
        <f t="shared" si="24"/>
        <v>1</v>
      </c>
      <c r="DR71" s="7" t="b">
        <f t="shared" si="20"/>
        <v>0</v>
      </c>
    </row>
    <row r="72" spans="1:122" s="7" customFormat="1" ht="21">
      <c r="A72" s="401" t="s">
        <v>228</v>
      </c>
      <c r="B72" s="401"/>
      <c r="C72" s="401"/>
      <c r="D72" s="401"/>
      <c r="E72" s="401"/>
      <c r="F72" s="401"/>
      <c r="G72" s="401"/>
      <c r="H72" s="401"/>
      <c r="I72" s="401"/>
      <c r="J72" s="401"/>
      <c r="K72" s="401"/>
      <c r="L72" s="401"/>
      <c r="M72" s="401"/>
      <c r="N72" s="401"/>
      <c r="O72" s="401"/>
      <c r="P72" s="401"/>
      <c r="Q72" s="401"/>
      <c r="R72" s="401"/>
      <c r="S72" s="401"/>
      <c r="T72" s="401"/>
      <c r="U72" s="401"/>
      <c r="V72" s="401"/>
      <c r="W72" s="401"/>
      <c r="X72" s="401"/>
      <c r="Y72" s="401"/>
      <c r="Z72" s="401"/>
      <c r="AA72" s="77">
        <f>SUM(AA11:AA71)</f>
        <v>199552844.62966663</v>
      </c>
    </row>
    <row r="73" spans="1:122">
      <c r="L73" s="70"/>
      <c r="M73" s="70"/>
    </row>
    <row r="74" spans="1:122">
      <c r="L74" s="70"/>
      <c r="M74" s="70"/>
    </row>
    <row r="75" spans="1:122">
      <c r="L75" s="70"/>
      <c r="M75" s="70"/>
    </row>
    <row r="76" spans="1:122">
      <c r="L76" s="70"/>
      <c r="M76" s="70"/>
      <c r="P76" s="95"/>
      <c r="Q76" s="95"/>
      <c r="R76" s="95"/>
    </row>
    <row r="77" spans="1:122">
      <c r="L77" s="70"/>
      <c r="M77" s="70"/>
      <c r="T77" s="402" t="s">
        <v>230</v>
      </c>
      <c r="U77" s="402"/>
      <c r="V77" s="402"/>
      <c r="W77" s="402"/>
      <c r="X77" s="402"/>
      <c r="Y77" s="402"/>
      <c r="Z77" s="399" t="s">
        <v>231</v>
      </c>
      <c r="AA77" s="400">
        <f>SUM(AA72)</f>
        <v>199552844.62966663</v>
      </c>
    </row>
    <row r="78" spans="1:122" ht="214.9" customHeight="1">
      <c r="T78" s="403" t="s">
        <v>423</v>
      </c>
      <c r="U78" s="403"/>
      <c r="V78" s="403"/>
      <c r="W78" s="403"/>
      <c r="X78" s="403"/>
      <c r="Y78" s="403"/>
      <c r="Z78" s="399"/>
      <c r="AA78" s="400"/>
    </row>
    <row r="79" spans="1:122">
      <c r="N79" s="3" t="s">
        <v>232</v>
      </c>
    </row>
  </sheetData>
  <sheetProtection algorithmName="SHA-512" hashValue="9rFakT9DSCXmv8M7OJDWUmnMhtlYLq5ldrMeN5jyLa+CzdbKnacx4PVH9UAncLT8JvW9iUj9+3SnycPFHI7g9Q==" saltValue="AIu1MYxwryzb5+orfjILIQ==" spinCount="100000" sheet="1" formatColumns="0" formatRows="0" insertColumns="0" insertRows="0" autoFilter="0"/>
  <autoFilter ref="A10:DR72" xr:uid="{CD4E1CA7-A360-49FE-9893-C36C580FA894}"/>
  <mergeCells count="22">
    <mergeCell ref="A72:Z72"/>
    <mergeCell ref="T77:Y77"/>
    <mergeCell ref="Z77:Z78"/>
    <mergeCell ref="AA77:AA78"/>
    <mergeCell ref="T78:Y78"/>
    <mergeCell ref="Z6:AA6"/>
    <mergeCell ref="H7:V7"/>
    <mergeCell ref="H9:M9"/>
    <mergeCell ref="N9:S9"/>
    <mergeCell ref="T9:Y9"/>
    <mergeCell ref="Z9:AC9"/>
    <mergeCell ref="A3:M3"/>
    <mergeCell ref="N3:W6"/>
    <mergeCell ref="A4:B6"/>
    <mergeCell ref="E4:G4"/>
    <mergeCell ref="H4:M4"/>
    <mergeCell ref="D6:M6"/>
    <mergeCell ref="Z4:AA4"/>
    <mergeCell ref="D5:F5"/>
    <mergeCell ref="I5:J5"/>
    <mergeCell ref="L5:M5"/>
    <mergeCell ref="Z5:AA5"/>
  </mergeCells>
  <conditionalFormatting sqref="AC11:AC29 AC31:AC71">
    <cfRule type="cellIs" dxfId="8" priority="5" stopIfTrue="1" operator="greaterThan">
      <formula>0.2</formula>
    </cfRule>
  </conditionalFormatting>
  <conditionalFormatting sqref="AC30">
    <cfRule type="cellIs" dxfId="7" priority="1" stopIfTrue="1" operator="greaterThan">
      <formula>0.2</formula>
    </cfRule>
  </conditionalFormatting>
  <dataValidations count="1">
    <dataValidation type="list" allowBlank="1" showInputMessage="1" showErrorMessage="1" sqref="G11:G71" xr:uid="{6779F4A9-6CA8-4D7B-82D9-8135FF3E626C}">
      <formula1>"Compra,Alquiler,PrestaciónServicio"</formula1>
      <formula2>0</formula2>
    </dataValidation>
  </dataValidations>
  <pageMargins left="0.25" right="0.25" top="0.75" bottom="0.75" header="0.3" footer="0.3"/>
  <pageSetup paperSize="3" scale="10" orientation="landscape" r:id="rId1"/>
  <rowBreaks count="1" manualBreakCount="1">
    <brk id="72" max="30" man="1"/>
  </rowBreaks>
  <drawing r:id="rId2"/>
  <extLst>
    <ext xmlns:x14="http://schemas.microsoft.com/office/spreadsheetml/2009/9/main" uri="{CCE6A557-97BC-4b89-ADB6-D9C93CAAB3DF}">
      <x14:dataValidations xmlns:xm="http://schemas.microsoft.com/office/excel/2006/main" count="1">
        <x14:dataValidation type="list" allowBlank="1" showInputMessage="1" showErrorMessage="1" xr:uid="{C8A87248-F005-43F7-B5E1-33532C30DAED}">
          <x14:formula1>
            <xm:f>Lista!$V$8:$V$14</xm:f>
          </x14:formula1>
          <xm:sqref>H4:M4</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11544D9-F504-4AB2-A483-F1B27825D298}">
  <sheetPr filterMode="1"/>
  <dimension ref="A1:BK330"/>
  <sheetViews>
    <sheetView topLeftCell="A300" workbookViewId="0">
      <selection activeCell="A300" sqref="A300"/>
    </sheetView>
  </sheetViews>
  <sheetFormatPr defaultColWidth="11.42578125" defaultRowHeight="15"/>
  <cols>
    <col min="3" max="3" width="11.7109375" bestFit="1" customWidth="1"/>
    <col min="4" max="4" width="19.28515625" customWidth="1"/>
    <col min="5" max="5" width="48" customWidth="1"/>
    <col min="7" max="7" width="11.7109375" bestFit="1" customWidth="1"/>
    <col min="10" max="10" width="11.7109375" bestFit="1" customWidth="1"/>
    <col min="12" max="12" width="14.7109375" customWidth="1"/>
    <col min="14" max="14" width="13.7109375" bestFit="1" customWidth="1"/>
    <col min="17" max="17" width="13.7109375" bestFit="1" customWidth="1"/>
    <col min="18" max="19" width="11.7109375" bestFit="1" customWidth="1"/>
    <col min="20" max="21" width="12.42578125" bestFit="1" customWidth="1"/>
    <col min="23" max="23" width="11.7109375" bestFit="1" customWidth="1"/>
    <col min="27" max="27" width="13.7109375" bestFit="1" customWidth="1"/>
    <col min="30" max="30" width="13.7109375" bestFit="1" customWidth="1"/>
    <col min="31" max="32" width="11.7109375" bestFit="1" customWidth="1"/>
    <col min="33" max="34" width="12.42578125" bestFit="1" customWidth="1"/>
    <col min="36" max="36" width="11.7109375" bestFit="1" customWidth="1"/>
    <col min="40" max="40" width="13.7109375" bestFit="1" customWidth="1"/>
    <col min="43" max="43" width="13.7109375" bestFit="1" customWidth="1"/>
    <col min="44" max="45" width="11.7109375" bestFit="1" customWidth="1"/>
    <col min="46" max="47" width="12.42578125" bestFit="1" customWidth="1"/>
    <col min="48" max="49" width="14.7109375" bestFit="1" customWidth="1"/>
    <col min="50" max="50" width="13.7109375" bestFit="1" customWidth="1"/>
    <col min="51" max="51" width="11.7109375" bestFit="1" customWidth="1"/>
    <col min="53" max="53" width="11.7109375" bestFit="1" customWidth="1"/>
  </cols>
  <sheetData>
    <row r="1" spans="1:54">
      <c r="D1">
        <v>1</v>
      </c>
      <c r="E1">
        <v>2</v>
      </c>
      <c r="F1">
        <v>3</v>
      </c>
      <c r="G1">
        <v>4</v>
      </c>
      <c r="H1">
        <v>5</v>
      </c>
      <c r="I1">
        <v>6</v>
      </c>
      <c r="J1">
        <v>7</v>
      </c>
      <c r="K1">
        <v>8</v>
      </c>
      <c r="L1">
        <v>9</v>
      </c>
      <c r="M1">
        <v>10</v>
      </c>
      <c r="N1">
        <v>11</v>
      </c>
      <c r="O1">
        <v>12</v>
      </c>
      <c r="P1">
        <v>13</v>
      </c>
      <c r="Q1">
        <v>14</v>
      </c>
      <c r="R1">
        <v>15</v>
      </c>
      <c r="S1">
        <v>16</v>
      </c>
      <c r="T1">
        <v>17</v>
      </c>
      <c r="U1">
        <v>18</v>
      </c>
      <c r="V1">
        <v>19</v>
      </c>
      <c r="W1">
        <v>20</v>
      </c>
      <c r="X1">
        <v>21</v>
      </c>
      <c r="Y1">
        <v>22</v>
      </c>
      <c r="Z1">
        <v>23</v>
      </c>
      <c r="AA1">
        <v>24</v>
      </c>
      <c r="AB1">
        <v>25</v>
      </c>
      <c r="AC1">
        <v>26</v>
      </c>
      <c r="AD1">
        <v>27</v>
      </c>
      <c r="AE1">
        <v>28</v>
      </c>
      <c r="AF1">
        <v>29</v>
      </c>
      <c r="AG1">
        <v>30</v>
      </c>
      <c r="AH1">
        <v>31</v>
      </c>
      <c r="AI1">
        <v>32</v>
      </c>
      <c r="AJ1">
        <v>33</v>
      </c>
      <c r="AK1">
        <v>34</v>
      </c>
      <c r="AL1">
        <v>35</v>
      </c>
      <c r="AM1">
        <v>36</v>
      </c>
      <c r="AN1">
        <v>37</v>
      </c>
      <c r="AO1">
        <v>38</v>
      </c>
      <c r="AP1">
        <v>39</v>
      </c>
      <c r="AQ1">
        <v>40</v>
      </c>
      <c r="AR1">
        <v>41</v>
      </c>
      <c r="AS1">
        <v>42</v>
      </c>
      <c r="AT1">
        <v>43</v>
      </c>
      <c r="AU1">
        <v>44</v>
      </c>
      <c r="AV1">
        <v>45</v>
      </c>
      <c r="AW1">
        <v>46</v>
      </c>
      <c r="AX1">
        <v>47</v>
      </c>
      <c r="AY1">
        <v>48</v>
      </c>
      <c r="AZ1">
        <v>49</v>
      </c>
      <c r="BA1">
        <v>50</v>
      </c>
      <c r="BB1">
        <v>51</v>
      </c>
    </row>
    <row r="2" spans="1:54" ht="90">
      <c r="A2" s="98" t="s">
        <v>424</v>
      </c>
      <c r="B2" s="98" t="s">
        <v>425</v>
      </c>
      <c r="C2" s="98" t="s">
        <v>426</v>
      </c>
      <c r="D2" s="98" t="s">
        <v>15</v>
      </c>
      <c r="E2" s="98" t="s">
        <v>16</v>
      </c>
      <c r="F2" s="98" t="s">
        <v>32</v>
      </c>
      <c r="G2" s="98" t="s">
        <v>33</v>
      </c>
      <c r="H2" s="98" t="s">
        <v>34</v>
      </c>
      <c r="I2" s="99" t="s">
        <v>427</v>
      </c>
      <c r="J2" s="99" t="s">
        <v>428</v>
      </c>
      <c r="K2" s="99" t="s">
        <v>429</v>
      </c>
      <c r="L2" s="99" t="s">
        <v>430</v>
      </c>
      <c r="M2" s="99" t="s">
        <v>17</v>
      </c>
      <c r="N2" s="100" t="s">
        <v>431</v>
      </c>
      <c r="O2" s="99" t="s">
        <v>432</v>
      </c>
      <c r="P2" s="99" t="s">
        <v>433</v>
      </c>
      <c r="Q2" s="99" t="s">
        <v>18</v>
      </c>
      <c r="R2" s="99" t="s">
        <v>39</v>
      </c>
      <c r="S2" s="99" t="s">
        <v>20</v>
      </c>
      <c r="T2" s="99" t="s">
        <v>36</v>
      </c>
      <c r="U2" s="99" t="s">
        <v>37</v>
      </c>
      <c r="V2" s="98" t="s">
        <v>434</v>
      </c>
      <c r="W2" s="98" t="s">
        <v>435</v>
      </c>
      <c r="X2" s="98" t="s">
        <v>436</v>
      </c>
      <c r="Y2" s="98" t="s">
        <v>437</v>
      </c>
      <c r="Z2" s="98" t="s">
        <v>19</v>
      </c>
      <c r="AA2" s="98" t="s">
        <v>438</v>
      </c>
      <c r="AB2" s="98" t="s">
        <v>432</v>
      </c>
      <c r="AC2" s="98" t="s">
        <v>433</v>
      </c>
      <c r="AD2" s="98" t="s">
        <v>22</v>
      </c>
      <c r="AE2" s="98" t="s">
        <v>39</v>
      </c>
      <c r="AF2" s="98" t="s">
        <v>20</v>
      </c>
      <c r="AG2" s="98" t="s">
        <v>36</v>
      </c>
      <c r="AH2" s="98" t="s">
        <v>37</v>
      </c>
      <c r="AI2" s="101" t="s">
        <v>439</v>
      </c>
      <c r="AJ2" s="101" t="s">
        <v>440</v>
      </c>
      <c r="AK2" s="101" t="s">
        <v>441</v>
      </c>
      <c r="AL2" s="101" t="s">
        <v>442</v>
      </c>
      <c r="AM2" s="101" t="s">
        <v>21</v>
      </c>
      <c r="AN2" s="101" t="s">
        <v>438</v>
      </c>
      <c r="AO2" s="101" t="s">
        <v>432</v>
      </c>
      <c r="AP2" s="101" t="s">
        <v>433</v>
      </c>
      <c r="AQ2" s="102" t="s">
        <v>22</v>
      </c>
      <c r="AR2" s="102" t="s">
        <v>39</v>
      </c>
      <c r="AS2" s="102" t="s">
        <v>20</v>
      </c>
      <c r="AT2" s="102" t="s">
        <v>36</v>
      </c>
      <c r="AU2" s="102" t="s">
        <v>37</v>
      </c>
      <c r="AV2" s="99" t="s">
        <v>40</v>
      </c>
      <c r="AW2" s="99" t="s">
        <v>41</v>
      </c>
      <c r="AX2" s="99" t="s">
        <v>42</v>
      </c>
      <c r="AY2" s="99" t="s">
        <v>23</v>
      </c>
      <c r="AZ2" s="103" t="s">
        <v>443</v>
      </c>
      <c r="BA2" s="104" t="s">
        <v>444</v>
      </c>
      <c r="BB2" s="104" t="s">
        <v>445</v>
      </c>
    </row>
    <row r="3" spans="1:54" ht="75" hidden="1">
      <c r="A3" s="6" t="s">
        <v>446</v>
      </c>
      <c r="B3" s="6" t="s">
        <v>447</v>
      </c>
      <c r="C3" s="6">
        <v>82101502</v>
      </c>
      <c r="D3" s="6" t="s">
        <v>448</v>
      </c>
      <c r="E3" s="148" t="s">
        <v>449</v>
      </c>
      <c r="F3" s="105" t="s">
        <v>56</v>
      </c>
      <c r="G3" s="149">
        <v>1</v>
      </c>
      <c r="H3" s="105" t="s">
        <v>57</v>
      </c>
      <c r="I3" s="106" t="s">
        <v>450</v>
      </c>
      <c r="J3" s="107">
        <v>46155</v>
      </c>
      <c r="K3" s="150" t="s">
        <v>451</v>
      </c>
      <c r="L3" s="151" t="s">
        <v>452</v>
      </c>
      <c r="M3" s="107" t="s">
        <v>453</v>
      </c>
      <c r="N3" s="108">
        <v>490000</v>
      </c>
      <c r="O3" s="108" t="s">
        <v>454</v>
      </c>
      <c r="P3" s="108" t="s">
        <v>455</v>
      </c>
      <c r="Q3" s="109">
        <f t="shared" ref="Q3:Q12" si="0">IF(O3="IVA Incluido",(N3/1.19),N3)</f>
        <v>411764.70588235295</v>
      </c>
      <c r="R3" s="110">
        <f>IF(P3="Si tiene IVA",Q3*19%,0)</f>
        <v>78235.294117647063</v>
      </c>
      <c r="S3" s="110">
        <f t="shared" ref="S3:S12" si="1">Q3+R3</f>
        <v>490000</v>
      </c>
      <c r="T3" s="110">
        <f t="shared" ref="T3:T12" si="2">IF(B3="","",(N3*G3))</f>
        <v>490000</v>
      </c>
      <c r="U3" s="110">
        <f t="shared" ref="U3:U12" si="3">IF(B3="","",(S3*G3))</f>
        <v>490000</v>
      </c>
      <c r="V3" s="111" t="s">
        <v>450</v>
      </c>
      <c r="W3" s="112">
        <v>46155</v>
      </c>
      <c r="X3" s="152" t="s">
        <v>456</v>
      </c>
      <c r="Y3" s="153" t="s">
        <v>457</v>
      </c>
      <c r="Z3" s="154" t="s">
        <v>458</v>
      </c>
      <c r="AA3" s="113">
        <v>550000</v>
      </c>
      <c r="AB3" s="113" t="s">
        <v>454</v>
      </c>
      <c r="AC3" s="113" t="s">
        <v>455</v>
      </c>
      <c r="AD3" s="114">
        <f>IF(AB3="IVA Incluido",(AA3/1.19),AA3)</f>
        <v>462184.87394957984</v>
      </c>
      <c r="AE3" s="115">
        <f t="shared" ref="AE3:AE12" si="4">IF(AC3="Si tiene IVA",AD3*19%,0)</f>
        <v>87815.126050420164</v>
      </c>
      <c r="AF3" s="115">
        <f t="shared" ref="AF3:AF12" si="5">AD3+AE3</f>
        <v>550000</v>
      </c>
      <c r="AG3" s="115">
        <f t="shared" ref="AG3:AG12" si="6">IF(O3="","",(AA3*G3))</f>
        <v>550000</v>
      </c>
      <c r="AH3" s="115">
        <f t="shared" ref="AH3:AH12" si="7">IF(O3="","",(AF3*G3))</f>
        <v>550000</v>
      </c>
      <c r="AI3" s="116" t="s">
        <v>450</v>
      </c>
      <c r="AJ3" s="117">
        <v>46155</v>
      </c>
      <c r="AK3" s="118" t="s">
        <v>459</v>
      </c>
      <c r="AL3" s="155" t="s">
        <v>452</v>
      </c>
      <c r="AM3" s="119" t="s">
        <v>460</v>
      </c>
      <c r="AN3" s="120">
        <v>585000</v>
      </c>
      <c r="AO3" s="120" t="s">
        <v>461</v>
      </c>
      <c r="AP3" s="121" t="s">
        <v>455</v>
      </c>
      <c r="AQ3" s="122">
        <f t="shared" ref="AQ3:AQ12" si="8">IF(AO3="IVA Incluido",(AN3/1.19),AN3)</f>
        <v>585000</v>
      </c>
      <c r="AR3" s="123">
        <f t="shared" ref="AR3:AR12" si="9">IF(AP3="Si tiene IVA",AQ3*19%,0)</f>
        <v>111150</v>
      </c>
      <c r="AS3" s="123">
        <f t="shared" ref="AS3:AS12" si="10">AQ3+AR3</f>
        <v>696150</v>
      </c>
      <c r="AT3" s="123">
        <f t="shared" ref="AT3:AT12" si="11">IF(AB3="","",(AN3*G3))</f>
        <v>585000</v>
      </c>
      <c r="AU3" s="123">
        <f t="shared" ref="AU3:AU12" si="12">IF(AB3="","",(AS3*G3))</f>
        <v>696150</v>
      </c>
      <c r="AV3" s="124">
        <f t="shared" ref="AV3:AV12" si="13">IF(A3="","",AVERAGE(S3,AF3,AS3))</f>
        <v>578716.66666666663</v>
      </c>
      <c r="AW3" s="124">
        <f t="shared" ref="AW3:AW12" si="14">IF(A3="","",AVERAGE(U3,AH3,AU3))</f>
        <v>578716.66666666663</v>
      </c>
      <c r="AX3" s="124">
        <f t="shared" ref="AX3:AX12" si="15">IF(N3="","",STDEV(U3,AH3,AU3))</f>
        <v>106032.73472533523</v>
      </c>
      <c r="AY3" s="125">
        <f t="shared" ref="AY3:AY12" si="16">IF(N3="","",(AX3/AW3))</f>
        <v>0.18322046146704243</v>
      </c>
      <c r="AZ3" s="5"/>
      <c r="BA3" s="7">
        <f t="shared" ref="BA3:BA12" si="17">COUNTA(M3,Z3,AM3)</f>
        <v>3</v>
      </c>
      <c r="BB3" s="7"/>
    </row>
    <row r="4" spans="1:54" ht="75" hidden="1">
      <c r="A4" s="6" t="s">
        <v>446</v>
      </c>
      <c r="B4" s="6" t="s">
        <v>447</v>
      </c>
      <c r="C4" s="6">
        <v>82101502</v>
      </c>
      <c r="D4" s="6" t="s">
        <v>462</v>
      </c>
      <c r="E4" s="148" t="s">
        <v>449</v>
      </c>
      <c r="F4" s="105" t="s">
        <v>56</v>
      </c>
      <c r="G4" s="149">
        <v>1</v>
      </c>
      <c r="H4" s="105" t="s">
        <v>57</v>
      </c>
      <c r="I4" s="106" t="s">
        <v>463</v>
      </c>
      <c r="J4" s="107">
        <v>46147</v>
      </c>
      <c r="K4" s="150" t="s">
        <v>464</v>
      </c>
      <c r="L4" s="151" t="s">
        <v>452</v>
      </c>
      <c r="M4" s="107" t="s">
        <v>460</v>
      </c>
      <c r="N4" s="108">
        <v>35000</v>
      </c>
      <c r="O4" s="108" t="s">
        <v>461</v>
      </c>
      <c r="P4" s="108" t="s">
        <v>455</v>
      </c>
      <c r="Q4" s="109">
        <f t="shared" si="0"/>
        <v>35000</v>
      </c>
      <c r="R4" s="110">
        <f>IF(P4="Si tiene IVA",Q4*19%,0)</f>
        <v>6650</v>
      </c>
      <c r="S4" s="110">
        <f t="shared" si="1"/>
        <v>41650</v>
      </c>
      <c r="T4" s="110">
        <f t="shared" si="2"/>
        <v>35000</v>
      </c>
      <c r="U4" s="110">
        <f t="shared" si="3"/>
        <v>41650</v>
      </c>
      <c r="V4" s="111" t="s">
        <v>465</v>
      </c>
      <c r="W4" s="112">
        <v>46143</v>
      </c>
      <c r="X4" s="152" t="s">
        <v>466</v>
      </c>
      <c r="Y4" s="153" t="s">
        <v>452</v>
      </c>
      <c r="Z4" s="154" t="s">
        <v>467</v>
      </c>
      <c r="AA4" s="113">
        <v>36600</v>
      </c>
      <c r="AB4" s="113" t="s">
        <v>461</v>
      </c>
      <c r="AC4" s="113" t="s">
        <v>455</v>
      </c>
      <c r="AD4" s="114">
        <f>IF(AB4="IVA Incluido",(AA4/1.19),AA4)</f>
        <v>36600</v>
      </c>
      <c r="AE4" s="115">
        <f t="shared" si="4"/>
        <v>6954</v>
      </c>
      <c r="AF4" s="115">
        <f t="shared" si="5"/>
        <v>43554</v>
      </c>
      <c r="AG4" s="115">
        <f t="shared" si="6"/>
        <v>36600</v>
      </c>
      <c r="AH4" s="115">
        <f t="shared" si="7"/>
        <v>43554</v>
      </c>
      <c r="AI4" s="116" t="s">
        <v>463</v>
      </c>
      <c r="AJ4" s="117">
        <v>46143</v>
      </c>
      <c r="AK4" s="118" t="s">
        <v>456</v>
      </c>
      <c r="AL4" s="155" t="s">
        <v>452</v>
      </c>
      <c r="AM4" s="119" t="s">
        <v>468</v>
      </c>
      <c r="AN4" s="120">
        <v>55000</v>
      </c>
      <c r="AO4" s="120" t="s">
        <v>454</v>
      </c>
      <c r="AP4" s="121" t="s">
        <v>455</v>
      </c>
      <c r="AQ4" s="122">
        <f t="shared" si="8"/>
        <v>46218.487394957985</v>
      </c>
      <c r="AR4" s="123">
        <f t="shared" si="9"/>
        <v>8781.5126050420167</v>
      </c>
      <c r="AS4" s="123">
        <f t="shared" si="10"/>
        <v>55000</v>
      </c>
      <c r="AT4" s="123">
        <f t="shared" si="11"/>
        <v>55000</v>
      </c>
      <c r="AU4" s="123">
        <f t="shared" si="12"/>
        <v>55000</v>
      </c>
      <c r="AV4" s="124">
        <f t="shared" si="13"/>
        <v>46734.666666666664</v>
      </c>
      <c r="AW4" s="124">
        <f t="shared" si="14"/>
        <v>46734.666666666664</v>
      </c>
      <c r="AX4" s="124">
        <f t="shared" si="15"/>
        <v>7221.0183030742619</v>
      </c>
      <c r="AY4" s="125">
        <f t="shared" si="16"/>
        <v>0.15451096194989292</v>
      </c>
      <c r="AZ4" s="5"/>
      <c r="BA4" s="7">
        <f t="shared" si="17"/>
        <v>3</v>
      </c>
      <c r="BB4" s="7"/>
    </row>
    <row r="5" spans="1:54" ht="75" hidden="1">
      <c r="A5" s="6" t="s">
        <v>446</v>
      </c>
      <c r="B5" s="6" t="s">
        <v>447</v>
      </c>
      <c r="C5" s="6">
        <v>82101502</v>
      </c>
      <c r="D5" s="6" t="s">
        <v>469</v>
      </c>
      <c r="E5" s="148" t="s">
        <v>470</v>
      </c>
      <c r="F5" s="105" t="s">
        <v>56</v>
      </c>
      <c r="G5" s="149">
        <v>1</v>
      </c>
      <c r="H5" s="105" t="s">
        <v>57</v>
      </c>
      <c r="I5" s="106" t="s">
        <v>450</v>
      </c>
      <c r="J5" s="107">
        <v>46155</v>
      </c>
      <c r="K5" s="150" t="s">
        <v>471</v>
      </c>
      <c r="L5" s="151" t="s">
        <v>452</v>
      </c>
      <c r="M5" s="107" t="s">
        <v>468</v>
      </c>
      <c r="N5" s="108">
        <v>55000</v>
      </c>
      <c r="O5" s="108" t="s">
        <v>461</v>
      </c>
      <c r="P5" s="108" t="s">
        <v>455</v>
      </c>
      <c r="Q5" s="109">
        <f t="shared" si="0"/>
        <v>55000</v>
      </c>
      <c r="R5" s="110">
        <v>6227</v>
      </c>
      <c r="S5" s="110">
        <f t="shared" si="1"/>
        <v>61227</v>
      </c>
      <c r="T5" s="110">
        <f t="shared" si="2"/>
        <v>55000</v>
      </c>
      <c r="U5" s="110">
        <f t="shared" si="3"/>
        <v>61227</v>
      </c>
      <c r="V5" s="111" t="s">
        <v>450</v>
      </c>
      <c r="W5" s="112">
        <v>46155</v>
      </c>
      <c r="X5" s="152" t="s">
        <v>464</v>
      </c>
      <c r="Y5" s="153" t="s">
        <v>452</v>
      </c>
      <c r="Z5" s="154" t="s">
        <v>460</v>
      </c>
      <c r="AA5" s="113">
        <v>35000</v>
      </c>
      <c r="AB5" s="113" t="s">
        <v>461</v>
      </c>
      <c r="AC5" s="113" t="s">
        <v>455</v>
      </c>
      <c r="AD5" s="114">
        <f>IF(AB5="IVA Incluido",(AA5/1.19),AA5)</f>
        <v>35000</v>
      </c>
      <c r="AE5" s="115">
        <f t="shared" si="4"/>
        <v>6650</v>
      </c>
      <c r="AF5" s="115">
        <f t="shared" si="5"/>
        <v>41650</v>
      </c>
      <c r="AG5" s="115">
        <f t="shared" si="6"/>
        <v>35000</v>
      </c>
      <c r="AH5" s="115">
        <f t="shared" si="7"/>
        <v>41650</v>
      </c>
      <c r="AI5" s="116" t="s">
        <v>450</v>
      </c>
      <c r="AJ5" s="117">
        <v>46155</v>
      </c>
      <c r="AK5" s="118" t="s">
        <v>466</v>
      </c>
      <c r="AL5" s="155" t="s">
        <v>452</v>
      </c>
      <c r="AM5" s="119" t="s">
        <v>467</v>
      </c>
      <c r="AN5" s="120">
        <v>36600</v>
      </c>
      <c r="AO5" s="120" t="s">
        <v>461</v>
      </c>
      <c r="AP5" s="121" t="s">
        <v>455</v>
      </c>
      <c r="AQ5" s="122">
        <f t="shared" si="8"/>
        <v>36600</v>
      </c>
      <c r="AR5" s="123">
        <f t="shared" si="9"/>
        <v>6954</v>
      </c>
      <c r="AS5" s="123">
        <f t="shared" si="10"/>
        <v>43554</v>
      </c>
      <c r="AT5" s="123">
        <f t="shared" si="11"/>
        <v>36600</v>
      </c>
      <c r="AU5" s="123">
        <f t="shared" si="12"/>
        <v>43554</v>
      </c>
      <c r="AV5" s="124">
        <f t="shared" si="13"/>
        <v>48810.333333333336</v>
      </c>
      <c r="AW5" s="124">
        <f t="shared" si="14"/>
        <v>48810.333333333336</v>
      </c>
      <c r="AX5" s="124">
        <f t="shared" si="15"/>
        <v>10795.207841136431</v>
      </c>
      <c r="AY5" s="125">
        <f t="shared" si="16"/>
        <v>0.22116644374080141</v>
      </c>
      <c r="AZ5" s="5"/>
      <c r="BA5" s="7">
        <f t="shared" si="17"/>
        <v>3</v>
      </c>
      <c r="BB5" s="7"/>
    </row>
    <row r="6" spans="1:54" ht="75" hidden="1">
      <c r="A6" s="6" t="s">
        <v>446</v>
      </c>
      <c r="B6" s="6" t="s">
        <v>447</v>
      </c>
      <c r="C6" s="6">
        <v>82101502</v>
      </c>
      <c r="D6" s="6" t="s">
        <v>472</v>
      </c>
      <c r="E6" s="148" t="s">
        <v>473</v>
      </c>
      <c r="F6" s="105" t="s">
        <v>56</v>
      </c>
      <c r="G6" s="149">
        <v>1</v>
      </c>
      <c r="H6" s="105" t="s">
        <v>57</v>
      </c>
      <c r="I6" s="106" t="s">
        <v>450</v>
      </c>
      <c r="J6" s="107">
        <v>46155</v>
      </c>
      <c r="K6" s="150" t="s">
        <v>456</v>
      </c>
      <c r="L6" s="151" t="s">
        <v>452</v>
      </c>
      <c r="M6" s="107" t="s">
        <v>468</v>
      </c>
      <c r="N6" s="108">
        <v>340000</v>
      </c>
      <c r="O6" s="108" t="s">
        <v>454</v>
      </c>
      <c r="P6" s="108" t="s">
        <v>455</v>
      </c>
      <c r="Q6" s="109">
        <f t="shared" si="0"/>
        <v>285714.28571428574</v>
      </c>
      <c r="R6" s="110">
        <f t="shared" ref="R6:R12" si="18">IF(P6="Si tiene IVA",Q6*19%,0)</f>
        <v>54285.71428571429</v>
      </c>
      <c r="S6" s="110">
        <f t="shared" si="1"/>
        <v>340000</v>
      </c>
      <c r="T6" s="110">
        <f t="shared" si="2"/>
        <v>340000</v>
      </c>
      <c r="U6" s="110">
        <f t="shared" si="3"/>
        <v>340000</v>
      </c>
      <c r="V6" s="111" t="s">
        <v>450</v>
      </c>
      <c r="W6" s="112">
        <v>46155</v>
      </c>
      <c r="X6" s="152" t="s">
        <v>474</v>
      </c>
      <c r="Y6" s="153" t="s">
        <v>452</v>
      </c>
      <c r="Z6" s="154" t="s">
        <v>475</v>
      </c>
      <c r="AA6" s="113">
        <v>210000</v>
      </c>
      <c r="AB6" s="113" t="s">
        <v>461</v>
      </c>
      <c r="AC6" s="113" t="s">
        <v>455</v>
      </c>
      <c r="AD6" s="114">
        <f>IF(AB6="IVA Incluido",(AA6/1.19),AA6)</f>
        <v>210000</v>
      </c>
      <c r="AE6" s="115">
        <f t="shared" si="4"/>
        <v>39900</v>
      </c>
      <c r="AF6" s="115">
        <f t="shared" si="5"/>
        <v>249900</v>
      </c>
      <c r="AG6" s="115">
        <f t="shared" si="6"/>
        <v>210000</v>
      </c>
      <c r="AH6" s="115">
        <f t="shared" si="7"/>
        <v>249900</v>
      </c>
      <c r="AI6" s="116" t="s">
        <v>450</v>
      </c>
      <c r="AJ6" s="117">
        <v>46155</v>
      </c>
      <c r="AK6" s="118" t="s">
        <v>476</v>
      </c>
      <c r="AL6" s="155" t="s">
        <v>452</v>
      </c>
      <c r="AM6" s="119" t="s">
        <v>477</v>
      </c>
      <c r="AN6" s="120">
        <v>250000</v>
      </c>
      <c r="AO6" s="120" t="s">
        <v>461</v>
      </c>
      <c r="AP6" s="121" t="s">
        <v>455</v>
      </c>
      <c r="AQ6" s="122">
        <f t="shared" si="8"/>
        <v>250000</v>
      </c>
      <c r="AR6" s="123">
        <f t="shared" si="9"/>
        <v>47500</v>
      </c>
      <c r="AS6" s="123">
        <f t="shared" si="10"/>
        <v>297500</v>
      </c>
      <c r="AT6" s="123">
        <f t="shared" si="11"/>
        <v>250000</v>
      </c>
      <c r="AU6" s="123">
        <f t="shared" si="12"/>
        <v>297500</v>
      </c>
      <c r="AV6" s="124">
        <f t="shared" si="13"/>
        <v>295800</v>
      </c>
      <c r="AW6" s="124">
        <f t="shared" si="14"/>
        <v>295800</v>
      </c>
      <c r="AX6" s="124">
        <f t="shared" si="15"/>
        <v>45074.050184113694</v>
      </c>
      <c r="AY6" s="125">
        <f t="shared" si="16"/>
        <v>0.15238015613290634</v>
      </c>
      <c r="AZ6" s="5"/>
      <c r="BA6" s="7">
        <f t="shared" si="17"/>
        <v>3</v>
      </c>
      <c r="BB6" s="7"/>
    </row>
    <row r="7" spans="1:54" ht="150" hidden="1">
      <c r="A7" s="6" t="s">
        <v>446</v>
      </c>
      <c r="B7" s="6" t="s">
        <v>447</v>
      </c>
      <c r="C7" s="6">
        <v>82101502</v>
      </c>
      <c r="D7" s="6" t="s">
        <v>478</v>
      </c>
      <c r="E7" s="148" t="s">
        <v>473</v>
      </c>
      <c r="F7" s="105" t="s">
        <v>56</v>
      </c>
      <c r="G7" s="149">
        <v>1</v>
      </c>
      <c r="H7" s="105" t="s">
        <v>57</v>
      </c>
      <c r="I7" s="106" t="s">
        <v>450</v>
      </c>
      <c r="J7" s="107">
        <v>46147</v>
      </c>
      <c r="K7" s="150" t="s">
        <v>471</v>
      </c>
      <c r="L7" s="151" t="s">
        <v>452</v>
      </c>
      <c r="M7" s="107" t="s">
        <v>468</v>
      </c>
      <c r="N7" s="108">
        <v>6500</v>
      </c>
      <c r="O7" s="108" t="s">
        <v>454</v>
      </c>
      <c r="P7" s="108" t="s">
        <v>455</v>
      </c>
      <c r="Q7" s="109">
        <f t="shared" si="0"/>
        <v>5462.1848739495799</v>
      </c>
      <c r="R7" s="110">
        <f t="shared" si="18"/>
        <v>1037.8151260504203</v>
      </c>
      <c r="S7" s="110">
        <f t="shared" si="1"/>
        <v>6500</v>
      </c>
      <c r="T7" s="110">
        <f t="shared" si="2"/>
        <v>6500</v>
      </c>
      <c r="U7" s="110">
        <f t="shared" si="3"/>
        <v>6500</v>
      </c>
      <c r="V7" s="111" t="s">
        <v>450</v>
      </c>
      <c r="W7" s="112">
        <v>46147</v>
      </c>
      <c r="X7" s="152" t="s">
        <v>479</v>
      </c>
      <c r="Y7" s="153" t="s">
        <v>452</v>
      </c>
      <c r="Z7" s="154" t="s">
        <v>480</v>
      </c>
      <c r="AA7" s="113">
        <v>7000</v>
      </c>
      <c r="AB7" s="113" t="s">
        <v>461</v>
      </c>
      <c r="AC7" s="113" t="s">
        <v>481</v>
      </c>
      <c r="AD7" s="114">
        <f>IF(AB7="IVA Incluido",(AA7/1.19),AA7)</f>
        <v>7000</v>
      </c>
      <c r="AE7" s="115">
        <f t="shared" si="4"/>
        <v>0</v>
      </c>
      <c r="AF7" s="115">
        <f t="shared" si="5"/>
        <v>7000</v>
      </c>
      <c r="AG7" s="115">
        <f t="shared" si="6"/>
        <v>7000</v>
      </c>
      <c r="AH7" s="115">
        <f t="shared" si="7"/>
        <v>7000</v>
      </c>
      <c r="AI7" s="116" t="s">
        <v>450</v>
      </c>
      <c r="AJ7" s="117">
        <v>46147</v>
      </c>
      <c r="AK7" s="118" t="s">
        <v>464</v>
      </c>
      <c r="AL7" s="155" t="s">
        <v>452</v>
      </c>
      <c r="AM7" s="119" t="s">
        <v>460</v>
      </c>
      <c r="AN7" s="120">
        <v>7800</v>
      </c>
      <c r="AO7" s="120" t="s">
        <v>461</v>
      </c>
      <c r="AP7" s="121" t="s">
        <v>455</v>
      </c>
      <c r="AQ7" s="122">
        <f t="shared" si="8"/>
        <v>7800</v>
      </c>
      <c r="AR7" s="123">
        <f t="shared" si="9"/>
        <v>1482</v>
      </c>
      <c r="AS7" s="123">
        <f t="shared" si="10"/>
        <v>9282</v>
      </c>
      <c r="AT7" s="123">
        <f t="shared" si="11"/>
        <v>7800</v>
      </c>
      <c r="AU7" s="123">
        <f t="shared" si="12"/>
        <v>9282</v>
      </c>
      <c r="AV7" s="124">
        <f t="shared" si="13"/>
        <v>7594</v>
      </c>
      <c r="AW7" s="124">
        <f t="shared" si="14"/>
        <v>7594</v>
      </c>
      <c r="AX7" s="124">
        <f t="shared" si="15"/>
        <v>1483.0738349792298</v>
      </c>
      <c r="AY7" s="125">
        <f t="shared" si="16"/>
        <v>0.19529547471414666</v>
      </c>
      <c r="AZ7" s="5" t="s">
        <v>482</v>
      </c>
      <c r="BA7" s="7">
        <f t="shared" si="17"/>
        <v>3</v>
      </c>
      <c r="BB7" s="7" t="s">
        <v>483</v>
      </c>
    </row>
    <row r="8" spans="1:54" ht="75" hidden="1">
      <c r="A8" s="6" t="s">
        <v>446</v>
      </c>
      <c r="B8" s="6" t="s">
        <v>447</v>
      </c>
      <c r="C8" s="6">
        <v>82101502</v>
      </c>
      <c r="D8" s="6" t="s">
        <v>484</v>
      </c>
      <c r="E8" s="148" t="s">
        <v>485</v>
      </c>
      <c r="F8" s="105" t="s">
        <v>56</v>
      </c>
      <c r="G8" s="149">
        <v>1</v>
      </c>
      <c r="H8" s="105" t="s">
        <v>57</v>
      </c>
      <c r="I8" s="106" t="s">
        <v>450</v>
      </c>
      <c r="J8" s="107">
        <v>46155</v>
      </c>
      <c r="K8" s="150" t="s">
        <v>456</v>
      </c>
      <c r="L8" s="151" t="s">
        <v>452</v>
      </c>
      <c r="M8" s="107" t="s">
        <v>468</v>
      </c>
      <c r="N8" s="108">
        <v>910000</v>
      </c>
      <c r="O8" s="108" t="s">
        <v>461</v>
      </c>
      <c r="P8" s="108" t="s">
        <v>455</v>
      </c>
      <c r="Q8" s="109">
        <f t="shared" si="0"/>
        <v>910000</v>
      </c>
      <c r="R8" s="110">
        <f t="shared" si="18"/>
        <v>172900</v>
      </c>
      <c r="S8" s="110">
        <f t="shared" si="1"/>
        <v>1082900</v>
      </c>
      <c r="T8" s="110">
        <f t="shared" si="2"/>
        <v>910000</v>
      </c>
      <c r="U8" s="110">
        <f t="shared" si="3"/>
        <v>1082900</v>
      </c>
      <c r="V8" s="111" t="s">
        <v>450</v>
      </c>
      <c r="W8" s="112">
        <v>46153</v>
      </c>
      <c r="X8" s="152" t="s">
        <v>486</v>
      </c>
      <c r="Y8" s="153" t="s">
        <v>452</v>
      </c>
      <c r="Z8" s="154" t="s">
        <v>487</v>
      </c>
      <c r="AA8" s="113">
        <v>740000</v>
      </c>
      <c r="AB8" s="113" t="s">
        <v>461</v>
      </c>
      <c r="AC8" s="113" t="s">
        <v>455</v>
      </c>
      <c r="AD8" s="114">
        <v>740000</v>
      </c>
      <c r="AE8" s="115">
        <f t="shared" si="4"/>
        <v>140600</v>
      </c>
      <c r="AF8" s="115">
        <f t="shared" si="5"/>
        <v>880600</v>
      </c>
      <c r="AG8" s="115">
        <f t="shared" si="6"/>
        <v>740000</v>
      </c>
      <c r="AH8" s="115">
        <f t="shared" si="7"/>
        <v>880600</v>
      </c>
      <c r="AI8" s="116" t="s">
        <v>450</v>
      </c>
      <c r="AJ8" s="117">
        <v>46155</v>
      </c>
      <c r="AK8" s="118" t="s">
        <v>474</v>
      </c>
      <c r="AL8" s="155" t="s">
        <v>452</v>
      </c>
      <c r="AM8" s="119" t="s">
        <v>475</v>
      </c>
      <c r="AN8" s="120">
        <v>1000000</v>
      </c>
      <c r="AO8" s="120" t="s">
        <v>461</v>
      </c>
      <c r="AP8" s="121" t="s">
        <v>455</v>
      </c>
      <c r="AQ8" s="122">
        <f t="shared" si="8"/>
        <v>1000000</v>
      </c>
      <c r="AR8" s="123">
        <f t="shared" si="9"/>
        <v>190000</v>
      </c>
      <c r="AS8" s="123">
        <f t="shared" si="10"/>
        <v>1190000</v>
      </c>
      <c r="AT8" s="123">
        <f t="shared" si="11"/>
        <v>1000000</v>
      </c>
      <c r="AU8" s="123">
        <f t="shared" si="12"/>
        <v>1190000</v>
      </c>
      <c r="AV8" s="124">
        <f t="shared" si="13"/>
        <v>1051166.6666666667</v>
      </c>
      <c r="AW8" s="124">
        <f t="shared" si="14"/>
        <v>1051166.6666666667</v>
      </c>
      <c r="AX8" s="124">
        <f t="shared" si="15"/>
        <v>157122.06507468407</v>
      </c>
      <c r="AY8" s="125">
        <f t="shared" si="16"/>
        <v>0.14947397977613833</v>
      </c>
      <c r="AZ8" s="5"/>
      <c r="BA8" s="7">
        <f t="shared" si="17"/>
        <v>3</v>
      </c>
      <c r="BB8" s="7"/>
    </row>
    <row r="9" spans="1:54" ht="75" hidden="1">
      <c r="A9" s="6" t="s">
        <v>446</v>
      </c>
      <c r="B9" s="6" t="s">
        <v>447</v>
      </c>
      <c r="C9" s="6">
        <v>82101502</v>
      </c>
      <c r="D9" s="6" t="s">
        <v>488</v>
      </c>
      <c r="E9" s="148" t="s">
        <v>470</v>
      </c>
      <c r="F9" s="105" t="s">
        <v>56</v>
      </c>
      <c r="G9" s="149">
        <v>1</v>
      </c>
      <c r="H9" s="105" t="s">
        <v>57</v>
      </c>
      <c r="I9" s="106" t="s">
        <v>463</v>
      </c>
      <c r="J9" s="107">
        <v>46147</v>
      </c>
      <c r="K9" s="150" t="s">
        <v>489</v>
      </c>
      <c r="L9" s="151" t="s">
        <v>452</v>
      </c>
      <c r="M9" s="107" t="s">
        <v>490</v>
      </c>
      <c r="N9" s="108">
        <v>1575</v>
      </c>
      <c r="O9" s="108" t="s">
        <v>461</v>
      </c>
      <c r="P9" s="108" t="s">
        <v>455</v>
      </c>
      <c r="Q9" s="109">
        <f t="shared" si="0"/>
        <v>1575</v>
      </c>
      <c r="R9" s="110">
        <f t="shared" si="18"/>
        <v>299.25</v>
      </c>
      <c r="S9" s="110">
        <f t="shared" si="1"/>
        <v>1874.25</v>
      </c>
      <c r="T9" s="110">
        <f t="shared" si="2"/>
        <v>1575</v>
      </c>
      <c r="U9" s="110">
        <f t="shared" si="3"/>
        <v>1874.25</v>
      </c>
      <c r="V9" s="111" t="s">
        <v>465</v>
      </c>
      <c r="W9" s="112">
        <v>46147</v>
      </c>
      <c r="X9" s="152" t="s">
        <v>451</v>
      </c>
      <c r="Y9" s="153" t="s">
        <v>452</v>
      </c>
      <c r="Z9" s="154" t="s">
        <v>451</v>
      </c>
      <c r="AA9" s="113">
        <v>1250</v>
      </c>
      <c r="AB9" s="113" t="s">
        <v>461</v>
      </c>
      <c r="AC9" s="113" t="s">
        <v>455</v>
      </c>
      <c r="AD9" s="114">
        <f>IF(AB9="IVA Incluido",(AA9/1.19),AA9)</f>
        <v>1250</v>
      </c>
      <c r="AE9" s="115">
        <f t="shared" si="4"/>
        <v>237.5</v>
      </c>
      <c r="AF9" s="115">
        <f t="shared" si="5"/>
        <v>1487.5</v>
      </c>
      <c r="AG9" s="115">
        <f t="shared" si="6"/>
        <v>1250</v>
      </c>
      <c r="AH9" s="115">
        <f t="shared" si="7"/>
        <v>1487.5</v>
      </c>
      <c r="AI9" s="116" t="s">
        <v>463</v>
      </c>
      <c r="AJ9" s="117">
        <v>46147</v>
      </c>
      <c r="AK9" s="118" t="s">
        <v>491</v>
      </c>
      <c r="AL9" s="155" t="s">
        <v>452</v>
      </c>
      <c r="AM9" s="119" t="s">
        <v>492</v>
      </c>
      <c r="AN9" s="120">
        <v>1500</v>
      </c>
      <c r="AO9" s="120" t="s">
        <v>461</v>
      </c>
      <c r="AP9" s="121" t="s">
        <v>481</v>
      </c>
      <c r="AQ9" s="122">
        <f t="shared" si="8"/>
        <v>1500</v>
      </c>
      <c r="AR9" s="123">
        <f t="shared" si="9"/>
        <v>0</v>
      </c>
      <c r="AS9" s="123">
        <f t="shared" si="10"/>
        <v>1500</v>
      </c>
      <c r="AT9" s="123">
        <f t="shared" si="11"/>
        <v>1500</v>
      </c>
      <c r="AU9" s="123">
        <f t="shared" si="12"/>
        <v>1500</v>
      </c>
      <c r="AV9" s="124">
        <f t="shared" si="13"/>
        <v>1620.5833333333333</v>
      </c>
      <c r="AW9" s="124">
        <f t="shared" si="14"/>
        <v>1620.5833333333333</v>
      </c>
      <c r="AX9" s="124">
        <f t="shared" si="15"/>
        <v>219.77066645331331</v>
      </c>
      <c r="AY9" s="125">
        <f t="shared" si="16"/>
        <v>0.13561207371007147</v>
      </c>
      <c r="AZ9" s="5"/>
      <c r="BA9" s="7">
        <f t="shared" si="17"/>
        <v>3</v>
      </c>
      <c r="BB9" s="7" t="s">
        <v>493</v>
      </c>
    </row>
    <row r="10" spans="1:54" ht="135" hidden="1">
      <c r="A10" s="6" t="s">
        <v>446</v>
      </c>
      <c r="B10" s="6" t="s">
        <v>447</v>
      </c>
      <c r="C10" s="6" t="s">
        <v>494</v>
      </c>
      <c r="D10" s="6" t="s">
        <v>495</v>
      </c>
      <c r="E10" s="148" t="s">
        <v>496</v>
      </c>
      <c r="F10" s="105" t="s">
        <v>56</v>
      </c>
      <c r="G10" s="149">
        <v>1</v>
      </c>
      <c r="H10" s="105" t="s">
        <v>57</v>
      </c>
      <c r="I10" s="106" t="s">
        <v>497</v>
      </c>
      <c r="J10" s="107">
        <v>46072</v>
      </c>
      <c r="K10" s="150" t="s">
        <v>498</v>
      </c>
      <c r="L10" s="151" t="s">
        <v>457</v>
      </c>
      <c r="M10" s="107" t="s">
        <v>475</v>
      </c>
      <c r="N10" s="108">
        <v>26000</v>
      </c>
      <c r="O10" s="108" t="s">
        <v>461</v>
      </c>
      <c r="P10" s="108" t="s">
        <v>455</v>
      </c>
      <c r="Q10" s="109">
        <f t="shared" si="0"/>
        <v>26000</v>
      </c>
      <c r="R10" s="110">
        <f t="shared" si="18"/>
        <v>4940</v>
      </c>
      <c r="S10" s="110">
        <f t="shared" si="1"/>
        <v>30940</v>
      </c>
      <c r="T10" s="110">
        <f t="shared" si="2"/>
        <v>26000</v>
      </c>
      <c r="U10" s="110">
        <f t="shared" si="3"/>
        <v>30940</v>
      </c>
      <c r="V10" s="111" t="s">
        <v>497</v>
      </c>
      <c r="W10" s="112">
        <v>46071</v>
      </c>
      <c r="X10" s="152" t="s">
        <v>479</v>
      </c>
      <c r="Y10" s="153" t="s">
        <v>457</v>
      </c>
      <c r="Z10" s="154" t="s">
        <v>480</v>
      </c>
      <c r="AA10" s="113">
        <v>35000</v>
      </c>
      <c r="AB10" s="113" t="s">
        <v>461</v>
      </c>
      <c r="AC10" s="113" t="s">
        <v>481</v>
      </c>
      <c r="AD10" s="114">
        <f>IF(AB10="IVA Incluido",(AA10/1.19),AA10)</f>
        <v>35000</v>
      </c>
      <c r="AE10" s="115">
        <f t="shared" si="4"/>
        <v>0</v>
      </c>
      <c r="AF10" s="115">
        <f t="shared" si="5"/>
        <v>35000</v>
      </c>
      <c r="AG10" s="115">
        <f t="shared" si="6"/>
        <v>35000</v>
      </c>
      <c r="AH10" s="115">
        <f t="shared" si="7"/>
        <v>35000</v>
      </c>
      <c r="AI10" s="116" t="s">
        <v>497</v>
      </c>
      <c r="AJ10" s="117">
        <v>46072</v>
      </c>
      <c r="AK10" s="118" t="s">
        <v>499</v>
      </c>
      <c r="AL10" s="155" t="s">
        <v>457</v>
      </c>
      <c r="AM10" s="119" t="s">
        <v>500</v>
      </c>
      <c r="AN10" s="120">
        <v>29000</v>
      </c>
      <c r="AO10" s="120" t="s">
        <v>461</v>
      </c>
      <c r="AP10" s="121" t="s">
        <v>481</v>
      </c>
      <c r="AQ10" s="122">
        <f t="shared" si="8"/>
        <v>29000</v>
      </c>
      <c r="AR10" s="123">
        <f t="shared" si="9"/>
        <v>0</v>
      </c>
      <c r="AS10" s="123">
        <f t="shared" si="10"/>
        <v>29000</v>
      </c>
      <c r="AT10" s="123">
        <f t="shared" si="11"/>
        <v>29000</v>
      </c>
      <c r="AU10" s="123">
        <f t="shared" si="12"/>
        <v>29000</v>
      </c>
      <c r="AV10" s="124">
        <f t="shared" si="13"/>
        <v>31646.666666666668</v>
      </c>
      <c r="AW10" s="124">
        <f t="shared" si="14"/>
        <v>31646.666666666668</v>
      </c>
      <c r="AX10" s="124">
        <f t="shared" si="15"/>
        <v>3061.7859711830502</v>
      </c>
      <c r="AY10" s="125">
        <f t="shared" si="16"/>
        <v>9.6749082721183377E-2</v>
      </c>
      <c r="AZ10" s="5"/>
      <c r="BA10" s="7">
        <f t="shared" si="17"/>
        <v>3</v>
      </c>
      <c r="BB10" s="7" t="s">
        <v>501</v>
      </c>
    </row>
    <row r="11" spans="1:54" ht="150" hidden="1">
      <c r="A11" s="6" t="s">
        <v>446</v>
      </c>
      <c r="B11" s="6" t="s">
        <v>447</v>
      </c>
      <c r="C11" s="6">
        <v>44112005</v>
      </c>
      <c r="D11" s="6" t="s">
        <v>502</v>
      </c>
      <c r="E11" s="148" t="s">
        <v>503</v>
      </c>
      <c r="F11" s="105" t="s">
        <v>56</v>
      </c>
      <c r="G11" s="149">
        <v>1</v>
      </c>
      <c r="H11" s="105" t="s">
        <v>57</v>
      </c>
      <c r="I11" s="106" t="s">
        <v>497</v>
      </c>
      <c r="J11" s="107">
        <v>46070</v>
      </c>
      <c r="K11" s="150" t="s">
        <v>464</v>
      </c>
      <c r="L11" s="151" t="s">
        <v>457</v>
      </c>
      <c r="M11" s="107" t="s">
        <v>460</v>
      </c>
      <c r="N11" s="108">
        <v>28000</v>
      </c>
      <c r="O11" s="108" t="s">
        <v>461</v>
      </c>
      <c r="P11" s="108" t="s">
        <v>455</v>
      </c>
      <c r="Q11" s="109">
        <f t="shared" si="0"/>
        <v>28000</v>
      </c>
      <c r="R11" s="110">
        <f t="shared" si="18"/>
        <v>5320</v>
      </c>
      <c r="S11" s="110">
        <f t="shared" si="1"/>
        <v>33320</v>
      </c>
      <c r="T11" s="110">
        <f t="shared" si="2"/>
        <v>28000</v>
      </c>
      <c r="U11" s="110">
        <f t="shared" si="3"/>
        <v>33320</v>
      </c>
      <c r="V11" s="111" t="s">
        <v>497</v>
      </c>
      <c r="W11" s="112">
        <v>46071</v>
      </c>
      <c r="X11" s="152" t="s">
        <v>456</v>
      </c>
      <c r="Y11" s="153" t="s">
        <v>457</v>
      </c>
      <c r="Z11" s="154" t="s">
        <v>468</v>
      </c>
      <c r="AA11" s="113">
        <v>31600</v>
      </c>
      <c r="AB11" s="113" t="s">
        <v>454</v>
      </c>
      <c r="AC11" s="113" t="s">
        <v>455</v>
      </c>
      <c r="AD11" s="114">
        <f>IF(AB11="IVA Incluido",(AA11/1.19),AA11)</f>
        <v>26554.621848739498</v>
      </c>
      <c r="AE11" s="115">
        <f t="shared" si="4"/>
        <v>5045.3781512605046</v>
      </c>
      <c r="AF11" s="115">
        <f t="shared" si="5"/>
        <v>31600.000000000004</v>
      </c>
      <c r="AG11" s="115">
        <f t="shared" si="6"/>
        <v>31600</v>
      </c>
      <c r="AH11" s="115">
        <f t="shared" si="7"/>
        <v>31600.000000000004</v>
      </c>
      <c r="AI11" s="116" t="s">
        <v>497</v>
      </c>
      <c r="AJ11" s="117">
        <v>46071</v>
      </c>
      <c r="AK11" s="118" t="s">
        <v>479</v>
      </c>
      <c r="AL11" s="155" t="s">
        <v>457</v>
      </c>
      <c r="AM11" s="119" t="s">
        <v>480</v>
      </c>
      <c r="AN11" s="120">
        <v>30000</v>
      </c>
      <c r="AO11" s="120" t="s">
        <v>461</v>
      </c>
      <c r="AP11" s="121" t="s">
        <v>481</v>
      </c>
      <c r="AQ11" s="122">
        <f t="shared" si="8"/>
        <v>30000</v>
      </c>
      <c r="AR11" s="123">
        <f t="shared" si="9"/>
        <v>0</v>
      </c>
      <c r="AS11" s="123">
        <f t="shared" si="10"/>
        <v>30000</v>
      </c>
      <c r="AT11" s="123">
        <f t="shared" si="11"/>
        <v>30000</v>
      </c>
      <c r="AU11" s="123">
        <f t="shared" si="12"/>
        <v>30000</v>
      </c>
      <c r="AV11" s="124">
        <f t="shared" si="13"/>
        <v>31640</v>
      </c>
      <c r="AW11" s="124">
        <f t="shared" si="14"/>
        <v>31640</v>
      </c>
      <c r="AX11" s="124">
        <f t="shared" si="15"/>
        <v>1660.3614064413807</v>
      </c>
      <c r="AY11" s="125">
        <f t="shared" si="16"/>
        <v>5.2476656335062599E-2</v>
      </c>
      <c r="AZ11" s="5"/>
      <c r="BA11" s="7">
        <f t="shared" si="17"/>
        <v>3</v>
      </c>
      <c r="BB11" s="7" t="s">
        <v>493</v>
      </c>
    </row>
    <row r="12" spans="1:54" ht="75" hidden="1">
      <c r="A12" s="6" t="s">
        <v>446</v>
      </c>
      <c r="B12" s="6" t="s">
        <v>504</v>
      </c>
      <c r="C12" s="6">
        <v>80141607</v>
      </c>
      <c r="D12" s="6" t="s">
        <v>505</v>
      </c>
      <c r="E12" s="148" t="s">
        <v>506</v>
      </c>
      <c r="F12" s="105" t="s">
        <v>507</v>
      </c>
      <c r="G12" s="149">
        <v>1</v>
      </c>
      <c r="H12" s="105" t="s">
        <v>57</v>
      </c>
      <c r="I12" s="106" t="s">
        <v>450</v>
      </c>
      <c r="J12" s="107">
        <v>46086</v>
      </c>
      <c r="K12" s="150" t="s">
        <v>508</v>
      </c>
      <c r="L12" s="151" t="s">
        <v>457</v>
      </c>
      <c r="M12" s="107" t="s">
        <v>397</v>
      </c>
      <c r="N12" s="108">
        <v>15800</v>
      </c>
      <c r="O12" s="108" t="s">
        <v>454</v>
      </c>
      <c r="P12" s="108" t="s">
        <v>455</v>
      </c>
      <c r="Q12" s="109">
        <f t="shared" si="0"/>
        <v>13277.310924369749</v>
      </c>
      <c r="R12" s="110">
        <f t="shared" si="18"/>
        <v>2522.6890756302523</v>
      </c>
      <c r="S12" s="110">
        <f t="shared" si="1"/>
        <v>15800.000000000002</v>
      </c>
      <c r="T12" s="110">
        <f t="shared" si="2"/>
        <v>15800</v>
      </c>
      <c r="U12" s="110">
        <f t="shared" si="3"/>
        <v>15800.000000000002</v>
      </c>
      <c r="V12" s="111" t="s">
        <v>450</v>
      </c>
      <c r="W12" s="112">
        <v>46086</v>
      </c>
      <c r="X12" s="152" t="s">
        <v>509</v>
      </c>
      <c r="Y12" s="153" t="s">
        <v>457</v>
      </c>
      <c r="Z12" s="154" t="s">
        <v>510</v>
      </c>
      <c r="AA12" s="113">
        <v>19480</v>
      </c>
      <c r="AB12" s="113" t="s">
        <v>454</v>
      </c>
      <c r="AC12" s="113" t="s">
        <v>455</v>
      </c>
      <c r="AD12" s="114">
        <f>IF(AB12="IVA Incluido",(AA12/1.19),AA12)</f>
        <v>16369.747899159665</v>
      </c>
      <c r="AE12" s="115">
        <f t="shared" si="4"/>
        <v>3110.2521008403364</v>
      </c>
      <c r="AF12" s="115">
        <f t="shared" si="5"/>
        <v>19480</v>
      </c>
      <c r="AG12" s="115">
        <f t="shared" si="6"/>
        <v>19480</v>
      </c>
      <c r="AH12" s="115">
        <f t="shared" si="7"/>
        <v>19480</v>
      </c>
      <c r="AI12" s="116" t="s">
        <v>450</v>
      </c>
      <c r="AJ12" s="117">
        <v>46086</v>
      </c>
      <c r="AK12" s="118" t="s">
        <v>511</v>
      </c>
      <c r="AL12" s="155" t="s">
        <v>457</v>
      </c>
      <c r="AM12" s="119" t="s">
        <v>512</v>
      </c>
      <c r="AN12" s="120">
        <v>17400</v>
      </c>
      <c r="AO12" s="120" t="s">
        <v>454</v>
      </c>
      <c r="AP12" s="121" t="s">
        <v>455</v>
      </c>
      <c r="AQ12" s="122">
        <f t="shared" si="8"/>
        <v>14621.848739495799</v>
      </c>
      <c r="AR12" s="123">
        <f t="shared" si="9"/>
        <v>2778.1512605042017</v>
      </c>
      <c r="AS12" s="123">
        <f t="shared" si="10"/>
        <v>17400</v>
      </c>
      <c r="AT12" s="123">
        <f t="shared" si="11"/>
        <v>17400</v>
      </c>
      <c r="AU12" s="123">
        <f t="shared" si="12"/>
        <v>17400</v>
      </c>
      <c r="AV12" s="124">
        <f t="shared" si="13"/>
        <v>17560</v>
      </c>
      <c r="AW12" s="124">
        <f t="shared" si="14"/>
        <v>17560</v>
      </c>
      <c r="AX12" s="124">
        <f t="shared" si="15"/>
        <v>1845.2100151473264</v>
      </c>
      <c r="AY12" s="125">
        <f t="shared" si="16"/>
        <v>0.10508029699016665</v>
      </c>
      <c r="AZ12" s="5" t="s">
        <v>513</v>
      </c>
      <c r="BA12" s="7">
        <f t="shared" si="17"/>
        <v>3</v>
      </c>
      <c r="BB12" s="7"/>
    </row>
    <row r="13" spans="1:54" ht="405" hidden="1">
      <c r="A13" s="6" t="s">
        <v>514</v>
      </c>
      <c r="B13" s="6" t="s">
        <v>514</v>
      </c>
      <c r="C13" s="6" t="s">
        <v>514</v>
      </c>
      <c r="D13" s="6" t="s">
        <v>515</v>
      </c>
      <c r="E13" s="148" t="s">
        <v>516</v>
      </c>
      <c r="F13" s="105" t="s">
        <v>517</v>
      </c>
      <c r="G13" s="149">
        <v>1</v>
      </c>
      <c r="H13" s="105"/>
      <c r="I13" s="106"/>
      <c r="J13" s="107"/>
      <c r="K13" s="150"/>
      <c r="L13" s="151"/>
      <c r="M13" s="107"/>
      <c r="N13" s="108"/>
      <c r="O13" s="108"/>
      <c r="P13" s="108"/>
      <c r="Q13" s="109" t="s">
        <v>518</v>
      </c>
      <c r="R13" s="110" t="s">
        <v>518</v>
      </c>
      <c r="S13" s="110" t="s">
        <v>518</v>
      </c>
      <c r="T13" s="110" t="s">
        <v>518</v>
      </c>
      <c r="U13" s="110" t="s">
        <v>518</v>
      </c>
      <c r="V13" s="111" t="s">
        <v>514</v>
      </c>
      <c r="W13" s="112" t="s">
        <v>514</v>
      </c>
      <c r="X13" s="152" t="s">
        <v>514</v>
      </c>
      <c r="Y13" s="153" t="s">
        <v>514</v>
      </c>
      <c r="Z13" s="154" t="s">
        <v>519</v>
      </c>
      <c r="AA13" s="113" t="s">
        <v>514</v>
      </c>
      <c r="AB13" s="113" t="s">
        <v>514</v>
      </c>
      <c r="AC13" s="113" t="s">
        <v>514</v>
      </c>
      <c r="AD13" s="114" t="s">
        <v>514</v>
      </c>
      <c r="AE13" s="115" t="s">
        <v>514</v>
      </c>
      <c r="AF13" s="115">
        <f>AH13/1.19</f>
        <v>1809.2436974789916</v>
      </c>
      <c r="AG13" s="115">
        <f>AF13*19%</f>
        <v>343.75630252100842</v>
      </c>
      <c r="AH13" s="115">
        <v>2153</v>
      </c>
      <c r="AI13" s="116" t="s">
        <v>514</v>
      </c>
      <c r="AJ13" s="117" t="s">
        <v>514</v>
      </c>
      <c r="AK13" s="118" t="s">
        <v>514</v>
      </c>
      <c r="AL13" s="155" t="s">
        <v>514</v>
      </c>
      <c r="AM13" s="119" t="s">
        <v>520</v>
      </c>
      <c r="AN13" s="120" t="s">
        <v>514</v>
      </c>
      <c r="AO13" s="120" t="s">
        <v>514</v>
      </c>
      <c r="AP13" s="121" t="s">
        <v>514</v>
      </c>
      <c r="AQ13" s="122">
        <v>1783</v>
      </c>
      <c r="AR13" s="123">
        <v>339</v>
      </c>
      <c r="AS13" s="123">
        <v>2122</v>
      </c>
      <c r="AT13" s="123">
        <v>1783</v>
      </c>
      <c r="AU13" s="123">
        <v>2122</v>
      </c>
      <c r="AV13" s="124">
        <v>2138</v>
      </c>
      <c r="AW13" s="124">
        <v>2138</v>
      </c>
      <c r="AX13" s="124">
        <v>22.5</v>
      </c>
      <c r="AY13" s="125">
        <v>1.0500000000000001E-2</v>
      </c>
      <c r="AZ13" s="5"/>
      <c r="BA13" s="7"/>
      <c r="BB13" s="7"/>
    </row>
    <row r="14" spans="1:54" ht="120" hidden="1">
      <c r="A14" s="6" t="s">
        <v>446</v>
      </c>
      <c r="B14" s="6" t="s">
        <v>521</v>
      </c>
      <c r="C14" s="6">
        <v>60121702</v>
      </c>
      <c r="D14" s="6" t="s">
        <v>522</v>
      </c>
      <c r="E14" s="148" t="s">
        <v>523</v>
      </c>
      <c r="F14" s="105" t="s">
        <v>56</v>
      </c>
      <c r="G14" s="149">
        <v>1</v>
      </c>
      <c r="H14" s="105" t="s">
        <v>57</v>
      </c>
      <c r="I14" s="106" t="s">
        <v>463</v>
      </c>
      <c r="J14" s="107">
        <v>46070</v>
      </c>
      <c r="K14" s="150" t="s">
        <v>524</v>
      </c>
      <c r="L14" s="151" t="s">
        <v>457</v>
      </c>
      <c r="M14" s="107" t="s">
        <v>525</v>
      </c>
      <c r="N14" s="108">
        <v>3300.27</v>
      </c>
      <c r="O14" s="108" t="s">
        <v>454</v>
      </c>
      <c r="P14" s="108" t="s">
        <v>455</v>
      </c>
      <c r="Q14" s="109">
        <f>IF(O14="IVA Incluido",(N14/1.19),N14)</f>
        <v>2773.3361344537816</v>
      </c>
      <c r="R14" s="110">
        <f>IF(P14="Si tiene IVA",Q14*19%,0)</f>
        <v>526.9338655462185</v>
      </c>
      <c r="S14" s="110">
        <f t="shared" ref="S14:S20" si="19">Q14+R14</f>
        <v>3300.27</v>
      </c>
      <c r="T14" s="110">
        <f>IF(B14="","",(N14*G14))</f>
        <v>3300.27</v>
      </c>
      <c r="U14" s="110">
        <f>IF(B14="","",(S14*G14))</f>
        <v>3300.27</v>
      </c>
      <c r="V14" s="111" t="s">
        <v>463</v>
      </c>
      <c r="W14" s="112">
        <v>46070</v>
      </c>
      <c r="X14" s="152" t="s">
        <v>526</v>
      </c>
      <c r="Y14" s="153" t="s">
        <v>457</v>
      </c>
      <c r="Z14" s="154" t="s">
        <v>390</v>
      </c>
      <c r="AA14" s="113">
        <v>2600</v>
      </c>
      <c r="AB14" s="113" t="s">
        <v>461</v>
      </c>
      <c r="AC14" s="113" t="s">
        <v>455</v>
      </c>
      <c r="AD14" s="114">
        <f>IF(AB14="IVA Incluido",(AA14/1.19),AA14)</f>
        <v>2600</v>
      </c>
      <c r="AE14" s="115">
        <f>IF(AC14="Si tiene IVA",AD14*19%,0)</f>
        <v>494</v>
      </c>
      <c r="AF14" s="115">
        <f t="shared" ref="AF14:AF20" si="20">AD14+AE14</f>
        <v>3094</v>
      </c>
      <c r="AG14" s="115">
        <f>IF(O14="","",(AA14*G14))</f>
        <v>2600</v>
      </c>
      <c r="AH14" s="115">
        <f>IF(O14="","",(AF14*G14))</f>
        <v>3094</v>
      </c>
      <c r="AI14" s="116" t="s">
        <v>463</v>
      </c>
      <c r="AJ14" s="117">
        <v>46070</v>
      </c>
      <c r="AK14" s="118" t="s">
        <v>527</v>
      </c>
      <c r="AL14" s="155" t="s">
        <v>457</v>
      </c>
      <c r="AM14" s="119" t="s">
        <v>528</v>
      </c>
      <c r="AN14" s="120">
        <v>3500</v>
      </c>
      <c r="AO14" s="120" t="s">
        <v>454</v>
      </c>
      <c r="AP14" s="121" t="s">
        <v>455</v>
      </c>
      <c r="AQ14" s="122">
        <f>IF(AO14="IVA Incluido",(AN14/1.19),AN14)</f>
        <v>2941.1764705882356</v>
      </c>
      <c r="AR14" s="123">
        <f>IF(AP14="Si tiene IVA",AQ14*19%,0)</f>
        <v>558.82352941176475</v>
      </c>
      <c r="AS14" s="123">
        <f>AQ14+AR14</f>
        <v>3500.0000000000005</v>
      </c>
      <c r="AT14" s="123">
        <f>IF(AB14="","",(AN14*G14))</f>
        <v>3500</v>
      </c>
      <c r="AU14" s="123">
        <f>IF(AB14="","",(AS14*G14))</f>
        <v>3500.0000000000005</v>
      </c>
      <c r="AV14" s="124">
        <f t="shared" ref="AV14:AV20" si="21">IF(A14="","",AVERAGE(S14,AF14,AS14))</f>
        <v>3298.09</v>
      </c>
      <c r="AW14" s="124">
        <f t="shared" ref="AW14:AW20" si="22">IF(A14="","",AVERAGE(U14,AH14,AU14))</f>
        <v>3298.09</v>
      </c>
      <c r="AX14" s="124">
        <f t="shared" ref="AX14:AX20" si="23">IF(N14="","",STDEV(U14,AH14,AU14))</f>
        <v>203.00877887421541</v>
      </c>
      <c r="AY14" s="125">
        <f t="shared" ref="AY14:AY20" si="24">IF(N14="","",(AX14/AW14))</f>
        <v>6.1553438163972296E-2</v>
      </c>
      <c r="AZ14" s="5"/>
      <c r="BA14" s="7">
        <f t="shared" ref="BA14:BA20" si="25">COUNTA(M14,Z14,AM14)</f>
        <v>3</v>
      </c>
      <c r="BB14" s="7"/>
    </row>
    <row r="15" spans="1:54" ht="90" hidden="1">
      <c r="A15" s="6" t="s">
        <v>446</v>
      </c>
      <c r="B15" s="6" t="s">
        <v>504</v>
      </c>
      <c r="C15" s="6">
        <v>90101603</v>
      </c>
      <c r="D15" s="6" t="s">
        <v>529</v>
      </c>
      <c r="E15" s="148" t="s">
        <v>530</v>
      </c>
      <c r="F15" s="105" t="s">
        <v>531</v>
      </c>
      <c r="G15" s="149">
        <v>1</v>
      </c>
      <c r="H15" s="105" t="s">
        <v>57</v>
      </c>
      <c r="I15" s="106" t="s">
        <v>450</v>
      </c>
      <c r="J15" s="107">
        <v>46134</v>
      </c>
      <c r="K15" s="150" t="s">
        <v>532</v>
      </c>
      <c r="L15" s="151" t="s">
        <v>457</v>
      </c>
      <c r="M15" s="107" t="s">
        <v>533</v>
      </c>
      <c r="N15" s="108">
        <v>37000</v>
      </c>
      <c r="O15" s="108" t="s">
        <v>534</v>
      </c>
      <c r="P15" s="108" t="s">
        <v>535</v>
      </c>
      <c r="Q15" s="109">
        <f>IF(O15="IVA Incluido",(N15/1.19),IF(O15="Ipoconsumo Incluido",(N15/1.08),N15))</f>
        <v>37000</v>
      </c>
      <c r="R15" s="110">
        <f>IF(P15="Si tiene IVA",Q15*19%,IF(P15="Si tiene IPOCONSUMO",Q15*8%,0))</f>
        <v>2960</v>
      </c>
      <c r="S15" s="110">
        <f t="shared" si="19"/>
        <v>39960</v>
      </c>
      <c r="T15" s="110">
        <f>IF(R15="IVA Incluido",(Q15/1.19),IF(R15="Ipoconsumo Incluido",(Q15/1.08),Q15))</f>
        <v>37000</v>
      </c>
      <c r="U15" s="110">
        <f>Q15+R15</f>
        <v>39960</v>
      </c>
      <c r="V15" s="111" t="s">
        <v>450</v>
      </c>
      <c r="W15" s="112">
        <v>46134</v>
      </c>
      <c r="X15" s="152" t="s">
        <v>536</v>
      </c>
      <c r="Y15" s="153" t="s">
        <v>457</v>
      </c>
      <c r="Z15" s="154" t="s">
        <v>537</v>
      </c>
      <c r="AA15" s="113">
        <v>45000</v>
      </c>
      <c r="AB15" s="113" t="s">
        <v>534</v>
      </c>
      <c r="AC15" s="113" t="s">
        <v>535</v>
      </c>
      <c r="AD15" s="114">
        <f>IF(AB15="IVA Incluido",(AA15/1.19),IF(AB15="Ipoconsumo Incluido",(AA15/1.08),AA15))</f>
        <v>45000</v>
      </c>
      <c r="AE15" s="115">
        <f>IF(AC15="Si tiene IVA",AD15*19%,IF(AC15="Si tiene IPOCONSUMO",AD15*8%,0))</f>
        <v>3600</v>
      </c>
      <c r="AF15" s="115">
        <f t="shared" si="20"/>
        <v>48600</v>
      </c>
      <c r="AG15" s="115">
        <f>IF(AE15="IVA Incluido",(AD15/1.19),IF(AE15="Ipoconsumo Incluido",(AD15/1.08),AD15))</f>
        <v>45000</v>
      </c>
      <c r="AH15" s="115">
        <f>AD15+AE15</f>
        <v>48600</v>
      </c>
      <c r="AI15" s="116" t="s">
        <v>450</v>
      </c>
      <c r="AJ15" s="117">
        <v>46134</v>
      </c>
      <c r="AK15" s="118" t="s">
        <v>538</v>
      </c>
      <c r="AL15" s="155" t="s">
        <v>457</v>
      </c>
      <c r="AM15" s="119" t="s">
        <v>539</v>
      </c>
      <c r="AN15" s="120">
        <v>31512</v>
      </c>
      <c r="AO15" s="120" t="s">
        <v>534</v>
      </c>
      <c r="AP15" s="121" t="s">
        <v>535</v>
      </c>
      <c r="AQ15" s="122">
        <f>IF(AO15="IVA Incluido",(AN15/1.19),IF(AO15="Ipoconsumo Incluido",(AN15/1.08),AN15))</f>
        <v>31512</v>
      </c>
      <c r="AR15" s="123">
        <f>IF(AP15="Si tiene IVA",AQ15*19%,IF(AP15="Si tiene IPOCONSUMO",AQ15*8%,0))</f>
        <v>2520.96</v>
      </c>
      <c r="AS15" s="123">
        <f>AQ15+AR15</f>
        <v>34032.959999999999</v>
      </c>
      <c r="AT15" s="123">
        <f>IF(AR15="IVA Incluido",(AQ15/1.19),IF(AR15="Ipoconsumo Incluido",(AQ15/1.08),AQ15))</f>
        <v>31512</v>
      </c>
      <c r="AU15" s="123">
        <f>AQ15+AR15</f>
        <v>34032.959999999999</v>
      </c>
      <c r="AV15" s="124">
        <f t="shared" si="21"/>
        <v>40864.32</v>
      </c>
      <c r="AW15" s="124">
        <f t="shared" si="22"/>
        <v>40864.32</v>
      </c>
      <c r="AX15" s="124">
        <f t="shared" si="23"/>
        <v>7325.5040500432569</v>
      </c>
      <c r="AY15" s="125">
        <f t="shared" si="24"/>
        <v>0.17926406336978706</v>
      </c>
      <c r="AZ15" s="5"/>
      <c r="BA15" s="7">
        <f t="shared" si="25"/>
        <v>3</v>
      </c>
      <c r="BB15" s="7"/>
    </row>
    <row r="16" spans="1:54" ht="75" hidden="1">
      <c r="A16" s="6" t="s">
        <v>446</v>
      </c>
      <c r="B16" s="6" t="s">
        <v>504</v>
      </c>
      <c r="C16" s="6">
        <v>90101603</v>
      </c>
      <c r="D16" s="6" t="s">
        <v>540</v>
      </c>
      <c r="E16" s="148" t="s">
        <v>541</v>
      </c>
      <c r="F16" s="105" t="s">
        <v>531</v>
      </c>
      <c r="G16" s="149">
        <v>1</v>
      </c>
      <c r="H16" s="105" t="s">
        <v>57</v>
      </c>
      <c r="I16" s="106" t="s">
        <v>450</v>
      </c>
      <c r="J16" s="107">
        <v>46134</v>
      </c>
      <c r="K16" s="150" t="s">
        <v>532</v>
      </c>
      <c r="L16" s="151" t="s">
        <v>457</v>
      </c>
      <c r="M16" s="107" t="s">
        <v>533</v>
      </c>
      <c r="N16" s="108">
        <v>32000</v>
      </c>
      <c r="O16" s="108" t="s">
        <v>534</v>
      </c>
      <c r="P16" s="108" t="s">
        <v>535</v>
      </c>
      <c r="Q16" s="109">
        <f>IF(O16="IVA Incluido",(N16/1.19),IF(O16="Ipoconsumo Incluido",(N16/1.08),N16))</f>
        <v>32000</v>
      </c>
      <c r="R16" s="110">
        <f>IF(P16="Si tiene IVA",Q16*19%,IF(P16="Si tiene IPOCONSUMO",Q16*8%,0))</f>
        <v>2560</v>
      </c>
      <c r="S16" s="110">
        <f t="shared" si="19"/>
        <v>34560</v>
      </c>
      <c r="T16" s="110">
        <f>IF(R16="IVA Incluido",(Q16/1.19),IF(R16="Ipoconsumo Incluido",(Q16/1.08),Q16))</f>
        <v>32000</v>
      </c>
      <c r="U16" s="110">
        <f>Q16+R16</f>
        <v>34560</v>
      </c>
      <c r="V16" s="111" t="s">
        <v>450</v>
      </c>
      <c r="W16" s="112">
        <v>46134</v>
      </c>
      <c r="X16" s="152" t="s">
        <v>536</v>
      </c>
      <c r="Y16" s="153" t="s">
        <v>457</v>
      </c>
      <c r="Z16" s="154" t="s">
        <v>537</v>
      </c>
      <c r="AA16" s="113">
        <v>45000</v>
      </c>
      <c r="AB16" s="113" t="s">
        <v>534</v>
      </c>
      <c r="AC16" s="113" t="s">
        <v>535</v>
      </c>
      <c r="AD16" s="114">
        <f>IF(AB16="IVA Incluido",(AA16/1.19),IF(AB16="Ipoconsumo Incluido",(AA16/1.08),AA16))</f>
        <v>45000</v>
      </c>
      <c r="AE16" s="115">
        <f>IF(AC16="Si tiene IVA",AD16*19%,IF(AC16="Si tiene IPOCONSUMO",AD16*8%,0))</f>
        <v>3600</v>
      </c>
      <c r="AF16" s="115">
        <f t="shared" si="20"/>
        <v>48600</v>
      </c>
      <c r="AG16" s="115">
        <f>IF(AE16="IVA Incluido",(AD16/1.19),IF(AE16="Ipoconsumo Incluido",(AD16/1.08),AD16))</f>
        <v>45000</v>
      </c>
      <c r="AH16" s="115">
        <f>AD16+AE16</f>
        <v>48600</v>
      </c>
      <c r="AI16" s="116"/>
      <c r="AJ16" s="117"/>
      <c r="AK16" s="118"/>
      <c r="AL16" s="155"/>
      <c r="AM16" s="119"/>
      <c r="AN16" s="120"/>
      <c r="AO16" s="120"/>
      <c r="AP16" s="121"/>
      <c r="AQ16" s="122"/>
      <c r="AR16" s="123"/>
      <c r="AS16" s="123"/>
      <c r="AT16" s="123"/>
      <c r="AU16" s="123"/>
      <c r="AV16" s="124">
        <f t="shared" si="21"/>
        <v>41580</v>
      </c>
      <c r="AW16" s="124">
        <f t="shared" si="22"/>
        <v>41580</v>
      </c>
      <c r="AX16" s="124">
        <f t="shared" si="23"/>
        <v>9927.7792078591265</v>
      </c>
      <c r="AY16" s="125">
        <f t="shared" si="24"/>
        <v>0.23876332871234071</v>
      </c>
      <c r="AZ16" s="5"/>
      <c r="BA16" s="7">
        <f t="shared" si="25"/>
        <v>2</v>
      </c>
      <c r="BB16" s="7"/>
    </row>
    <row r="17" spans="1:54" ht="90" hidden="1">
      <c r="A17" s="6" t="s">
        <v>446</v>
      </c>
      <c r="B17" s="6" t="s">
        <v>504</v>
      </c>
      <c r="C17" s="6">
        <v>90101603</v>
      </c>
      <c r="D17" s="6" t="s">
        <v>542</v>
      </c>
      <c r="E17" s="148" t="s">
        <v>543</v>
      </c>
      <c r="F17" s="105" t="s">
        <v>531</v>
      </c>
      <c r="G17" s="149">
        <v>1</v>
      </c>
      <c r="H17" s="105" t="s">
        <v>57</v>
      </c>
      <c r="I17" s="106" t="s">
        <v>450</v>
      </c>
      <c r="J17" s="107">
        <v>46134</v>
      </c>
      <c r="K17" s="150" t="s">
        <v>532</v>
      </c>
      <c r="L17" s="151" t="s">
        <v>457</v>
      </c>
      <c r="M17" s="107" t="s">
        <v>533</v>
      </c>
      <c r="N17" s="108">
        <v>30000</v>
      </c>
      <c r="O17" s="108" t="s">
        <v>534</v>
      </c>
      <c r="P17" s="108" t="s">
        <v>535</v>
      </c>
      <c r="Q17" s="109">
        <f>IF(O17="IVA Incluido",(N17/1.19),IF(O17="Ipoconsumo Incluido",(N17/1.08),N17))</f>
        <v>30000</v>
      </c>
      <c r="R17" s="110">
        <f>IF(P17="Si tiene IVA",Q17*19%,IF(P17="Si tiene IPOCONSUMO",Q17*8%,0))</f>
        <v>2400</v>
      </c>
      <c r="S17" s="110">
        <f t="shared" si="19"/>
        <v>32400</v>
      </c>
      <c r="T17" s="110">
        <f>IF(R17="IVA Incluido",(Q17/1.19),IF(R17="Ipoconsumo Incluido",(Q17/1.08),Q17))</f>
        <v>30000</v>
      </c>
      <c r="U17" s="110">
        <f>Q17+R17</f>
        <v>32400</v>
      </c>
      <c r="V17" s="111" t="s">
        <v>450</v>
      </c>
      <c r="W17" s="112">
        <v>46149</v>
      </c>
      <c r="X17" s="152" t="s">
        <v>536</v>
      </c>
      <c r="Y17" s="153" t="s">
        <v>452</v>
      </c>
      <c r="Z17" s="154" t="s">
        <v>537</v>
      </c>
      <c r="AA17" s="113">
        <v>45000</v>
      </c>
      <c r="AB17" s="113" t="s">
        <v>534</v>
      </c>
      <c r="AC17" s="113" t="s">
        <v>535</v>
      </c>
      <c r="AD17" s="114">
        <f>IF(AB17="IVA Incluido",(AA17/1.19),IF(AB17="Ipoconsumo Incluido",(AA17/1.08),AA17))</f>
        <v>45000</v>
      </c>
      <c r="AE17" s="115">
        <f>IF(AC17="Si tiene IVA",AD17*19%,IF(AC17="Si tiene IPOCONSUMO",AD17*8%,0))</f>
        <v>3600</v>
      </c>
      <c r="AF17" s="115">
        <f t="shared" si="20"/>
        <v>48600</v>
      </c>
      <c r="AG17" s="115">
        <f>IF(O17="","",(AA17*G17))</f>
        <v>45000</v>
      </c>
      <c r="AH17" s="115">
        <f>IF(O17="","",(AF17*G17))</f>
        <v>48600</v>
      </c>
      <c r="AI17" s="116" t="s">
        <v>450</v>
      </c>
      <c r="AJ17" s="117">
        <v>46149</v>
      </c>
      <c r="AK17" s="118" t="s">
        <v>538</v>
      </c>
      <c r="AL17" s="155" t="s">
        <v>452</v>
      </c>
      <c r="AM17" s="119" t="s">
        <v>539</v>
      </c>
      <c r="AN17" s="120">
        <v>33445</v>
      </c>
      <c r="AO17" s="120" t="s">
        <v>534</v>
      </c>
      <c r="AP17" s="121" t="s">
        <v>535</v>
      </c>
      <c r="AQ17" s="122">
        <f>IF(AO17="IVA Incluido",(AN17/1.19),IF(AO17="Ipoconsumo Incluido",(AN17/1.08),AN17))</f>
        <v>33445</v>
      </c>
      <c r="AR17" s="123">
        <f>IF(AP17="Si tiene IVA",AQ17*19%,IF(AP17="Si tiene IPOCONSUMO",AQ17*8%,0))</f>
        <v>2675.6</v>
      </c>
      <c r="AS17" s="123">
        <f>AQ17+AR17</f>
        <v>36120.6</v>
      </c>
      <c r="AT17" s="123">
        <f>IF(AR17="IVA Incluido",(AQ17/1.19),IF(AR17="Ipoconsumo Incluido",(AQ17/1.08),AQ17))</f>
        <v>33445</v>
      </c>
      <c r="AU17" s="123">
        <f>AQ17+AR17</f>
        <v>36120.6</v>
      </c>
      <c r="AV17" s="124">
        <f t="shared" si="21"/>
        <v>39040.200000000004</v>
      </c>
      <c r="AW17" s="124">
        <f t="shared" si="22"/>
        <v>39040.200000000004</v>
      </c>
      <c r="AX17" s="124">
        <f t="shared" si="23"/>
        <v>8485.4609845311224</v>
      </c>
      <c r="AY17" s="125">
        <f t="shared" si="24"/>
        <v>0.21735188304699057</v>
      </c>
      <c r="AZ17" s="5"/>
      <c r="BA17" s="7">
        <f t="shared" si="25"/>
        <v>3</v>
      </c>
      <c r="BB17" s="7"/>
    </row>
    <row r="18" spans="1:54" ht="90" hidden="1">
      <c r="A18" s="6" t="s">
        <v>446</v>
      </c>
      <c r="B18" s="6" t="s">
        <v>504</v>
      </c>
      <c r="C18" s="6">
        <v>90101603</v>
      </c>
      <c r="D18" s="6" t="s">
        <v>544</v>
      </c>
      <c r="E18" s="148" t="s">
        <v>545</v>
      </c>
      <c r="F18" s="105" t="s">
        <v>531</v>
      </c>
      <c r="G18" s="149">
        <v>1</v>
      </c>
      <c r="H18" s="105" t="s">
        <v>57</v>
      </c>
      <c r="I18" s="106" t="s">
        <v>450</v>
      </c>
      <c r="J18" s="107">
        <v>46134</v>
      </c>
      <c r="K18" s="150" t="s">
        <v>532</v>
      </c>
      <c r="L18" s="151" t="s">
        <v>457</v>
      </c>
      <c r="M18" s="107" t="s">
        <v>533</v>
      </c>
      <c r="N18" s="108">
        <v>34000</v>
      </c>
      <c r="O18" s="108" t="s">
        <v>534</v>
      </c>
      <c r="P18" s="108" t="s">
        <v>535</v>
      </c>
      <c r="Q18" s="109">
        <f>IF(O18="IVA Incluido",(N18/1.19),IF(O18="Ipoconsumo Incluido",(N18/1.08),N18))</f>
        <v>34000</v>
      </c>
      <c r="R18" s="110">
        <f>IF(P18="Si tiene IVA",Q18*19%,IF(P18="Si tiene IPOCONSUMO",Q18*8%,0))</f>
        <v>2720</v>
      </c>
      <c r="S18" s="110">
        <f t="shared" si="19"/>
        <v>36720</v>
      </c>
      <c r="T18" s="110">
        <f>IF(R18="IVA Incluido",(Q18/1.19),IF(R18="Ipoconsumo Incluido",(Q18/1.08),Q18))</f>
        <v>34000</v>
      </c>
      <c r="U18" s="110">
        <f>Q18+R18</f>
        <v>36720</v>
      </c>
      <c r="V18" s="111" t="s">
        <v>450</v>
      </c>
      <c r="W18" s="112">
        <v>46134</v>
      </c>
      <c r="X18" s="152" t="s">
        <v>536</v>
      </c>
      <c r="Y18" s="153" t="s">
        <v>457</v>
      </c>
      <c r="Z18" s="154" t="s">
        <v>537</v>
      </c>
      <c r="AA18" s="113">
        <v>45000</v>
      </c>
      <c r="AB18" s="113" t="s">
        <v>534</v>
      </c>
      <c r="AC18" s="113" t="s">
        <v>535</v>
      </c>
      <c r="AD18" s="114">
        <f>IF(AB18="IVA Incluido",(AA18/1.19),IF(AB18="Ipoconsumo Incluido",(AA18/1.08),AA18))</f>
        <v>45000</v>
      </c>
      <c r="AE18" s="115">
        <f>IF(AC18="Si tiene IVA",AD18*19%,IF(AC18="Si tiene IPOCONSUMO",AD18*8%,0))</f>
        <v>3600</v>
      </c>
      <c r="AF18" s="115">
        <f t="shared" si="20"/>
        <v>48600</v>
      </c>
      <c r="AG18" s="115">
        <f>IF(AE18="IVA Incluido",(AD18/1.19),IF(AE18="Ipoconsumo Incluido",(AD18/1.08),AD18))</f>
        <v>45000</v>
      </c>
      <c r="AH18" s="115">
        <f>AD18+AE18</f>
        <v>48600</v>
      </c>
      <c r="AI18" s="116" t="s">
        <v>450</v>
      </c>
      <c r="AJ18" s="117">
        <v>46094</v>
      </c>
      <c r="AK18" s="118" t="s">
        <v>538</v>
      </c>
      <c r="AL18" s="155" t="s">
        <v>457</v>
      </c>
      <c r="AM18" s="119" t="s">
        <v>539</v>
      </c>
      <c r="AN18" s="120">
        <v>33445</v>
      </c>
      <c r="AO18" s="120" t="s">
        <v>534</v>
      </c>
      <c r="AP18" s="121" t="s">
        <v>535</v>
      </c>
      <c r="AQ18" s="122">
        <f>IF(AO18="IVA Incluido",(AN18/1.19),IF(AO18="Ipoconsumo Incluido",(AN18/1.08),AN18))</f>
        <v>33445</v>
      </c>
      <c r="AR18" s="123">
        <f>IF(AP18="Si tiene IVA",AQ18*19%,IF(AP18="Si tiene IPOCONSUMO",AQ18*8%,0))</f>
        <v>2675.6</v>
      </c>
      <c r="AS18" s="123">
        <f>AQ18+AR18</f>
        <v>36120.6</v>
      </c>
      <c r="AT18" s="123">
        <f>IF(AR18="IVA Incluido",(AQ18/1.19),IF(AR18="Ipoconsumo Incluido",(AQ18/1.08),AQ18))</f>
        <v>33445</v>
      </c>
      <c r="AU18" s="123">
        <f>AQ18+AR18</f>
        <v>36120.6</v>
      </c>
      <c r="AV18" s="124">
        <f t="shared" si="21"/>
        <v>40480.200000000004</v>
      </c>
      <c r="AW18" s="124">
        <f t="shared" si="22"/>
        <v>40480.200000000004</v>
      </c>
      <c r="AX18" s="124">
        <f t="shared" si="23"/>
        <v>7038.3367438621381</v>
      </c>
      <c r="AY18" s="125">
        <f t="shared" si="24"/>
        <v>0.17387109608801679</v>
      </c>
      <c r="AZ18" s="5"/>
      <c r="BA18" s="7">
        <f t="shared" si="25"/>
        <v>3</v>
      </c>
      <c r="BB18" s="7"/>
    </row>
    <row r="19" spans="1:54" ht="120" hidden="1">
      <c r="A19" s="6" t="s">
        <v>446</v>
      </c>
      <c r="B19" s="6" t="s">
        <v>504</v>
      </c>
      <c r="C19" s="6" t="s">
        <v>546</v>
      </c>
      <c r="D19" s="6" t="s">
        <v>547</v>
      </c>
      <c r="E19" s="148" t="s">
        <v>548</v>
      </c>
      <c r="F19" s="105" t="s">
        <v>56</v>
      </c>
      <c r="G19" s="149">
        <v>1</v>
      </c>
      <c r="H19" s="105" t="s">
        <v>549</v>
      </c>
      <c r="I19" s="106" t="s">
        <v>450</v>
      </c>
      <c r="J19" s="107">
        <v>46153</v>
      </c>
      <c r="K19" s="150" t="s">
        <v>550</v>
      </c>
      <c r="L19" s="151" t="s">
        <v>457</v>
      </c>
      <c r="M19" s="107" t="s">
        <v>551</v>
      </c>
      <c r="N19" s="108">
        <v>3750000</v>
      </c>
      <c r="O19" s="108" t="s">
        <v>461</v>
      </c>
      <c r="P19" s="108" t="s">
        <v>455</v>
      </c>
      <c r="Q19" s="109">
        <f>IF(O19="IVA Incluido",(N19/1.19),N19)</f>
        <v>3750000</v>
      </c>
      <c r="R19" s="110">
        <f>IF(P19="Si tiene IVA",Q19*19%,0)</f>
        <v>712500</v>
      </c>
      <c r="S19" s="110">
        <f t="shared" si="19"/>
        <v>4462500</v>
      </c>
      <c r="T19" s="110">
        <f>IF(B19="","",(N19*G19))</f>
        <v>3750000</v>
      </c>
      <c r="U19" s="110">
        <f>IF(B19="","",(S19*G19))</f>
        <v>4462500</v>
      </c>
      <c r="V19" s="111" t="s">
        <v>450</v>
      </c>
      <c r="W19" s="112">
        <v>46153</v>
      </c>
      <c r="X19" s="152" t="s">
        <v>552</v>
      </c>
      <c r="Y19" s="153" t="s">
        <v>457</v>
      </c>
      <c r="Z19" s="154" t="s">
        <v>553</v>
      </c>
      <c r="AA19" s="113">
        <v>5000000</v>
      </c>
      <c r="AB19" s="113" t="s">
        <v>461</v>
      </c>
      <c r="AC19" s="113" t="s">
        <v>455</v>
      </c>
      <c r="AD19" s="114">
        <f>IF(AB19="IVA Incluido",(AA19/1.19),AA19)</f>
        <v>5000000</v>
      </c>
      <c r="AE19" s="115">
        <f>IF(AC19="Si tiene IVA",AD19*19%,0)</f>
        <v>950000</v>
      </c>
      <c r="AF19" s="115">
        <f t="shared" si="20"/>
        <v>5950000</v>
      </c>
      <c r="AG19" s="115">
        <f>IF(O19="","",(AA19*G19))</f>
        <v>5000000</v>
      </c>
      <c r="AH19" s="115">
        <f>IF(O19="","",(AF19*G19))</f>
        <v>5950000</v>
      </c>
      <c r="AI19" s="116" t="s">
        <v>450</v>
      </c>
      <c r="AJ19" s="117">
        <v>46153</v>
      </c>
      <c r="AK19" s="118" t="s">
        <v>554</v>
      </c>
      <c r="AL19" s="155" t="s">
        <v>457</v>
      </c>
      <c r="AM19" s="119" t="s">
        <v>555</v>
      </c>
      <c r="AN19" s="120">
        <v>4200000</v>
      </c>
      <c r="AO19" s="120" t="s">
        <v>461</v>
      </c>
      <c r="AP19" s="121" t="s">
        <v>455</v>
      </c>
      <c r="AQ19" s="122">
        <f>IF(AO19="IVA Incluido",(AN19/1.19),AN19)</f>
        <v>4200000</v>
      </c>
      <c r="AR19" s="123">
        <f>IF(AP19="Si tiene IVA",AQ19*19%,0)</f>
        <v>798000</v>
      </c>
      <c r="AS19" s="123">
        <f>AQ19+AR19</f>
        <v>4998000</v>
      </c>
      <c r="AT19" s="123">
        <f>IF(AB19="","",(AN19*G19))</f>
        <v>4200000</v>
      </c>
      <c r="AU19" s="123">
        <f>IF(AB19="","",(AS19*G19))</f>
        <v>4998000</v>
      </c>
      <c r="AV19" s="124">
        <f t="shared" si="21"/>
        <v>5136833.333333333</v>
      </c>
      <c r="AW19" s="124">
        <f t="shared" si="22"/>
        <v>5136833.333333333</v>
      </c>
      <c r="AX19" s="124">
        <f t="shared" si="23"/>
        <v>753405.65655783075</v>
      </c>
      <c r="AY19" s="125">
        <f t="shared" si="24"/>
        <v>0.14666733523724035</v>
      </c>
      <c r="AZ19" s="5"/>
      <c r="BA19" s="7">
        <f t="shared" si="25"/>
        <v>3</v>
      </c>
      <c r="BB19" s="7"/>
    </row>
    <row r="20" spans="1:54" ht="105" hidden="1">
      <c r="A20" s="6" t="s">
        <v>446</v>
      </c>
      <c r="B20" s="6" t="s">
        <v>504</v>
      </c>
      <c r="C20" s="6" t="s">
        <v>556</v>
      </c>
      <c r="D20" s="6" t="s">
        <v>557</v>
      </c>
      <c r="E20" s="148" t="s">
        <v>558</v>
      </c>
      <c r="F20" s="105" t="s">
        <v>531</v>
      </c>
      <c r="G20" s="149">
        <v>1</v>
      </c>
      <c r="H20" s="105" t="s">
        <v>549</v>
      </c>
      <c r="I20" s="106" t="s">
        <v>450</v>
      </c>
      <c r="J20" s="107">
        <v>46134</v>
      </c>
      <c r="K20" s="150" t="s">
        <v>559</v>
      </c>
      <c r="L20" s="151" t="s">
        <v>457</v>
      </c>
      <c r="M20" s="107" t="s">
        <v>560</v>
      </c>
      <c r="N20" s="108">
        <v>1020000</v>
      </c>
      <c r="O20" s="108" t="s">
        <v>461</v>
      </c>
      <c r="P20" s="108" t="s">
        <v>481</v>
      </c>
      <c r="Q20" s="109">
        <v>1360000</v>
      </c>
      <c r="R20" s="110">
        <f>IF(P20="Si tiene IVA",Q20*19%,0)</f>
        <v>0</v>
      </c>
      <c r="S20" s="110">
        <f t="shared" si="19"/>
        <v>1360000</v>
      </c>
      <c r="T20" s="110">
        <f>IF(B20="","",(N20*G20))</f>
        <v>1020000</v>
      </c>
      <c r="U20" s="110">
        <f>IF(B20="","",(S20*G20))</f>
        <v>1360000</v>
      </c>
      <c r="V20" s="111" t="s">
        <v>450</v>
      </c>
      <c r="W20" s="112">
        <v>46134</v>
      </c>
      <c r="X20" s="152" t="s">
        <v>538</v>
      </c>
      <c r="Y20" s="153" t="s">
        <v>457</v>
      </c>
      <c r="Z20" s="154" t="s">
        <v>539</v>
      </c>
      <c r="AA20" s="113">
        <v>1280000</v>
      </c>
      <c r="AB20" s="113" t="s">
        <v>461</v>
      </c>
      <c r="AC20" s="113" t="s">
        <v>481</v>
      </c>
      <c r="AD20" s="114">
        <f>IF(AB20="IVA Incluido",(AA20/1.19),AA20)</f>
        <v>1280000</v>
      </c>
      <c r="AE20" s="115">
        <f>IF(AC20="Si tiene IVA",AD20*19%,0)</f>
        <v>0</v>
      </c>
      <c r="AF20" s="115">
        <f t="shared" si="20"/>
        <v>1280000</v>
      </c>
      <c r="AG20" s="115">
        <f>IF(O20="","",(AA20*G20))</f>
        <v>1280000</v>
      </c>
      <c r="AH20" s="115">
        <f>IF(O20="","",(AF20*G20))</f>
        <v>1280000</v>
      </c>
      <c r="AI20" s="116" t="s">
        <v>450</v>
      </c>
      <c r="AJ20" s="117">
        <v>46134</v>
      </c>
      <c r="AK20" s="118" t="s">
        <v>561</v>
      </c>
      <c r="AL20" s="155" t="s">
        <v>457</v>
      </c>
      <c r="AM20" s="119" t="s">
        <v>561</v>
      </c>
      <c r="AN20" s="120">
        <v>1394000</v>
      </c>
      <c r="AO20" s="120" t="s">
        <v>461</v>
      </c>
      <c r="AP20" s="121" t="s">
        <v>481</v>
      </c>
      <c r="AQ20" s="122">
        <f>IF(AO20="IVA Incluido",(AN20/1.19),AN20)</f>
        <v>1394000</v>
      </c>
      <c r="AR20" s="123">
        <f>IF(AP20="Si tiene IVA",AQ20*19%,0)</f>
        <v>0</v>
      </c>
      <c r="AS20" s="123">
        <f>AQ20+AR20</f>
        <v>1394000</v>
      </c>
      <c r="AT20" s="123">
        <f>IF(AB20="","",(AN20*G20))</f>
        <v>1394000</v>
      </c>
      <c r="AU20" s="123">
        <f>IF(AB20="","",(AS20*G20))</f>
        <v>1394000</v>
      </c>
      <c r="AV20" s="124">
        <f t="shared" si="21"/>
        <v>1344666.6666666667</v>
      </c>
      <c r="AW20" s="124">
        <f t="shared" si="22"/>
        <v>1344666.6666666667</v>
      </c>
      <c r="AX20" s="124">
        <f t="shared" si="23"/>
        <v>58526.347343169582</v>
      </c>
      <c r="AY20" s="125">
        <f t="shared" si="24"/>
        <v>4.3524799709843513E-2</v>
      </c>
      <c r="AZ20" s="5"/>
      <c r="BA20" s="7">
        <f t="shared" si="25"/>
        <v>3</v>
      </c>
      <c r="BB20" s="7" t="s">
        <v>562</v>
      </c>
    </row>
    <row r="21" spans="1:54" ht="405" hidden="1">
      <c r="A21" s="6" t="s">
        <v>514</v>
      </c>
      <c r="B21" s="6" t="s">
        <v>514</v>
      </c>
      <c r="C21" s="6" t="s">
        <v>514</v>
      </c>
      <c r="D21" s="6" t="s">
        <v>563</v>
      </c>
      <c r="E21" s="148" t="s">
        <v>564</v>
      </c>
      <c r="F21" s="105" t="s">
        <v>517</v>
      </c>
      <c r="G21" s="149">
        <v>1</v>
      </c>
      <c r="H21" s="105"/>
      <c r="I21" s="106"/>
      <c r="J21" s="107"/>
      <c r="K21" s="150"/>
      <c r="L21" s="151"/>
      <c r="M21" s="107"/>
      <c r="N21" s="108"/>
      <c r="O21" s="108"/>
      <c r="P21" s="108"/>
      <c r="Q21" s="109" t="s">
        <v>518</v>
      </c>
      <c r="R21" s="110" t="s">
        <v>518</v>
      </c>
      <c r="S21" s="110" t="s">
        <v>518</v>
      </c>
      <c r="T21" s="110" t="s">
        <v>518</v>
      </c>
      <c r="U21" s="110" t="s">
        <v>518</v>
      </c>
      <c r="V21" s="111" t="s">
        <v>514</v>
      </c>
      <c r="W21" s="112" t="s">
        <v>514</v>
      </c>
      <c r="X21" s="152" t="s">
        <v>514</v>
      </c>
      <c r="Y21" s="153" t="s">
        <v>514</v>
      </c>
      <c r="Z21" s="154" t="s">
        <v>519</v>
      </c>
      <c r="AA21" s="113" t="s">
        <v>514</v>
      </c>
      <c r="AB21" s="113" t="s">
        <v>514</v>
      </c>
      <c r="AC21" s="113" t="s">
        <v>514</v>
      </c>
      <c r="AD21" s="114" t="s">
        <v>514</v>
      </c>
      <c r="AE21" s="115" t="s">
        <v>514</v>
      </c>
      <c r="AF21" s="115">
        <f t="shared" ref="AF21:AF26" si="26">AH21/1.19</f>
        <v>3265566.3865546221</v>
      </c>
      <c r="AG21" s="115">
        <f t="shared" ref="AG21:AG26" si="27">AF21*19%</f>
        <v>620457.61344537826</v>
      </c>
      <c r="AH21" s="115">
        <v>3886024</v>
      </c>
      <c r="AI21" s="116" t="s">
        <v>514</v>
      </c>
      <c r="AJ21" s="117" t="s">
        <v>514</v>
      </c>
      <c r="AK21" s="118" t="s">
        <v>514</v>
      </c>
      <c r="AL21" s="155" t="s">
        <v>514</v>
      </c>
      <c r="AM21" s="119" t="s">
        <v>520</v>
      </c>
      <c r="AN21" s="120" t="s">
        <v>514</v>
      </c>
      <c r="AO21" s="120" t="s">
        <v>514</v>
      </c>
      <c r="AP21" s="121" t="s">
        <v>514</v>
      </c>
      <c r="AQ21" s="122">
        <v>3155435</v>
      </c>
      <c r="AR21" s="123">
        <v>599533</v>
      </c>
      <c r="AS21" s="123">
        <v>3754968</v>
      </c>
      <c r="AT21" s="123">
        <v>3155435</v>
      </c>
      <c r="AU21" s="123">
        <v>3754968</v>
      </c>
      <c r="AV21" s="124">
        <v>3820496</v>
      </c>
      <c r="AW21" s="124">
        <v>3820496</v>
      </c>
      <c r="AX21" s="124">
        <v>92670.41</v>
      </c>
      <c r="AY21" s="125">
        <v>2.4299999999999999E-2</v>
      </c>
      <c r="AZ21" s="5"/>
      <c r="BA21" s="7"/>
      <c r="BB21" s="7"/>
    </row>
    <row r="22" spans="1:54" ht="405" hidden="1">
      <c r="A22" s="6" t="s">
        <v>514</v>
      </c>
      <c r="B22" s="6" t="s">
        <v>514</v>
      </c>
      <c r="C22" s="6" t="s">
        <v>514</v>
      </c>
      <c r="D22" s="6" t="s">
        <v>565</v>
      </c>
      <c r="E22" s="148" t="s">
        <v>566</v>
      </c>
      <c r="F22" s="105" t="s">
        <v>517</v>
      </c>
      <c r="G22" s="149">
        <v>1</v>
      </c>
      <c r="H22" s="105"/>
      <c r="I22" s="106"/>
      <c r="J22" s="107"/>
      <c r="K22" s="150"/>
      <c r="L22" s="151"/>
      <c r="M22" s="107"/>
      <c r="N22" s="108"/>
      <c r="O22" s="108"/>
      <c r="P22" s="108"/>
      <c r="Q22" s="109" t="s">
        <v>518</v>
      </c>
      <c r="R22" s="110" t="s">
        <v>518</v>
      </c>
      <c r="S22" s="110" t="s">
        <v>518</v>
      </c>
      <c r="T22" s="110" t="s">
        <v>518</v>
      </c>
      <c r="U22" s="110" t="s">
        <v>518</v>
      </c>
      <c r="V22" s="111" t="s">
        <v>514</v>
      </c>
      <c r="W22" s="112" t="s">
        <v>514</v>
      </c>
      <c r="X22" s="152" t="s">
        <v>514</v>
      </c>
      <c r="Y22" s="153" t="s">
        <v>514</v>
      </c>
      <c r="Z22" s="154" t="s">
        <v>519</v>
      </c>
      <c r="AA22" s="113" t="s">
        <v>514</v>
      </c>
      <c r="AB22" s="113" t="s">
        <v>514</v>
      </c>
      <c r="AC22" s="113" t="s">
        <v>514</v>
      </c>
      <c r="AD22" s="114" t="s">
        <v>514</v>
      </c>
      <c r="AE22" s="115" t="s">
        <v>514</v>
      </c>
      <c r="AF22" s="115">
        <f t="shared" si="26"/>
        <v>397642.01680672274</v>
      </c>
      <c r="AG22" s="115">
        <f t="shared" si="27"/>
        <v>75551.983193277323</v>
      </c>
      <c r="AH22" s="115">
        <v>473194</v>
      </c>
      <c r="AI22" s="116" t="s">
        <v>514</v>
      </c>
      <c r="AJ22" s="117" t="s">
        <v>514</v>
      </c>
      <c r="AK22" s="118" t="s">
        <v>514</v>
      </c>
      <c r="AL22" s="155" t="s">
        <v>514</v>
      </c>
      <c r="AM22" s="119" t="s">
        <v>520</v>
      </c>
      <c r="AN22" s="120" t="s">
        <v>514</v>
      </c>
      <c r="AO22" s="120" t="s">
        <v>514</v>
      </c>
      <c r="AP22" s="121" t="s">
        <v>514</v>
      </c>
      <c r="AQ22" s="122">
        <v>395532</v>
      </c>
      <c r="AR22" s="123">
        <v>75151</v>
      </c>
      <c r="AS22" s="123">
        <v>470684</v>
      </c>
      <c r="AT22" s="123">
        <v>395532</v>
      </c>
      <c r="AU22" s="123">
        <v>470684</v>
      </c>
      <c r="AV22" s="124">
        <v>471939</v>
      </c>
      <c r="AW22" s="124">
        <v>471939</v>
      </c>
      <c r="AX22" s="124">
        <v>1775.06</v>
      </c>
      <c r="AY22" s="125">
        <v>3.8E-3</v>
      </c>
      <c r="AZ22" s="5"/>
      <c r="BA22" s="7"/>
      <c r="BB22" s="7"/>
    </row>
    <row r="23" spans="1:54" ht="405" hidden="1">
      <c r="A23" s="6" t="s">
        <v>514</v>
      </c>
      <c r="B23" s="6" t="s">
        <v>514</v>
      </c>
      <c r="C23" s="6" t="s">
        <v>514</v>
      </c>
      <c r="D23" s="6" t="s">
        <v>567</v>
      </c>
      <c r="E23" s="148" t="s">
        <v>568</v>
      </c>
      <c r="F23" s="105" t="s">
        <v>517</v>
      </c>
      <c r="G23" s="149">
        <v>1</v>
      </c>
      <c r="H23" s="105"/>
      <c r="I23" s="106"/>
      <c r="J23" s="107"/>
      <c r="K23" s="150"/>
      <c r="L23" s="151"/>
      <c r="M23" s="107"/>
      <c r="N23" s="108"/>
      <c r="O23" s="108"/>
      <c r="P23" s="108"/>
      <c r="Q23" s="109" t="s">
        <v>518</v>
      </c>
      <c r="R23" s="110" t="s">
        <v>518</v>
      </c>
      <c r="S23" s="110" t="s">
        <v>518</v>
      </c>
      <c r="T23" s="110" t="s">
        <v>518</v>
      </c>
      <c r="U23" s="110" t="s">
        <v>518</v>
      </c>
      <c r="V23" s="111" t="s">
        <v>514</v>
      </c>
      <c r="W23" s="112" t="s">
        <v>514</v>
      </c>
      <c r="X23" s="152" t="s">
        <v>514</v>
      </c>
      <c r="Y23" s="153" t="s">
        <v>514</v>
      </c>
      <c r="Z23" s="154" t="s">
        <v>519</v>
      </c>
      <c r="AA23" s="113" t="s">
        <v>514</v>
      </c>
      <c r="AB23" s="113" t="s">
        <v>514</v>
      </c>
      <c r="AC23" s="113" t="s">
        <v>514</v>
      </c>
      <c r="AD23" s="114" t="s">
        <v>514</v>
      </c>
      <c r="AE23" s="115" t="s">
        <v>514</v>
      </c>
      <c r="AF23" s="115">
        <f t="shared" si="26"/>
        <v>222680.67226890757</v>
      </c>
      <c r="AG23" s="115">
        <f t="shared" si="27"/>
        <v>42309.327731092439</v>
      </c>
      <c r="AH23" s="115">
        <v>264990</v>
      </c>
      <c r="AI23" s="116" t="s">
        <v>514</v>
      </c>
      <c r="AJ23" s="117" t="s">
        <v>514</v>
      </c>
      <c r="AK23" s="118" t="s">
        <v>514</v>
      </c>
      <c r="AL23" s="155" t="s">
        <v>514</v>
      </c>
      <c r="AM23" s="119" t="s">
        <v>520</v>
      </c>
      <c r="AN23" s="120" t="s">
        <v>514</v>
      </c>
      <c r="AO23" s="120" t="s">
        <v>514</v>
      </c>
      <c r="AP23" s="121" t="s">
        <v>514</v>
      </c>
      <c r="AQ23" s="122">
        <v>221500</v>
      </c>
      <c r="AR23" s="123">
        <v>42085</v>
      </c>
      <c r="AS23" s="123">
        <v>263585</v>
      </c>
      <c r="AT23" s="123">
        <v>221500</v>
      </c>
      <c r="AU23" s="123">
        <v>263585</v>
      </c>
      <c r="AV23" s="124">
        <v>264288</v>
      </c>
      <c r="AW23" s="124">
        <v>264288</v>
      </c>
      <c r="AX23" s="124">
        <v>994.04</v>
      </c>
      <c r="AY23" s="125">
        <v>3.8E-3</v>
      </c>
      <c r="AZ23" s="5"/>
      <c r="BA23" s="7"/>
      <c r="BB23" s="7"/>
    </row>
    <row r="24" spans="1:54" ht="405" hidden="1">
      <c r="A24" s="6" t="s">
        <v>514</v>
      </c>
      <c r="B24" s="6" t="s">
        <v>514</v>
      </c>
      <c r="C24" s="6" t="s">
        <v>514</v>
      </c>
      <c r="D24" s="6" t="s">
        <v>569</v>
      </c>
      <c r="E24" s="148" t="s">
        <v>570</v>
      </c>
      <c r="F24" s="105" t="s">
        <v>517</v>
      </c>
      <c r="G24" s="149">
        <v>1</v>
      </c>
      <c r="H24" s="105"/>
      <c r="I24" s="106"/>
      <c r="J24" s="107"/>
      <c r="K24" s="150"/>
      <c r="L24" s="151"/>
      <c r="M24" s="107"/>
      <c r="N24" s="108"/>
      <c r="O24" s="108"/>
      <c r="P24" s="108"/>
      <c r="Q24" s="109" t="s">
        <v>518</v>
      </c>
      <c r="R24" s="110" t="s">
        <v>518</v>
      </c>
      <c r="S24" s="110" t="s">
        <v>518</v>
      </c>
      <c r="T24" s="110" t="s">
        <v>518</v>
      </c>
      <c r="U24" s="110" t="s">
        <v>518</v>
      </c>
      <c r="V24" s="111" t="s">
        <v>514</v>
      </c>
      <c r="W24" s="112" t="s">
        <v>514</v>
      </c>
      <c r="X24" s="152" t="s">
        <v>514</v>
      </c>
      <c r="Y24" s="153" t="s">
        <v>514</v>
      </c>
      <c r="Z24" s="154" t="s">
        <v>519</v>
      </c>
      <c r="AA24" s="113" t="s">
        <v>514</v>
      </c>
      <c r="AB24" s="113" t="s">
        <v>514</v>
      </c>
      <c r="AC24" s="113" t="s">
        <v>514</v>
      </c>
      <c r="AD24" s="114" t="s">
        <v>514</v>
      </c>
      <c r="AE24" s="115" t="s">
        <v>514</v>
      </c>
      <c r="AF24" s="115">
        <f t="shared" si="26"/>
        <v>1409391.5966386555</v>
      </c>
      <c r="AG24" s="115">
        <f t="shared" si="27"/>
        <v>267784.40336134454</v>
      </c>
      <c r="AH24" s="115">
        <v>1677176</v>
      </c>
      <c r="AI24" s="116" t="s">
        <v>514</v>
      </c>
      <c r="AJ24" s="117" t="s">
        <v>514</v>
      </c>
      <c r="AK24" s="118" t="s">
        <v>514</v>
      </c>
      <c r="AL24" s="155" t="s">
        <v>514</v>
      </c>
      <c r="AM24" s="119" t="s">
        <v>520</v>
      </c>
      <c r="AN24" s="120" t="s">
        <v>514</v>
      </c>
      <c r="AO24" s="120" t="s">
        <v>514</v>
      </c>
      <c r="AP24" s="121" t="s">
        <v>514</v>
      </c>
      <c r="AQ24" s="122">
        <v>1361860</v>
      </c>
      <c r="AR24" s="123">
        <v>258753</v>
      </c>
      <c r="AS24" s="123">
        <v>1620614</v>
      </c>
      <c r="AT24" s="123">
        <v>1361860</v>
      </c>
      <c r="AU24" s="123">
        <v>1620614</v>
      </c>
      <c r="AV24" s="124">
        <v>1648895</v>
      </c>
      <c r="AW24" s="124">
        <v>1648895</v>
      </c>
      <c r="AX24" s="124">
        <v>39995.800000000003</v>
      </c>
      <c r="AY24" s="125">
        <v>2.4299999999999999E-2</v>
      </c>
      <c r="AZ24" s="5"/>
      <c r="BA24" s="7"/>
      <c r="BB24" s="7"/>
    </row>
    <row r="25" spans="1:54" ht="405" hidden="1">
      <c r="A25" s="6" t="s">
        <v>514</v>
      </c>
      <c r="B25" s="6" t="s">
        <v>514</v>
      </c>
      <c r="C25" s="6" t="s">
        <v>514</v>
      </c>
      <c r="D25" s="6" t="s">
        <v>571</v>
      </c>
      <c r="E25" s="148" t="s">
        <v>572</v>
      </c>
      <c r="F25" s="105" t="s">
        <v>517</v>
      </c>
      <c r="G25" s="149">
        <v>1</v>
      </c>
      <c r="H25" s="105"/>
      <c r="I25" s="106"/>
      <c r="J25" s="107"/>
      <c r="K25" s="150"/>
      <c r="L25" s="151"/>
      <c r="M25" s="107"/>
      <c r="N25" s="108"/>
      <c r="O25" s="108"/>
      <c r="P25" s="108"/>
      <c r="Q25" s="109" t="s">
        <v>518</v>
      </c>
      <c r="R25" s="110" t="s">
        <v>518</v>
      </c>
      <c r="S25" s="110" t="s">
        <v>518</v>
      </c>
      <c r="T25" s="110" t="s">
        <v>518</v>
      </c>
      <c r="U25" s="110" t="s">
        <v>518</v>
      </c>
      <c r="V25" s="111" t="s">
        <v>514</v>
      </c>
      <c r="W25" s="112" t="s">
        <v>514</v>
      </c>
      <c r="X25" s="152" t="s">
        <v>514</v>
      </c>
      <c r="Y25" s="153" t="s">
        <v>514</v>
      </c>
      <c r="Z25" s="154" t="s">
        <v>519</v>
      </c>
      <c r="AA25" s="113" t="s">
        <v>514</v>
      </c>
      <c r="AB25" s="113" t="s">
        <v>514</v>
      </c>
      <c r="AC25" s="113" t="s">
        <v>514</v>
      </c>
      <c r="AD25" s="114" t="s">
        <v>514</v>
      </c>
      <c r="AE25" s="115" t="s">
        <v>514</v>
      </c>
      <c r="AF25" s="115">
        <f t="shared" si="26"/>
        <v>331316.80672268907</v>
      </c>
      <c r="AG25" s="115">
        <f t="shared" si="27"/>
        <v>62950.193277310922</v>
      </c>
      <c r="AH25" s="115">
        <v>394267</v>
      </c>
      <c r="AI25" s="116" t="s">
        <v>514</v>
      </c>
      <c r="AJ25" s="117" t="s">
        <v>514</v>
      </c>
      <c r="AK25" s="118" t="s">
        <v>514</v>
      </c>
      <c r="AL25" s="155" t="s">
        <v>514</v>
      </c>
      <c r="AM25" s="119" t="s">
        <v>520</v>
      </c>
      <c r="AN25" s="120" t="s">
        <v>514</v>
      </c>
      <c r="AO25" s="120" t="s">
        <v>514</v>
      </c>
      <c r="AP25" s="121" t="s">
        <v>514</v>
      </c>
      <c r="AQ25" s="122">
        <v>326420</v>
      </c>
      <c r="AR25" s="123">
        <v>62020</v>
      </c>
      <c r="AS25" s="123">
        <v>388440</v>
      </c>
      <c r="AT25" s="123">
        <v>326420</v>
      </c>
      <c r="AU25" s="123">
        <v>388440</v>
      </c>
      <c r="AV25" s="124">
        <v>391353</v>
      </c>
      <c r="AW25" s="124">
        <v>391353</v>
      </c>
      <c r="AX25" s="124">
        <v>4120.03</v>
      </c>
      <c r="AY25" s="125">
        <v>1.0500000000000001E-2</v>
      </c>
      <c r="AZ25" s="5"/>
      <c r="BA25" s="7"/>
      <c r="BB25" s="7"/>
    </row>
    <row r="26" spans="1:54" ht="405" hidden="1">
      <c r="A26" s="6" t="s">
        <v>514</v>
      </c>
      <c r="B26" s="6" t="s">
        <v>514</v>
      </c>
      <c r="C26" s="6" t="s">
        <v>514</v>
      </c>
      <c r="D26" s="6" t="s">
        <v>573</v>
      </c>
      <c r="E26" s="148" t="s">
        <v>574</v>
      </c>
      <c r="F26" s="105" t="s">
        <v>517</v>
      </c>
      <c r="G26" s="149">
        <v>1</v>
      </c>
      <c r="H26" s="105"/>
      <c r="I26" s="106"/>
      <c r="J26" s="107"/>
      <c r="K26" s="150"/>
      <c r="L26" s="151"/>
      <c r="M26" s="107"/>
      <c r="N26" s="108"/>
      <c r="O26" s="108"/>
      <c r="P26" s="108"/>
      <c r="Q26" s="109" t="s">
        <v>518</v>
      </c>
      <c r="R26" s="110" t="s">
        <v>518</v>
      </c>
      <c r="S26" s="110" t="s">
        <v>518</v>
      </c>
      <c r="T26" s="110" t="s">
        <v>518</v>
      </c>
      <c r="U26" s="110" t="s">
        <v>518</v>
      </c>
      <c r="V26" s="111" t="s">
        <v>514</v>
      </c>
      <c r="W26" s="112" t="s">
        <v>514</v>
      </c>
      <c r="X26" s="152" t="s">
        <v>514</v>
      </c>
      <c r="Y26" s="153" t="s">
        <v>514</v>
      </c>
      <c r="Z26" s="154" t="s">
        <v>519</v>
      </c>
      <c r="AA26" s="113" t="s">
        <v>514</v>
      </c>
      <c r="AB26" s="113" t="s">
        <v>514</v>
      </c>
      <c r="AC26" s="113" t="s">
        <v>514</v>
      </c>
      <c r="AD26" s="114" t="s">
        <v>514</v>
      </c>
      <c r="AE26" s="115" t="s">
        <v>514</v>
      </c>
      <c r="AF26" s="115">
        <f t="shared" si="26"/>
        <v>385870.58823529416</v>
      </c>
      <c r="AG26" s="115">
        <f t="shared" si="27"/>
        <v>73315.411764705888</v>
      </c>
      <c r="AH26" s="115">
        <v>459186</v>
      </c>
      <c r="AI26" s="116" t="s">
        <v>514</v>
      </c>
      <c r="AJ26" s="117" t="s">
        <v>514</v>
      </c>
      <c r="AK26" s="118" t="s">
        <v>514</v>
      </c>
      <c r="AL26" s="155" t="s">
        <v>514</v>
      </c>
      <c r="AM26" s="119" t="s">
        <v>520</v>
      </c>
      <c r="AN26" s="120" t="s">
        <v>514</v>
      </c>
      <c r="AO26" s="120" t="s">
        <v>514</v>
      </c>
      <c r="AP26" s="121" t="s">
        <v>514</v>
      </c>
      <c r="AQ26" s="122">
        <v>380168</v>
      </c>
      <c r="AR26" s="123">
        <v>72232</v>
      </c>
      <c r="AS26" s="123">
        <v>452400</v>
      </c>
      <c r="AT26" s="123">
        <v>380168</v>
      </c>
      <c r="AU26" s="123">
        <v>452400</v>
      </c>
      <c r="AV26" s="124">
        <v>455793</v>
      </c>
      <c r="AW26" s="124">
        <v>455793</v>
      </c>
      <c r="AX26" s="124">
        <v>4798.43</v>
      </c>
      <c r="AY26" s="125">
        <v>1.0500000000000001E-2</v>
      </c>
      <c r="AZ26" s="5"/>
      <c r="BA26" s="7"/>
      <c r="BB26" s="7"/>
    </row>
    <row r="27" spans="1:54" ht="60" hidden="1">
      <c r="A27" s="6" t="s">
        <v>446</v>
      </c>
      <c r="B27" s="6" t="s">
        <v>504</v>
      </c>
      <c r="C27" s="6">
        <v>49121503</v>
      </c>
      <c r="D27" s="6" t="s">
        <v>575</v>
      </c>
      <c r="E27" s="148" t="s">
        <v>576</v>
      </c>
      <c r="F27" s="105" t="s">
        <v>56</v>
      </c>
      <c r="G27" s="149">
        <v>1</v>
      </c>
      <c r="H27" s="105" t="s">
        <v>549</v>
      </c>
      <c r="I27" s="106" t="s">
        <v>497</v>
      </c>
      <c r="J27" s="107">
        <v>46153</v>
      </c>
      <c r="K27" s="150" t="s">
        <v>577</v>
      </c>
      <c r="L27" s="151" t="s">
        <v>457</v>
      </c>
      <c r="M27" s="107" t="s">
        <v>578</v>
      </c>
      <c r="N27" s="108">
        <v>450000</v>
      </c>
      <c r="O27" s="108" t="s">
        <v>461</v>
      </c>
      <c r="P27" s="108" t="s">
        <v>455</v>
      </c>
      <c r="Q27" s="109">
        <f>IF(O27="IVA Incluido",(N27/1.19),N27)</f>
        <v>450000</v>
      </c>
      <c r="R27" s="110">
        <f>IF(P27="Si tiene IVA",Q27*19%,0)</f>
        <v>85500</v>
      </c>
      <c r="S27" s="110">
        <f>Q27+R27</f>
        <v>535500</v>
      </c>
      <c r="T27" s="110">
        <f>IF(B27="","",(N27*G27))</f>
        <v>450000</v>
      </c>
      <c r="U27" s="110">
        <f>IF(B27="","",(S27*G27))</f>
        <v>535500</v>
      </c>
      <c r="V27" s="111" t="s">
        <v>450</v>
      </c>
      <c r="W27" s="112">
        <v>46153</v>
      </c>
      <c r="X27" s="152" t="s">
        <v>538</v>
      </c>
      <c r="Y27" s="153" t="s">
        <v>452</v>
      </c>
      <c r="Z27" s="154" t="s">
        <v>539</v>
      </c>
      <c r="AA27" s="113">
        <v>304500</v>
      </c>
      <c r="AB27" s="113" t="s">
        <v>461</v>
      </c>
      <c r="AC27" s="113" t="s">
        <v>455</v>
      </c>
      <c r="AD27" s="114">
        <f>IF(AB27="IVA Incluido",(AA27/1.19),AA27)</f>
        <v>304500</v>
      </c>
      <c r="AE27" s="115">
        <f>IF(AC27="Si tiene IVA",AD27*19%,0)</f>
        <v>57855</v>
      </c>
      <c r="AF27" s="115">
        <f>AD27+AE27</f>
        <v>362355</v>
      </c>
      <c r="AG27" s="115">
        <f>IF(O27="","",(AA27*G27))</f>
        <v>304500</v>
      </c>
      <c r="AH27" s="115">
        <f>IF(O27="","",(AF27*G27))</f>
        <v>362355</v>
      </c>
      <c r="AI27" s="116" t="s">
        <v>579</v>
      </c>
      <c r="AJ27" s="117">
        <v>46135</v>
      </c>
      <c r="AK27" s="118" t="s">
        <v>580</v>
      </c>
      <c r="AL27" s="155" t="s">
        <v>452</v>
      </c>
      <c r="AM27" s="119" t="s">
        <v>581</v>
      </c>
      <c r="AN27" s="120">
        <v>315126</v>
      </c>
      <c r="AO27" s="120" t="s">
        <v>461</v>
      </c>
      <c r="AP27" s="121" t="s">
        <v>455</v>
      </c>
      <c r="AQ27" s="122">
        <f>IF(AO27="IVA Incluido",(AN27/1.19),AN27)</f>
        <v>315126</v>
      </c>
      <c r="AR27" s="123">
        <f>IF(AP27="Si tiene IVA",AQ27*19%,0)</f>
        <v>59873.94</v>
      </c>
      <c r="AS27" s="123">
        <f>AQ27+AR27</f>
        <v>374999.94</v>
      </c>
      <c r="AT27" s="123">
        <f>IF(AB27="","",(AN27*G27))</f>
        <v>315126</v>
      </c>
      <c r="AU27" s="123">
        <f>IF(AB27="","",(AS27*G27))</f>
        <v>374999.94</v>
      </c>
      <c r="AV27" s="124">
        <f>IF(A27="","",AVERAGE(S27,AF27,AS27))</f>
        <v>424284.98</v>
      </c>
      <c r="AW27" s="124">
        <f>IF(A27="","",AVERAGE(U27,AH27,AU27))</f>
        <v>424284.98</v>
      </c>
      <c r="AX27" s="124">
        <f>IF(N27="","",STDEV(U27,AH27,AU27))</f>
        <v>96522.324527029632</v>
      </c>
      <c r="AY27" s="125">
        <f>IF(N27="","",(AX27/AW27))</f>
        <v>0.22749408788175729</v>
      </c>
      <c r="AZ27" s="5"/>
      <c r="BA27" s="7">
        <f>COUNTA(M27,Z27,AM27)</f>
        <v>3</v>
      </c>
      <c r="BB27" s="7"/>
    </row>
    <row r="28" spans="1:54" ht="405" hidden="1">
      <c r="A28" s="6" t="s">
        <v>514</v>
      </c>
      <c r="B28" s="6" t="s">
        <v>514</v>
      </c>
      <c r="C28" s="6" t="s">
        <v>514</v>
      </c>
      <c r="D28" s="6" t="s">
        <v>582</v>
      </c>
      <c r="E28" s="148" t="s">
        <v>583</v>
      </c>
      <c r="F28" s="105" t="s">
        <v>517</v>
      </c>
      <c r="G28" s="149">
        <v>1</v>
      </c>
      <c r="H28" s="105"/>
      <c r="I28" s="106"/>
      <c r="J28" s="107"/>
      <c r="K28" s="150"/>
      <c r="L28" s="151"/>
      <c r="M28" s="107"/>
      <c r="N28" s="108"/>
      <c r="O28" s="108"/>
      <c r="P28" s="108"/>
      <c r="Q28" s="109" t="s">
        <v>518</v>
      </c>
      <c r="R28" s="110" t="s">
        <v>518</v>
      </c>
      <c r="S28" s="110" t="s">
        <v>518</v>
      </c>
      <c r="T28" s="110" t="s">
        <v>518</v>
      </c>
      <c r="U28" s="110" t="s">
        <v>518</v>
      </c>
      <c r="V28" s="111" t="s">
        <v>514</v>
      </c>
      <c r="W28" s="112" t="s">
        <v>514</v>
      </c>
      <c r="X28" s="152" t="s">
        <v>514</v>
      </c>
      <c r="Y28" s="153" t="s">
        <v>514</v>
      </c>
      <c r="Z28" s="154" t="s">
        <v>519</v>
      </c>
      <c r="AA28" s="113" t="s">
        <v>514</v>
      </c>
      <c r="AB28" s="113" t="s">
        <v>514</v>
      </c>
      <c r="AC28" s="113" t="s">
        <v>514</v>
      </c>
      <c r="AD28" s="114" t="s">
        <v>514</v>
      </c>
      <c r="AE28" s="115" t="s">
        <v>514</v>
      </c>
      <c r="AF28" s="115">
        <f>AH28/1.19</f>
        <v>2494852.9411764708</v>
      </c>
      <c r="AG28" s="115">
        <f>AF28*19%</f>
        <v>474022.05882352946</v>
      </c>
      <c r="AH28" s="115">
        <v>2968875</v>
      </c>
      <c r="AI28" s="116" t="s">
        <v>514</v>
      </c>
      <c r="AJ28" s="117" t="s">
        <v>514</v>
      </c>
      <c r="AK28" s="118" t="s">
        <v>514</v>
      </c>
      <c r="AL28" s="155" t="s">
        <v>514</v>
      </c>
      <c r="AM28" s="119" t="s">
        <v>520</v>
      </c>
      <c r="AN28" s="120" t="s">
        <v>514</v>
      </c>
      <c r="AO28" s="120" t="s">
        <v>514</v>
      </c>
      <c r="AP28" s="121" t="s">
        <v>514</v>
      </c>
      <c r="AQ28" s="122">
        <v>2457983</v>
      </c>
      <c r="AR28" s="123">
        <v>467017</v>
      </c>
      <c r="AS28" s="123">
        <v>2925000</v>
      </c>
      <c r="AT28" s="123">
        <v>2457983</v>
      </c>
      <c r="AU28" s="123">
        <v>2925000</v>
      </c>
      <c r="AV28" s="124">
        <v>2946938</v>
      </c>
      <c r="AW28" s="124">
        <v>2946938</v>
      </c>
      <c r="AX28" s="124">
        <v>31024.31</v>
      </c>
      <c r="AY28" s="125">
        <v>1.0500000000000001E-2</v>
      </c>
      <c r="AZ28" s="5"/>
      <c r="BA28" s="7"/>
      <c r="BB28" s="7"/>
    </row>
    <row r="29" spans="1:54" ht="405" hidden="1">
      <c r="A29" s="6" t="s">
        <v>514</v>
      </c>
      <c r="B29" s="6" t="s">
        <v>514</v>
      </c>
      <c r="C29" s="6" t="s">
        <v>514</v>
      </c>
      <c r="D29" s="6" t="s">
        <v>584</v>
      </c>
      <c r="E29" s="148" t="s">
        <v>585</v>
      </c>
      <c r="F29" s="105" t="s">
        <v>517</v>
      </c>
      <c r="G29" s="149">
        <v>1</v>
      </c>
      <c r="H29" s="105"/>
      <c r="I29" s="106"/>
      <c r="J29" s="107"/>
      <c r="K29" s="150"/>
      <c r="L29" s="151"/>
      <c r="M29" s="107"/>
      <c r="N29" s="108"/>
      <c r="O29" s="108"/>
      <c r="P29" s="108"/>
      <c r="Q29" s="109" t="s">
        <v>518</v>
      </c>
      <c r="R29" s="110" t="s">
        <v>518</v>
      </c>
      <c r="S29" s="110" t="s">
        <v>518</v>
      </c>
      <c r="T29" s="110" t="s">
        <v>518</v>
      </c>
      <c r="U29" s="110" t="s">
        <v>518</v>
      </c>
      <c r="V29" s="111" t="s">
        <v>514</v>
      </c>
      <c r="W29" s="112" t="s">
        <v>514</v>
      </c>
      <c r="X29" s="152" t="s">
        <v>514</v>
      </c>
      <c r="Y29" s="153" t="s">
        <v>514</v>
      </c>
      <c r="Z29" s="154" t="s">
        <v>519</v>
      </c>
      <c r="AA29" s="113" t="s">
        <v>514</v>
      </c>
      <c r="AB29" s="113" t="s">
        <v>514</v>
      </c>
      <c r="AC29" s="113" t="s">
        <v>514</v>
      </c>
      <c r="AD29" s="114" t="s">
        <v>514</v>
      </c>
      <c r="AE29" s="115" t="s">
        <v>514</v>
      </c>
      <c r="AF29" s="115">
        <f>AH29/1.19</f>
        <v>450182.3529411765</v>
      </c>
      <c r="AG29" s="115">
        <f>AF29*19%</f>
        <v>85534.647058823539</v>
      </c>
      <c r="AH29" s="115">
        <v>535717</v>
      </c>
      <c r="AI29" s="116" t="s">
        <v>514</v>
      </c>
      <c r="AJ29" s="117" t="s">
        <v>514</v>
      </c>
      <c r="AK29" s="118" t="s">
        <v>514</v>
      </c>
      <c r="AL29" s="155" t="s">
        <v>514</v>
      </c>
      <c r="AM29" s="119" t="s">
        <v>520</v>
      </c>
      <c r="AN29" s="120" t="s">
        <v>514</v>
      </c>
      <c r="AO29" s="120" t="s">
        <v>514</v>
      </c>
      <c r="AP29" s="121" t="s">
        <v>514</v>
      </c>
      <c r="AQ29" s="122">
        <v>443529</v>
      </c>
      <c r="AR29" s="123">
        <v>84271</v>
      </c>
      <c r="AS29" s="123">
        <v>527800</v>
      </c>
      <c r="AT29" s="123">
        <v>443529</v>
      </c>
      <c r="AU29" s="123">
        <v>527800</v>
      </c>
      <c r="AV29" s="124">
        <v>531759</v>
      </c>
      <c r="AW29" s="124">
        <v>531759</v>
      </c>
      <c r="AX29" s="124">
        <v>5598.16</v>
      </c>
      <c r="AY29" s="125">
        <v>1.0500000000000001E-2</v>
      </c>
      <c r="AZ29" s="5"/>
      <c r="BA29" s="7"/>
      <c r="BB29" s="7"/>
    </row>
    <row r="30" spans="1:54" ht="60" hidden="1">
      <c r="A30" s="6" t="s">
        <v>514</v>
      </c>
      <c r="B30" s="6" t="s">
        <v>514</v>
      </c>
      <c r="C30" s="6" t="s">
        <v>514</v>
      </c>
      <c r="D30" s="6" t="s">
        <v>586</v>
      </c>
      <c r="E30" s="148" t="s">
        <v>587</v>
      </c>
      <c r="F30" s="105" t="s">
        <v>517</v>
      </c>
      <c r="G30" s="149">
        <v>1</v>
      </c>
      <c r="H30" s="105"/>
      <c r="I30" s="106" t="s">
        <v>514</v>
      </c>
      <c r="J30" s="107" t="s">
        <v>514</v>
      </c>
      <c r="K30" s="150" t="s">
        <v>514</v>
      </c>
      <c r="L30" s="151" t="s">
        <v>514</v>
      </c>
      <c r="M30" s="156" t="s">
        <v>588</v>
      </c>
      <c r="N30" s="108"/>
      <c r="O30" s="108"/>
      <c r="P30" s="108"/>
      <c r="Q30" s="109">
        <f>5280/1.19</f>
        <v>4436.9747899159665</v>
      </c>
      <c r="R30" s="110">
        <f>Q30*19%</f>
        <v>843.02521008403369</v>
      </c>
      <c r="S30" s="110">
        <v>5280</v>
      </c>
      <c r="T30" s="110">
        <v>4437</v>
      </c>
      <c r="U30" s="110">
        <v>5280</v>
      </c>
      <c r="V30" s="111" t="s">
        <v>514</v>
      </c>
      <c r="W30" s="112" t="s">
        <v>514</v>
      </c>
      <c r="X30" s="152" t="s">
        <v>514</v>
      </c>
      <c r="Y30" s="153" t="s">
        <v>514</v>
      </c>
      <c r="Z30" s="154" t="s">
        <v>520</v>
      </c>
      <c r="AA30" s="113" t="s">
        <v>514</v>
      </c>
      <c r="AB30" s="113" t="s">
        <v>514</v>
      </c>
      <c r="AC30" s="113" t="s">
        <v>514</v>
      </c>
      <c r="AD30" s="114">
        <v>4198.8900000000003</v>
      </c>
      <c r="AE30" s="115">
        <f>AD30*19%</f>
        <v>797.78910000000008</v>
      </c>
      <c r="AF30" s="115">
        <f>AD30+AE30</f>
        <v>4996.6791000000003</v>
      </c>
      <c r="AG30" s="115">
        <f>AD30</f>
        <v>4198.8900000000003</v>
      </c>
      <c r="AH30" s="115">
        <f>AF30</f>
        <v>4996.6791000000003</v>
      </c>
      <c r="AI30" s="116" t="s">
        <v>514</v>
      </c>
      <c r="AJ30" s="117" t="s">
        <v>514</v>
      </c>
      <c r="AK30" s="118" t="s">
        <v>514</v>
      </c>
      <c r="AL30" s="155" t="s">
        <v>514</v>
      </c>
      <c r="AM30" s="119" t="s">
        <v>581</v>
      </c>
      <c r="AN30" s="120" t="s">
        <v>514</v>
      </c>
      <c r="AO30" s="120" t="s">
        <v>514</v>
      </c>
      <c r="AP30" s="121" t="s">
        <v>514</v>
      </c>
      <c r="AQ30" s="122">
        <v>4033.61</v>
      </c>
      <c r="AR30" s="123">
        <v>766.39</v>
      </c>
      <c r="AS30" s="123">
        <v>4800</v>
      </c>
      <c r="AT30" s="123">
        <v>4034</v>
      </c>
      <c r="AU30" s="123">
        <v>4800</v>
      </c>
      <c r="AV30" s="124">
        <f>IF(A30="","",AVERAGE(S30,AD30,AS30))</f>
        <v>4759.63</v>
      </c>
      <c r="AW30" s="124">
        <f>IF(A30="","",AVERAGE(U30,AH30,AU30))</f>
        <v>5025.5597000000007</v>
      </c>
      <c r="AX30" s="124">
        <f>IF(C30="","",STDEV(U30,AH30,AU30))</f>
        <v>241.29974469996853</v>
      </c>
      <c r="AY30" s="125">
        <f>IF(C30="","",(AX30/AW30))</f>
        <v>4.8014501688233548E-2</v>
      </c>
      <c r="AZ30" s="5"/>
      <c r="BA30" s="7"/>
      <c r="BB30" s="7"/>
    </row>
    <row r="31" spans="1:54" ht="405" hidden="1">
      <c r="A31" s="6" t="s">
        <v>514</v>
      </c>
      <c r="B31" s="6" t="s">
        <v>514</v>
      </c>
      <c r="C31" s="6" t="s">
        <v>514</v>
      </c>
      <c r="D31" s="6" t="s">
        <v>589</v>
      </c>
      <c r="E31" s="148" t="s">
        <v>590</v>
      </c>
      <c r="F31" s="105" t="s">
        <v>517</v>
      </c>
      <c r="G31" s="149">
        <v>1</v>
      </c>
      <c r="H31" s="105"/>
      <c r="I31" s="106"/>
      <c r="J31" s="107"/>
      <c r="K31" s="150"/>
      <c r="L31" s="151"/>
      <c r="M31" s="107"/>
      <c r="N31" s="108"/>
      <c r="O31" s="108"/>
      <c r="P31" s="108"/>
      <c r="Q31" s="109" t="s">
        <v>518</v>
      </c>
      <c r="R31" s="110" t="s">
        <v>518</v>
      </c>
      <c r="S31" s="110" t="s">
        <v>518</v>
      </c>
      <c r="T31" s="110" t="s">
        <v>518</v>
      </c>
      <c r="U31" s="110" t="s">
        <v>518</v>
      </c>
      <c r="V31" s="111" t="s">
        <v>514</v>
      </c>
      <c r="W31" s="112" t="s">
        <v>514</v>
      </c>
      <c r="X31" s="152" t="s">
        <v>514</v>
      </c>
      <c r="Y31" s="153" t="s">
        <v>514</v>
      </c>
      <c r="Z31" s="154" t="s">
        <v>519</v>
      </c>
      <c r="AA31" s="113" t="s">
        <v>514</v>
      </c>
      <c r="AB31" s="113" t="s">
        <v>514</v>
      </c>
      <c r="AC31" s="113" t="s">
        <v>514</v>
      </c>
      <c r="AD31" s="114" t="s">
        <v>514</v>
      </c>
      <c r="AE31" s="115" t="s">
        <v>514</v>
      </c>
      <c r="AF31" s="115">
        <f t="shared" ref="AF31:AF45" si="28">AH31/1.19</f>
        <v>22338.655462184874</v>
      </c>
      <c r="AG31" s="115">
        <f t="shared" ref="AG31:AG45" si="29">AF31*19%</f>
        <v>4244.3445378151264</v>
      </c>
      <c r="AH31" s="115">
        <v>26583</v>
      </c>
      <c r="AI31" s="116" t="s">
        <v>514</v>
      </c>
      <c r="AJ31" s="117" t="s">
        <v>514</v>
      </c>
      <c r="AK31" s="118" t="s">
        <v>514</v>
      </c>
      <c r="AL31" s="155" t="s">
        <v>514</v>
      </c>
      <c r="AM31" s="119" t="s">
        <v>520</v>
      </c>
      <c r="AN31" s="120" t="s">
        <v>514</v>
      </c>
      <c r="AO31" s="120" t="s">
        <v>514</v>
      </c>
      <c r="AP31" s="121" t="s">
        <v>514</v>
      </c>
      <c r="AQ31" s="122">
        <v>22009</v>
      </c>
      <c r="AR31" s="123">
        <v>4182</v>
      </c>
      <c r="AS31" s="123">
        <v>26191</v>
      </c>
      <c r="AT31" s="123">
        <v>22009</v>
      </c>
      <c r="AU31" s="123">
        <v>26191</v>
      </c>
      <c r="AV31" s="124">
        <v>26387</v>
      </c>
      <c r="AW31" s="124">
        <v>26387</v>
      </c>
      <c r="AX31" s="124">
        <v>277.79000000000002</v>
      </c>
      <c r="AY31" s="125">
        <v>1.0500000000000001E-2</v>
      </c>
      <c r="AZ31" s="5"/>
      <c r="BA31" s="7"/>
      <c r="BB31" s="7"/>
    </row>
    <row r="32" spans="1:54" ht="405" hidden="1">
      <c r="A32" s="6" t="s">
        <v>514</v>
      </c>
      <c r="B32" s="6" t="s">
        <v>514</v>
      </c>
      <c r="C32" s="6" t="s">
        <v>514</v>
      </c>
      <c r="D32" s="6" t="s">
        <v>591</v>
      </c>
      <c r="E32" s="148" t="s">
        <v>592</v>
      </c>
      <c r="F32" s="105" t="s">
        <v>517</v>
      </c>
      <c r="G32" s="149">
        <v>1</v>
      </c>
      <c r="H32" s="105"/>
      <c r="I32" s="106"/>
      <c r="J32" s="107"/>
      <c r="K32" s="150"/>
      <c r="L32" s="151"/>
      <c r="M32" s="107"/>
      <c r="N32" s="108"/>
      <c r="O32" s="108"/>
      <c r="P32" s="108"/>
      <c r="Q32" s="109" t="s">
        <v>518</v>
      </c>
      <c r="R32" s="110" t="s">
        <v>518</v>
      </c>
      <c r="S32" s="110" t="s">
        <v>518</v>
      </c>
      <c r="T32" s="110" t="s">
        <v>518</v>
      </c>
      <c r="U32" s="110" t="s">
        <v>518</v>
      </c>
      <c r="V32" s="111" t="s">
        <v>514</v>
      </c>
      <c r="W32" s="112" t="s">
        <v>514</v>
      </c>
      <c r="X32" s="152" t="s">
        <v>514</v>
      </c>
      <c r="Y32" s="153" t="s">
        <v>514</v>
      </c>
      <c r="Z32" s="154" t="s">
        <v>519</v>
      </c>
      <c r="AA32" s="113" t="s">
        <v>514</v>
      </c>
      <c r="AB32" s="113" t="s">
        <v>514</v>
      </c>
      <c r="AC32" s="113" t="s">
        <v>514</v>
      </c>
      <c r="AD32" s="114" t="s">
        <v>514</v>
      </c>
      <c r="AE32" s="115" t="s">
        <v>514</v>
      </c>
      <c r="AF32" s="115">
        <f t="shared" si="28"/>
        <v>2252537.8151260507</v>
      </c>
      <c r="AG32" s="115">
        <f t="shared" si="29"/>
        <v>427982.18487394962</v>
      </c>
      <c r="AH32" s="115">
        <v>2680520</v>
      </c>
      <c r="AI32" s="116" t="s">
        <v>514</v>
      </c>
      <c r="AJ32" s="117" t="s">
        <v>514</v>
      </c>
      <c r="AK32" s="118" t="s">
        <v>514</v>
      </c>
      <c r="AL32" s="155" t="s">
        <v>514</v>
      </c>
      <c r="AM32" s="119" t="s">
        <v>520</v>
      </c>
      <c r="AN32" s="120" t="s">
        <v>514</v>
      </c>
      <c r="AO32" s="120" t="s">
        <v>514</v>
      </c>
      <c r="AP32" s="121" t="s">
        <v>514</v>
      </c>
      <c r="AQ32" s="122">
        <v>2240588</v>
      </c>
      <c r="AR32" s="123">
        <v>425712</v>
      </c>
      <c r="AS32" s="123">
        <v>2666300</v>
      </c>
      <c r="AT32" s="123">
        <v>2240588</v>
      </c>
      <c r="AU32" s="123">
        <v>2666300</v>
      </c>
      <c r="AV32" s="124">
        <v>2673410</v>
      </c>
      <c r="AW32" s="124">
        <v>2673410</v>
      </c>
      <c r="AX32" s="124">
        <v>10055.25</v>
      </c>
      <c r="AY32" s="125">
        <v>3.8E-3</v>
      </c>
      <c r="AZ32" s="5"/>
      <c r="BA32" s="7"/>
      <c r="BB32" s="7"/>
    </row>
    <row r="33" spans="1:54" ht="405" hidden="1">
      <c r="A33" s="6" t="s">
        <v>514</v>
      </c>
      <c r="B33" s="6" t="s">
        <v>514</v>
      </c>
      <c r="C33" s="6" t="s">
        <v>514</v>
      </c>
      <c r="D33" s="6" t="s">
        <v>593</v>
      </c>
      <c r="E33" s="148" t="s">
        <v>594</v>
      </c>
      <c r="F33" s="105" t="s">
        <v>517</v>
      </c>
      <c r="G33" s="149">
        <v>1</v>
      </c>
      <c r="H33" s="105"/>
      <c r="I33" s="106"/>
      <c r="J33" s="107"/>
      <c r="K33" s="150"/>
      <c r="L33" s="151"/>
      <c r="M33" s="107"/>
      <c r="N33" s="108"/>
      <c r="O33" s="108"/>
      <c r="P33" s="108"/>
      <c r="Q33" s="109" t="s">
        <v>518</v>
      </c>
      <c r="R33" s="110" t="s">
        <v>518</v>
      </c>
      <c r="S33" s="110" t="s">
        <v>518</v>
      </c>
      <c r="T33" s="110" t="s">
        <v>518</v>
      </c>
      <c r="U33" s="110" t="s">
        <v>518</v>
      </c>
      <c r="V33" s="111" t="s">
        <v>514</v>
      </c>
      <c r="W33" s="112" t="s">
        <v>514</v>
      </c>
      <c r="X33" s="152" t="s">
        <v>514</v>
      </c>
      <c r="Y33" s="153" t="s">
        <v>514</v>
      </c>
      <c r="Z33" s="154" t="s">
        <v>519</v>
      </c>
      <c r="AA33" s="113" t="s">
        <v>514</v>
      </c>
      <c r="AB33" s="113" t="s">
        <v>514</v>
      </c>
      <c r="AC33" s="113" t="s">
        <v>514</v>
      </c>
      <c r="AD33" s="114" t="s">
        <v>514</v>
      </c>
      <c r="AE33" s="115" t="s">
        <v>514</v>
      </c>
      <c r="AF33" s="115">
        <f t="shared" si="28"/>
        <v>111281.51260504202</v>
      </c>
      <c r="AG33" s="115">
        <f t="shared" si="29"/>
        <v>21143.487394957985</v>
      </c>
      <c r="AH33" s="115">
        <v>132425</v>
      </c>
      <c r="AI33" s="116" t="s">
        <v>514</v>
      </c>
      <c r="AJ33" s="117" t="s">
        <v>514</v>
      </c>
      <c r="AK33" s="118" t="s">
        <v>514</v>
      </c>
      <c r="AL33" s="155" t="s">
        <v>514</v>
      </c>
      <c r="AM33" s="119" t="s">
        <v>520</v>
      </c>
      <c r="AN33" s="120" t="s">
        <v>514</v>
      </c>
      <c r="AO33" s="120" t="s">
        <v>514</v>
      </c>
      <c r="AP33" s="121" t="s">
        <v>514</v>
      </c>
      <c r="AQ33" s="122">
        <v>107529</v>
      </c>
      <c r="AR33" s="123">
        <v>20430</v>
      </c>
      <c r="AS33" s="123">
        <v>127959</v>
      </c>
      <c r="AT33" s="123">
        <v>107529</v>
      </c>
      <c r="AU33" s="123">
        <v>127959</v>
      </c>
      <c r="AV33" s="124">
        <v>130192</v>
      </c>
      <c r="AW33" s="124">
        <v>130192</v>
      </c>
      <c r="AX33" s="124">
        <v>3157.95</v>
      </c>
      <c r="AY33" s="125">
        <v>2.4299999999999999E-2</v>
      </c>
      <c r="AZ33" s="5"/>
      <c r="BA33" s="7"/>
      <c r="BB33" s="7"/>
    </row>
    <row r="34" spans="1:54" ht="405" hidden="1">
      <c r="A34" s="6" t="s">
        <v>514</v>
      </c>
      <c r="B34" s="6" t="s">
        <v>514</v>
      </c>
      <c r="C34" s="6" t="s">
        <v>514</v>
      </c>
      <c r="D34" s="6" t="s">
        <v>593</v>
      </c>
      <c r="E34" s="148" t="s">
        <v>595</v>
      </c>
      <c r="F34" s="105" t="s">
        <v>517</v>
      </c>
      <c r="G34" s="149">
        <v>1</v>
      </c>
      <c r="H34" s="105"/>
      <c r="I34" s="106"/>
      <c r="J34" s="107"/>
      <c r="K34" s="150"/>
      <c r="L34" s="151"/>
      <c r="M34" s="107"/>
      <c r="N34" s="108"/>
      <c r="O34" s="108"/>
      <c r="P34" s="108"/>
      <c r="Q34" s="109" t="s">
        <v>518</v>
      </c>
      <c r="R34" s="110" t="s">
        <v>518</v>
      </c>
      <c r="S34" s="110" t="s">
        <v>518</v>
      </c>
      <c r="T34" s="110" t="s">
        <v>518</v>
      </c>
      <c r="U34" s="110" t="s">
        <v>518</v>
      </c>
      <c r="V34" s="111" t="s">
        <v>514</v>
      </c>
      <c r="W34" s="112" t="s">
        <v>514</v>
      </c>
      <c r="X34" s="152" t="s">
        <v>514</v>
      </c>
      <c r="Y34" s="153" t="s">
        <v>514</v>
      </c>
      <c r="Z34" s="154" t="s">
        <v>519</v>
      </c>
      <c r="AA34" s="113" t="s">
        <v>514</v>
      </c>
      <c r="AB34" s="113" t="s">
        <v>514</v>
      </c>
      <c r="AC34" s="113" t="s">
        <v>514</v>
      </c>
      <c r="AD34" s="114" t="s">
        <v>514</v>
      </c>
      <c r="AE34" s="115" t="s">
        <v>514</v>
      </c>
      <c r="AF34" s="115">
        <f t="shared" si="28"/>
        <v>255826.89075630254</v>
      </c>
      <c r="AG34" s="115">
        <f t="shared" si="29"/>
        <v>48607.109243697487</v>
      </c>
      <c r="AH34" s="115">
        <v>304434</v>
      </c>
      <c r="AI34" s="116" t="s">
        <v>514</v>
      </c>
      <c r="AJ34" s="117" t="s">
        <v>514</v>
      </c>
      <c r="AK34" s="118" t="s">
        <v>514</v>
      </c>
      <c r="AL34" s="155" t="s">
        <v>514</v>
      </c>
      <c r="AM34" s="119" t="s">
        <v>520</v>
      </c>
      <c r="AN34" s="120" t="s">
        <v>514</v>
      </c>
      <c r="AO34" s="120" t="s">
        <v>514</v>
      </c>
      <c r="AP34" s="121" t="s">
        <v>514</v>
      </c>
      <c r="AQ34" s="122">
        <v>247199</v>
      </c>
      <c r="AR34" s="123">
        <v>46968</v>
      </c>
      <c r="AS34" s="123">
        <v>294167</v>
      </c>
      <c r="AT34" s="123">
        <v>247199</v>
      </c>
      <c r="AU34" s="123">
        <v>294167</v>
      </c>
      <c r="AV34" s="124">
        <v>299300</v>
      </c>
      <c r="AW34" s="124">
        <v>299300</v>
      </c>
      <c r="AX34" s="124">
        <v>7259.87</v>
      </c>
      <c r="AY34" s="125">
        <v>2.4299999999999999E-2</v>
      </c>
      <c r="AZ34" s="5"/>
      <c r="BA34" s="7"/>
      <c r="BB34" s="7"/>
    </row>
    <row r="35" spans="1:54" ht="405" hidden="1">
      <c r="A35" s="6" t="s">
        <v>514</v>
      </c>
      <c r="B35" s="6" t="s">
        <v>514</v>
      </c>
      <c r="C35" s="6" t="s">
        <v>514</v>
      </c>
      <c r="D35" s="6" t="s">
        <v>593</v>
      </c>
      <c r="E35" s="148" t="s">
        <v>596</v>
      </c>
      <c r="F35" s="105" t="s">
        <v>517</v>
      </c>
      <c r="G35" s="149">
        <v>1</v>
      </c>
      <c r="H35" s="105"/>
      <c r="I35" s="106"/>
      <c r="J35" s="107"/>
      <c r="K35" s="150"/>
      <c r="L35" s="151"/>
      <c r="M35" s="107"/>
      <c r="N35" s="108"/>
      <c r="O35" s="108"/>
      <c r="P35" s="108"/>
      <c r="Q35" s="109" t="s">
        <v>518</v>
      </c>
      <c r="R35" s="110" t="s">
        <v>518</v>
      </c>
      <c r="S35" s="110" t="s">
        <v>518</v>
      </c>
      <c r="T35" s="110" t="s">
        <v>518</v>
      </c>
      <c r="U35" s="110" t="s">
        <v>518</v>
      </c>
      <c r="V35" s="111" t="s">
        <v>514</v>
      </c>
      <c r="W35" s="112" t="s">
        <v>514</v>
      </c>
      <c r="X35" s="152" t="s">
        <v>514</v>
      </c>
      <c r="Y35" s="153" t="s">
        <v>514</v>
      </c>
      <c r="Z35" s="154" t="s">
        <v>519</v>
      </c>
      <c r="AA35" s="113" t="s">
        <v>514</v>
      </c>
      <c r="AB35" s="113" t="s">
        <v>514</v>
      </c>
      <c r="AC35" s="113" t="s">
        <v>514</v>
      </c>
      <c r="AD35" s="114" t="s">
        <v>514</v>
      </c>
      <c r="AE35" s="115" t="s">
        <v>514</v>
      </c>
      <c r="AF35" s="115">
        <f t="shared" si="28"/>
        <v>305235.29411764705</v>
      </c>
      <c r="AG35" s="115">
        <f t="shared" si="29"/>
        <v>57994.705882352937</v>
      </c>
      <c r="AH35" s="115">
        <v>363230</v>
      </c>
      <c r="AI35" s="116" t="s">
        <v>514</v>
      </c>
      <c r="AJ35" s="117" t="s">
        <v>514</v>
      </c>
      <c r="AK35" s="118" t="s">
        <v>514</v>
      </c>
      <c r="AL35" s="155" t="s">
        <v>514</v>
      </c>
      <c r="AM35" s="119" t="s">
        <v>520</v>
      </c>
      <c r="AN35" s="120" t="s">
        <v>514</v>
      </c>
      <c r="AO35" s="120" t="s">
        <v>514</v>
      </c>
      <c r="AP35" s="121" t="s">
        <v>514</v>
      </c>
      <c r="AQ35" s="122">
        <v>294942</v>
      </c>
      <c r="AR35" s="123">
        <v>56039</v>
      </c>
      <c r="AS35" s="123">
        <v>350980</v>
      </c>
      <c r="AT35" s="123">
        <v>294942</v>
      </c>
      <c r="AU35" s="123">
        <v>350980</v>
      </c>
      <c r="AV35" s="124">
        <v>357105</v>
      </c>
      <c r="AW35" s="124">
        <v>357105</v>
      </c>
      <c r="AX35" s="124">
        <v>8661.99</v>
      </c>
      <c r="AY35" s="125">
        <v>2.4299999999999999E-2</v>
      </c>
      <c r="AZ35" s="5"/>
      <c r="BA35" s="7"/>
      <c r="BB35" s="7"/>
    </row>
    <row r="36" spans="1:54" ht="405" hidden="1">
      <c r="A36" s="6" t="s">
        <v>514</v>
      </c>
      <c r="B36" s="6" t="s">
        <v>514</v>
      </c>
      <c r="C36" s="6" t="s">
        <v>514</v>
      </c>
      <c r="D36" s="6" t="s">
        <v>593</v>
      </c>
      <c r="E36" s="148" t="s">
        <v>597</v>
      </c>
      <c r="F36" s="105" t="s">
        <v>517</v>
      </c>
      <c r="G36" s="149">
        <v>1</v>
      </c>
      <c r="H36" s="105"/>
      <c r="I36" s="106"/>
      <c r="J36" s="107"/>
      <c r="K36" s="150"/>
      <c r="L36" s="151"/>
      <c r="M36" s="107"/>
      <c r="N36" s="108"/>
      <c r="O36" s="108"/>
      <c r="P36" s="108"/>
      <c r="Q36" s="109" t="s">
        <v>518</v>
      </c>
      <c r="R36" s="110" t="s">
        <v>518</v>
      </c>
      <c r="S36" s="110" t="s">
        <v>518</v>
      </c>
      <c r="T36" s="110" t="s">
        <v>518</v>
      </c>
      <c r="U36" s="110" t="s">
        <v>518</v>
      </c>
      <c r="V36" s="111" t="s">
        <v>514</v>
      </c>
      <c r="W36" s="112" t="s">
        <v>514</v>
      </c>
      <c r="X36" s="152" t="s">
        <v>514</v>
      </c>
      <c r="Y36" s="153" t="s">
        <v>514</v>
      </c>
      <c r="Z36" s="154" t="s">
        <v>519</v>
      </c>
      <c r="AA36" s="113" t="s">
        <v>514</v>
      </c>
      <c r="AB36" s="113" t="s">
        <v>514</v>
      </c>
      <c r="AC36" s="113" t="s">
        <v>514</v>
      </c>
      <c r="AD36" s="114" t="s">
        <v>514</v>
      </c>
      <c r="AE36" s="115" t="s">
        <v>514</v>
      </c>
      <c r="AF36" s="115">
        <f t="shared" si="28"/>
        <v>121837.81512605042</v>
      </c>
      <c r="AG36" s="115">
        <f t="shared" si="29"/>
        <v>23149.18487394958</v>
      </c>
      <c r="AH36" s="115">
        <v>144987</v>
      </c>
      <c r="AI36" s="116" t="s">
        <v>514</v>
      </c>
      <c r="AJ36" s="117" t="s">
        <v>514</v>
      </c>
      <c r="AK36" s="118" t="s">
        <v>514</v>
      </c>
      <c r="AL36" s="155" t="s">
        <v>514</v>
      </c>
      <c r="AM36" s="119" t="s">
        <v>520</v>
      </c>
      <c r="AN36" s="120" t="s">
        <v>514</v>
      </c>
      <c r="AO36" s="120" t="s">
        <v>514</v>
      </c>
      <c r="AP36" s="121" t="s">
        <v>514</v>
      </c>
      <c r="AQ36" s="122">
        <v>117729</v>
      </c>
      <c r="AR36" s="123">
        <v>22368</v>
      </c>
      <c r="AS36" s="123">
        <v>140097</v>
      </c>
      <c r="AT36" s="123">
        <v>117729</v>
      </c>
      <c r="AU36" s="123">
        <v>140097</v>
      </c>
      <c r="AV36" s="124">
        <v>142542</v>
      </c>
      <c r="AW36" s="124">
        <v>142542</v>
      </c>
      <c r="AX36" s="124">
        <v>3457.51</v>
      </c>
      <c r="AY36" s="125">
        <v>2.4299999999999999E-2</v>
      </c>
      <c r="AZ36" s="5"/>
      <c r="BA36" s="7"/>
      <c r="BB36" s="7"/>
    </row>
    <row r="37" spans="1:54" ht="405" hidden="1">
      <c r="A37" s="6" t="s">
        <v>514</v>
      </c>
      <c r="B37" s="6" t="s">
        <v>514</v>
      </c>
      <c r="C37" s="6" t="s">
        <v>514</v>
      </c>
      <c r="D37" s="6" t="s">
        <v>593</v>
      </c>
      <c r="E37" s="148" t="s">
        <v>598</v>
      </c>
      <c r="F37" s="105" t="s">
        <v>517</v>
      </c>
      <c r="G37" s="149">
        <v>1</v>
      </c>
      <c r="H37" s="105"/>
      <c r="I37" s="106"/>
      <c r="J37" s="107"/>
      <c r="K37" s="150"/>
      <c r="L37" s="151"/>
      <c r="M37" s="107"/>
      <c r="N37" s="108"/>
      <c r="O37" s="108"/>
      <c r="P37" s="108"/>
      <c r="Q37" s="109" t="s">
        <v>518</v>
      </c>
      <c r="R37" s="110" t="s">
        <v>518</v>
      </c>
      <c r="S37" s="110" t="s">
        <v>518</v>
      </c>
      <c r="T37" s="110" t="s">
        <v>518</v>
      </c>
      <c r="U37" s="110" t="s">
        <v>518</v>
      </c>
      <c r="V37" s="111" t="s">
        <v>514</v>
      </c>
      <c r="W37" s="112" t="s">
        <v>514</v>
      </c>
      <c r="X37" s="152" t="s">
        <v>514</v>
      </c>
      <c r="Y37" s="153" t="s">
        <v>514</v>
      </c>
      <c r="Z37" s="154" t="s">
        <v>519</v>
      </c>
      <c r="AA37" s="113" t="s">
        <v>514</v>
      </c>
      <c r="AB37" s="113" t="s">
        <v>514</v>
      </c>
      <c r="AC37" s="113" t="s">
        <v>514</v>
      </c>
      <c r="AD37" s="114" t="s">
        <v>514</v>
      </c>
      <c r="AE37" s="115" t="s">
        <v>514</v>
      </c>
      <c r="AF37" s="115">
        <f t="shared" si="28"/>
        <v>258664.70588235295</v>
      </c>
      <c r="AG37" s="115">
        <f t="shared" si="29"/>
        <v>49146.294117647063</v>
      </c>
      <c r="AH37" s="115">
        <v>307811</v>
      </c>
      <c r="AI37" s="116" t="s">
        <v>514</v>
      </c>
      <c r="AJ37" s="117" t="s">
        <v>514</v>
      </c>
      <c r="AK37" s="118" t="s">
        <v>514</v>
      </c>
      <c r="AL37" s="155" t="s">
        <v>514</v>
      </c>
      <c r="AM37" s="119" t="s">
        <v>520</v>
      </c>
      <c r="AN37" s="120" t="s">
        <v>514</v>
      </c>
      <c r="AO37" s="120" t="s">
        <v>514</v>
      </c>
      <c r="AP37" s="121" t="s">
        <v>514</v>
      </c>
      <c r="AQ37" s="122">
        <v>249942</v>
      </c>
      <c r="AR37" s="123">
        <v>47489</v>
      </c>
      <c r="AS37" s="123">
        <v>297430</v>
      </c>
      <c r="AT37" s="123">
        <v>249942</v>
      </c>
      <c r="AU37" s="123">
        <v>297430</v>
      </c>
      <c r="AV37" s="124">
        <v>302621</v>
      </c>
      <c r="AW37" s="124">
        <v>302621</v>
      </c>
      <c r="AX37" s="124">
        <v>7340.41</v>
      </c>
      <c r="AY37" s="125">
        <v>2.4299999999999999E-2</v>
      </c>
      <c r="AZ37" s="5"/>
      <c r="BA37" s="7"/>
      <c r="BB37" s="7"/>
    </row>
    <row r="38" spans="1:54" ht="405" hidden="1">
      <c r="A38" s="6" t="s">
        <v>514</v>
      </c>
      <c r="B38" s="6" t="s">
        <v>514</v>
      </c>
      <c r="C38" s="6" t="s">
        <v>514</v>
      </c>
      <c r="D38" s="6" t="s">
        <v>593</v>
      </c>
      <c r="E38" s="148" t="s">
        <v>599</v>
      </c>
      <c r="F38" s="105" t="s">
        <v>517</v>
      </c>
      <c r="G38" s="149">
        <v>1</v>
      </c>
      <c r="H38" s="105"/>
      <c r="I38" s="106"/>
      <c r="J38" s="107"/>
      <c r="K38" s="150"/>
      <c r="L38" s="151"/>
      <c r="M38" s="107"/>
      <c r="N38" s="108"/>
      <c r="O38" s="108"/>
      <c r="P38" s="108"/>
      <c r="Q38" s="109" t="s">
        <v>518</v>
      </c>
      <c r="R38" s="110" t="s">
        <v>518</v>
      </c>
      <c r="S38" s="110" t="s">
        <v>518</v>
      </c>
      <c r="T38" s="110" t="s">
        <v>518</v>
      </c>
      <c r="U38" s="110" t="s">
        <v>518</v>
      </c>
      <c r="V38" s="111" t="s">
        <v>514</v>
      </c>
      <c r="W38" s="112" t="s">
        <v>514</v>
      </c>
      <c r="X38" s="152" t="s">
        <v>514</v>
      </c>
      <c r="Y38" s="153" t="s">
        <v>514</v>
      </c>
      <c r="Z38" s="154" t="s">
        <v>519</v>
      </c>
      <c r="AA38" s="113" t="s">
        <v>514</v>
      </c>
      <c r="AB38" s="113" t="s">
        <v>514</v>
      </c>
      <c r="AC38" s="113" t="s">
        <v>514</v>
      </c>
      <c r="AD38" s="114" t="s">
        <v>514</v>
      </c>
      <c r="AE38" s="115" t="s">
        <v>514</v>
      </c>
      <c r="AF38" s="115">
        <f t="shared" si="28"/>
        <v>305235.29411764705</v>
      </c>
      <c r="AG38" s="115">
        <f t="shared" si="29"/>
        <v>57994.705882352937</v>
      </c>
      <c r="AH38" s="115">
        <v>363230</v>
      </c>
      <c r="AI38" s="116" t="s">
        <v>514</v>
      </c>
      <c r="AJ38" s="117" t="s">
        <v>514</v>
      </c>
      <c r="AK38" s="118" t="s">
        <v>514</v>
      </c>
      <c r="AL38" s="155" t="s">
        <v>514</v>
      </c>
      <c r="AM38" s="119" t="s">
        <v>520</v>
      </c>
      <c r="AN38" s="120" t="s">
        <v>514</v>
      </c>
      <c r="AO38" s="120" t="s">
        <v>514</v>
      </c>
      <c r="AP38" s="121" t="s">
        <v>514</v>
      </c>
      <c r="AQ38" s="122">
        <v>294942</v>
      </c>
      <c r="AR38" s="123">
        <v>56039</v>
      </c>
      <c r="AS38" s="123">
        <v>350980</v>
      </c>
      <c r="AT38" s="123">
        <v>294942</v>
      </c>
      <c r="AU38" s="123">
        <v>350980</v>
      </c>
      <c r="AV38" s="124">
        <v>357105</v>
      </c>
      <c r="AW38" s="124">
        <v>357105</v>
      </c>
      <c r="AX38" s="124">
        <v>8661.99</v>
      </c>
      <c r="AY38" s="125">
        <v>2.4299999999999999E-2</v>
      </c>
      <c r="AZ38" s="5"/>
      <c r="BA38" s="7"/>
      <c r="BB38" s="7"/>
    </row>
    <row r="39" spans="1:54" ht="405" hidden="1">
      <c r="A39" s="6" t="s">
        <v>514</v>
      </c>
      <c r="B39" s="6" t="s">
        <v>514</v>
      </c>
      <c r="C39" s="6" t="s">
        <v>514</v>
      </c>
      <c r="D39" s="6" t="s">
        <v>600</v>
      </c>
      <c r="E39" s="148" t="s">
        <v>601</v>
      </c>
      <c r="F39" s="105" t="s">
        <v>517</v>
      </c>
      <c r="G39" s="149">
        <v>1</v>
      </c>
      <c r="H39" s="105"/>
      <c r="I39" s="106"/>
      <c r="J39" s="107"/>
      <c r="K39" s="150"/>
      <c r="L39" s="151"/>
      <c r="M39" s="107"/>
      <c r="N39" s="108"/>
      <c r="O39" s="108"/>
      <c r="P39" s="108"/>
      <c r="Q39" s="109" t="s">
        <v>518</v>
      </c>
      <c r="R39" s="110" t="s">
        <v>518</v>
      </c>
      <c r="S39" s="110" t="s">
        <v>518</v>
      </c>
      <c r="T39" s="110" t="s">
        <v>518</v>
      </c>
      <c r="U39" s="110" t="s">
        <v>518</v>
      </c>
      <c r="V39" s="111" t="s">
        <v>514</v>
      </c>
      <c r="W39" s="112" t="s">
        <v>514</v>
      </c>
      <c r="X39" s="152" t="s">
        <v>514</v>
      </c>
      <c r="Y39" s="153" t="s">
        <v>514</v>
      </c>
      <c r="Z39" s="154" t="s">
        <v>519</v>
      </c>
      <c r="AA39" s="113" t="s">
        <v>514</v>
      </c>
      <c r="AB39" s="113" t="s">
        <v>514</v>
      </c>
      <c r="AC39" s="113" t="s">
        <v>514</v>
      </c>
      <c r="AD39" s="114" t="s">
        <v>514</v>
      </c>
      <c r="AE39" s="115" t="s">
        <v>514</v>
      </c>
      <c r="AF39" s="115">
        <f t="shared" si="28"/>
        <v>809750.42016806721</v>
      </c>
      <c r="AG39" s="115">
        <f t="shared" si="29"/>
        <v>153852.57983193276</v>
      </c>
      <c r="AH39" s="115">
        <v>963603</v>
      </c>
      <c r="AI39" s="116" t="s">
        <v>514</v>
      </c>
      <c r="AJ39" s="117" t="s">
        <v>514</v>
      </c>
      <c r="AK39" s="118" t="s">
        <v>514</v>
      </c>
      <c r="AL39" s="155" t="s">
        <v>514</v>
      </c>
      <c r="AM39" s="119" t="s">
        <v>520</v>
      </c>
      <c r="AN39" s="120" t="s">
        <v>514</v>
      </c>
      <c r="AO39" s="120" t="s">
        <v>514</v>
      </c>
      <c r="AP39" s="121" t="s">
        <v>514</v>
      </c>
      <c r="AQ39" s="122">
        <v>805455</v>
      </c>
      <c r="AR39" s="123">
        <v>153036</v>
      </c>
      <c r="AS39" s="123">
        <v>958491</v>
      </c>
      <c r="AT39" s="123">
        <v>805455</v>
      </c>
      <c r="AU39" s="123">
        <v>958491</v>
      </c>
      <c r="AV39" s="124">
        <v>961047</v>
      </c>
      <c r="AW39" s="124">
        <v>961047</v>
      </c>
      <c r="AX39" s="124">
        <v>3614.7</v>
      </c>
      <c r="AY39" s="125">
        <v>3.8E-3</v>
      </c>
      <c r="AZ39" s="5"/>
      <c r="BA39" s="7"/>
      <c r="BB39" s="7"/>
    </row>
    <row r="40" spans="1:54" ht="405" hidden="1">
      <c r="A40" s="6" t="s">
        <v>514</v>
      </c>
      <c r="B40" s="6" t="s">
        <v>514</v>
      </c>
      <c r="C40" s="6" t="s">
        <v>514</v>
      </c>
      <c r="D40" s="6" t="s">
        <v>602</v>
      </c>
      <c r="E40" s="148" t="s">
        <v>603</v>
      </c>
      <c r="F40" s="105" t="s">
        <v>517</v>
      </c>
      <c r="G40" s="149">
        <v>1</v>
      </c>
      <c r="H40" s="105"/>
      <c r="I40" s="106"/>
      <c r="J40" s="107"/>
      <c r="K40" s="150"/>
      <c r="L40" s="151"/>
      <c r="M40" s="107"/>
      <c r="N40" s="108"/>
      <c r="O40" s="108"/>
      <c r="P40" s="108"/>
      <c r="Q40" s="109" t="s">
        <v>518</v>
      </c>
      <c r="R40" s="110" t="s">
        <v>518</v>
      </c>
      <c r="S40" s="110" t="s">
        <v>518</v>
      </c>
      <c r="T40" s="110" t="s">
        <v>518</v>
      </c>
      <c r="U40" s="110" t="s">
        <v>518</v>
      </c>
      <c r="V40" s="111" t="s">
        <v>514</v>
      </c>
      <c r="W40" s="112" t="s">
        <v>514</v>
      </c>
      <c r="X40" s="152" t="s">
        <v>514</v>
      </c>
      <c r="Y40" s="153" t="s">
        <v>514</v>
      </c>
      <c r="Z40" s="154" t="s">
        <v>519</v>
      </c>
      <c r="AA40" s="113" t="s">
        <v>514</v>
      </c>
      <c r="AB40" s="113" t="s">
        <v>514</v>
      </c>
      <c r="AC40" s="113" t="s">
        <v>514</v>
      </c>
      <c r="AD40" s="114" t="s">
        <v>514</v>
      </c>
      <c r="AE40" s="115" t="s">
        <v>514</v>
      </c>
      <c r="AF40" s="115">
        <f t="shared" si="28"/>
        <v>3706663.0252100844</v>
      </c>
      <c r="AG40" s="115">
        <f t="shared" si="29"/>
        <v>704265.97478991607</v>
      </c>
      <c r="AH40" s="115">
        <v>4410929</v>
      </c>
      <c r="AI40" s="116" t="s">
        <v>514</v>
      </c>
      <c r="AJ40" s="117" t="s">
        <v>514</v>
      </c>
      <c r="AK40" s="118" t="s">
        <v>514</v>
      </c>
      <c r="AL40" s="155" t="s">
        <v>514</v>
      </c>
      <c r="AM40" s="119" t="s">
        <v>520</v>
      </c>
      <c r="AN40" s="120" t="s">
        <v>514</v>
      </c>
      <c r="AO40" s="120" t="s">
        <v>514</v>
      </c>
      <c r="AP40" s="121" t="s">
        <v>514</v>
      </c>
      <c r="AQ40" s="122">
        <v>3686999</v>
      </c>
      <c r="AR40" s="123">
        <v>700530</v>
      </c>
      <c r="AS40" s="123">
        <v>4387529</v>
      </c>
      <c r="AT40" s="123">
        <v>3686999</v>
      </c>
      <c r="AU40" s="123">
        <v>4387529</v>
      </c>
      <c r="AV40" s="124">
        <v>4399229</v>
      </c>
      <c r="AW40" s="124">
        <v>4399229</v>
      </c>
      <c r="AX40" s="124">
        <v>16546.41</v>
      </c>
      <c r="AY40" s="125">
        <v>3.8E-3</v>
      </c>
      <c r="AZ40" s="5"/>
      <c r="BA40" s="7"/>
      <c r="BB40" s="7"/>
    </row>
    <row r="41" spans="1:54" ht="405" hidden="1">
      <c r="A41" s="6" t="s">
        <v>514</v>
      </c>
      <c r="B41" s="6" t="s">
        <v>514</v>
      </c>
      <c r="C41" s="6" t="s">
        <v>514</v>
      </c>
      <c r="D41" s="6" t="s">
        <v>604</v>
      </c>
      <c r="E41" s="148" t="s">
        <v>605</v>
      </c>
      <c r="F41" s="105" t="s">
        <v>517</v>
      </c>
      <c r="G41" s="149">
        <v>1</v>
      </c>
      <c r="H41" s="105"/>
      <c r="I41" s="106"/>
      <c r="J41" s="107"/>
      <c r="K41" s="150"/>
      <c r="L41" s="151"/>
      <c r="M41" s="107"/>
      <c r="N41" s="108"/>
      <c r="O41" s="108"/>
      <c r="P41" s="108"/>
      <c r="Q41" s="109" t="s">
        <v>518</v>
      </c>
      <c r="R41" s="110" t="s">
        <v>518</v>
      </c>
      <c r="S41" s="110" t="s">
        <v>518</v>
      </c>
      <c r="T41" s="110" t="s">
        <v>518</v>
      </c>
      <c r="U41" s="110" t="s">
        <v>518</v>
      </c>
      <c r="V41" s="111" t="s">
        <v>514</v>
      </c>
      <c r="W41" s="112" t="s">
        <v>514</v>
      </c>
      <c r="X41" s="152" t="s">
        <v>514</v>
      </c>
      <c r="Y41" s="153" t="s">
        <v>514</v>
      </c>
      <c r="Z41" s="154" t="s">
        <v>519</v>
      </c>
      <c r="AA41" s="113" t="s">
        <v>514</v>
      </c>
      <c r="AB41" s="113" t="s">
        <v>514</v>
      </c>
      <c r="AC41" s="113" t="s">
        <v>514</v>
      </c>
      <c r="AD41" s="114" t="s">
        <v>514</v>
      </c>
      <c r="AE41" s="115" t="s">
        <v>514</v>
      </c>
      <c r="AF41" s="115">
        <f t="shared" si="28"/>
        <v>53632.773109243702</v>
      </c>
      <c r="AG41" s="115">
        <f t="shared" si="29"/>
        <v>10190.226890756303</v>
      </c>
      <c r="AH41" s="115">
        <v>63823</v>
      </c>
      <c r="AI41" s="116" t="s">
        <v>514</v>
      </c>
      <c r="AJ41" s="117" t="s">
        <v>514</v>
      </c>
      <c r="AK41" s="118" t="s">
        <v>514</v>
      </c>
      <c r="AL41" s="155" t="s">
        <v>514</v>
      </c>
      <c r="AM41" s="119" t="s">
        <v>520</v>
      </c>
      <c r="AN41" s="120" t="s">
        <v>514</v>
      </c>
      <c r="AO41" s="120" t="s">
        <v>514</v>
      </c>
      <c r="AP41" s="121" t="s">
        <v>514</v>
      </c>
      <c r="AQ41" s="122">
        <v>53348</v>
      </c>
      <c r="AR41" s="123">
        <v>10136</v>
      </c>
      <c r="AS41" s="123">
        <v>63485</v>
      </c>
      <c r="AT41" s="123">
        <v>53348</v>
      </c>
      <c r="AU41" s="123">
        <v>63485</v>
      </c>
      <c r="AV41" s="124">
        <v>63654</v>
      </c>
      <c r="AW41" s="124">
        <v>63654</v>
      </c>
      <c r="AX41" s="124">
        <v>239.42</v>
      </c>
      <c r="AY41" s="125">
        <v>3.8E-3</v>
      </c>
      <c r="AZ41" s="5"/>
      <c r="BA41" s="7"/>
      <c r="BB41" s="7"/>
    </row>
    <row r="42" spans="1:54" ht="405" hidden="1">
      <c r="A42" s="6" t="s">
        <v>514</v>
      </c>
      <c r="B42" s="6" t="s">
        <v>514</v>
      </c>
      <c r="C42" s="6" t="s">
        <v>514</v>
      </c>
      <c r="D42" s="6" t="s">
        <v>606</v>
      </c>
      <c r="E42" s="148" t="s">
        <v>607</v>
      </c>
      <c r="F42" s="105" t="s">
        <v>517</v>
      </c>
      <c r="G42" s="149">
        <v>1</v>
      </c>
      <c r="H42" s="105"/>
      <c r="I42" s="106"/>
      <c r="J42" s="107"/>
      <c r="K42" s="150"/>
      <c r="L42" s="151"/>
      <c r="M42" s="107"/>
      <c r="N42" s="108"/>
      <c r="O42" s="108"/>
      <c r="P42" s="108"/>
      <c r="Q42" s="109" t="s">
        <v>518</v>
      </c>
      <c r="R42" s="110" t="s">
        <v>518</v>
      </c>
      <c r="S42" s="110" t="s">
        <v>518</v>
      </c>
      <c r="T42" s="110" t="s">
        <v>518</v>
      </c>
      <c r="U42" s="110" t="s">
        <v>518</v>
      </c>
      <c r="V42" s="111" t="s">
        <v>514</v>
      </c>
      <c r="W42" s="112" t="s">
        <v>514</v>
      </c>
      <c r="X42" s="152" t="s">
        <v>514</v>
      </c>
      <c r="Y42" s="153" t="s">
        <v>514</v>
      </c>
      <c r="Z42" s="154" t="s">
        <v>519</v>
      </c>
      <c r="AA42" s="113" t="s">
        <v>514</v>
      </c>
      <c r="AB42" s="113" t="s">
        <v>514</v>
      </c>
      <c r="AC42" s="113" t="s">
        <v>514</v>
      </c>
      <c r="AD42" s="114" t="s">
        <v>514</v>
      </c>
      <c r="AE42" s="115" t="s">
        <v>514</v>
      </c>
      <c r="AF42" s="115">
        <f t="shared" si="28"/>
        <v>1128785.7142857143</v>
      </c>
      <c r="AG42" s="115">
        <f t="shared" si="29"/>
        <v>214469.28571428571</v>
      </c>
      <c r="AH42" s="115">
        <v>1343255</v>
      </c>
      <c r="AI42" s="116" t="s">
        <v>514</v>
      </c>
      <c r="AJ42" s="117" t="s">
        <v>514</v>
      </c>
      <c r="AK42" s="118" t="s">
        <v>514</v>
      </c>
      <c r="AL42" s="155" t="s">
        <v>514</v>
      </c>
      <c r="AM42" s="119" t="s">
        <v>520</v>
      </c>
      <c r="AN42" s="120" t="s">
        <v>514</v>
      </c>
      <c r="AO42" s="120" t="s">
        <v>514</v>
      </c>
      <c r="AP42" s="121" t="s">
        <v>514</v>
      </c>
      <c r="AQ42" s="122">
        <v>1090717</v>
      </c>
      <c r="AR42" s="123">
        <v>207236</v>
      </c>
      <c r="AS42" s="123">
        <v>1297954</v>
      </c>
      <c r="AT42" s="123">
        <v>1090717</v>
      </c>
      <c r="AU42" s="123">
        <v>1297954</v>
      </c>
      <c r="AV42" s="124">
        <v>1320604</v>
      </c>
      <c r="AW42" s="124">
        <v>1320604</v>
      </c>
      <c r="AX42" s="124">
        <v>32032.73</v>
      </c>
      <c r="AY42" s="125">
        <v>2.4299999999999999E-2</v>
      </c>
      <c r="AZ42" s="5"/>
      <c r="BA42" s="7"/>
      <c r="BB42" s="7"/>
    </row>
    <row r="43" spans="1:54" ht="405" hidden="1">
      <c r="A43" s="6" t="s">
        <v>514</v>
      </c>
      <c r="B43" s="6" t="s">
        <v>514</v>
      </c>
      <c r="C43" s="6" t="s">
        <v>514</v>
      </c>
      <c r="D43" s="6" t="s">
        <v>608</v>
      </c>
      <c r="E43" s="148" t="s">
        <v>609</v>
      </c>
      <c r="F43" s="105" t="s">
        <v>517</v>
      </c>
      <c r="G43" s="149">
        <v>1</v>
      </c>
      <c r="H43" s="105"/>
      <c r="I43" s="106"/>
      <c r="J43" s="107"/>
      <c r="K43" s="150"/>
      <c r="L43" s="151"/>
      <c r="M43" s="107"/>
      <c r="N43" s="108"/>
      <c r="O43" s="108"/>
      <c r="P43" s="108"/>
      <c r="Q43" s="109" t="s">
        <v>518</v>
      </c>
      <c r="R43" s="110" t="s">
        <v>518</v>
      </c>
      <c r="S43" s="110" t="s">
        <v>518</v>
      </c>
      <c r="T43" s="110" t="s">
        <v>518</v>
      </c>
      <c r="U43" s="110" t="s">
        <v>518</v>
      </c>
      <c r="V43" s="111" t="s">
        <v>514</v>
      </c>
      <c r="W43" s="112" t="s">
        <v>514</v>
      </c>
      <c r="X43" s="152" t="s">
        <v>514</v>
      </c>
      <c r="Y43" s="153" t="s">
        <v>514</v>
      </c>
      <c r="Z43" s="154" t="s">
        <v>519</v>
      </c>
      <c r="AA43" s="113" t="s">
        <v>514</v>
      </c>
      <c r="AB43" s="113" t="s">
        <v>514</v>
      </c>
      <c r="AC43" s="113" t="s">
        <v>514</v>
      </c>
      <c r="AD43" s="114" t="s">
        <v>514</v>
      </c>
      <c r="AE43" s="115" t="s">
        <v>514</v>
      </c>
      <c r="AF43" s="115">
        <f t="shared" si="28"/>
        <v>2252912.6050420171</v>
      </c>
      <c r="AG43" s="115">
        <f t="shared" si="29"/>
        <v>428053.39495798323</v>
      </c>
      <c r="AH43" s="115">
        <v>2680966</v>
      </c>
      <c r="AI43" s="116" t="s">
        <v>514</v>
      </c>
      <c r="AJ43" s="117" t="s">
        <v>514</v>
      </c>
      <c r="AK43" s="118" t="s">
        <v>514</v>
      </c>
      <c r="AL43" s="155" t="s">
        <v>514</v>
      </c>
      <c r="AM43" s="119" t="s">
        <v>520</v>
      </c>
      <c r="AN43" s="120" t="s">
        <v>514</v>
      </c>
      <c r="AO43" s="120" t="s">
        <v>514</v>
      </c>
      <c r="AP43" s="121" t="s">
        <v>514</v>
      </c>
      <c r="AQ43" s="122">
        <v>2176933</v>
      </c>
      <c r="AR43" s="123">
        <v>413617</v>
      </c>
      <c r="AS43" s="123">
        <v>2590551</v>
      </c>
      <c r="AT43" s="123">
        <v>2176933</v>
      </c>
      <c r="AU43" s="123">
        <v>2590551</v>
      </c>
      <c r="AV43" s="124">
        <v>2635758</v>
      </c>
      <c r="AW43" s="124">
        <v>2635758</v>
      </c>
      <c r="AX43" s="124">
        <v>63933.27</v>
      </c>
      <c r="AY43" s="125">
        <v>2.4299999999999999E-2</v>
      </c>
      <c r="AZ43" s="5"/>
      <c r="BA43" s="7"/>
      <c r="BB43" s="7"/>
    </row>
    <row r="44" spans="1:54" ht="405" hidden="1">
      <c r="A44" s="6" t="s">
        <v>514</v>
      </c>
      <c r="B44" s="6" t="s">
        <v>514</v>
      </c>
      <c r="C44" s="6" t="s">
        <v>514</v>
      </c>
      <c r="D44" s="6" t="s">
        <v>610</v>
      </c>
      <c r="E44" s="148" t="s">
        <v>611</v>
      </c>
      <c r="F44" s="105" t="s">
        <v>517</v>
      </c>
      <c r="G44" s="149">
        <v>1</v>
      </c>
      <c r="H44" s="105"/>
      <c r="I44" s="106"/>
      <c r="J44" s="107"/>
      <c r="K44" s="150"/>
      <c r="L44" s="151"/>
      <c r="M44" s="107"/>
      <c r="N44" s="108"/>
      <c r="O44" s="108"/>
      <c r="P44" s="108"/>
      <c r="Q44" s="109" t="s">
        <v>518</v>
      </c>
      <c r="R44" s="110" t="s">
        <v>518</v>
      </c>
      <c r="S44" s="110" t="s">
        <v>518</v>
      </c>
      <c r="T44" s="110" t="s">
        <v>518</v>
      </c>
      <c r="U44" s="110" t="s">
        <v>518</v>
      </c>
      <c r="V44" s="111" t="s">
        <v>514</v>
      </c>
      <c r="W44" s="112" t="s">
        <v>514</v>
      </c>
      <c r="X44" s="152" t="s">
        <v>514</v>
      </c>
      <c r="Y44" s="153" t="s">
        <v>514</v>
      </c>
      <c r="Z44" s="154" t="s">
        <v>519</v>
      </c>
      <c r="AA44" s="113" t="s">
        <v>514</v>
      </c>
      <c r="AB44" s="113" t="s">
        <v>514</v>
      </c>
      <c r="AC44" s="113" t="s">
        <v>514</v>
      </c>
      <c r="AD44" s="114" t="s">
        <v>514</v>
      </c>
      <c r="AE44" s="115" t="s">
        <v>514</v>
      </c>
      <c r="AF44" s="115">
        <f t="shared" si="28"/>
        <v>2860672.2689075633</v>
      </c>
      <c r="AG44" s="115">
        <f t="shared" si="29"/>
        <v>543527.73109243705</v>
      </c>
      <c r="AH44" s="115">
        <v>3404200</v>
      </c>
      <c r="AI44" s="116" t="s">
        <v>514</v>
      </c>
      <c r="AJ44" s="117" t="s">
        <v>514</v>
      </c>
      <c r="AK44" s="118" t="s">
        <v>514</v>
      </c>
      <c r="AL44" s="155" t="s">
        <v>514</v>
      </c>
      <c r="AM44" s="119" t="s">
        <v>520</v>
      </c>
      <c r="AN44" s="120" t="s">
        <v>514</v>
      </c>
      <c r="AO44" s="120" t="s">
        <v>514</v>
      </c>
      <c r="AP44" s="121" t="s">
        <v>514</v>
      </c>
      <c r="AQ44" s="122">
        <v>2764196</v>
      </c>
      <c r="AR44" s="123">
        <v>525197</v>
      </c>
      <c r="AS44" s="123">
        <v>3289393</v>
      </c>
      <c r="AT44" s="123">
        <v>2764196</v>
      </c>
      <c r="AU44" s="123">
        <v>3289393</v>
      </c>
      <c r="AV44" s="124">
        <v>3346797</v>
      </c>
      <c r="AW44" s="124">
        <v>3346797</v>
      </c>
      <c r="AX44" s="124">
        <v>81180.3</v>
      </c>
      <c r="AY44" s="125">
        <v>2.4299999999999999E-2</v>
      </c>
      <c r="AZ44" s="5"/>
      <c r="BA44" s="7"/>
      <c r="BB44" s="7"/>
    </row>
    <row r="45" spans="1:54" ht="405" hidden="1">
      <c r="A45" s="6" t="s">
        <v>514</v>
      </c>
      <c r="B45" s="6" t="s">
        <v>514</v>
      </c>
      <c r="C45" s="6" t="s">
        <v>514</v>
      </c>
      <c r="D45" s="6" t="s">
        <v>612</v>
      </c>
      <c r="E45" s="148" t="s">
        <v>613</v>
      </c>
      <c r="F45" s="105" t="s">
        <v>517</v>
      </c>
      <c r="G45" s="149">
        <v>1</v>
      </c>
      <c r="H45" s="105"/>
      <c r="I45" s="106"/>
      <c r="J45" s="107"/>
      <c r="K45" s="150"/>
      <c r="L45" s="151"/>
      <c r="M45" s="107"/>
      <c r="N45" s="108"/>
      <c r="O45" s="108"/>
      <c r="P45" s="108"/>
      <c r="Q45" s="109" t="s">
        <v>518</v>
      </c>
      <c r="R45" s="110" t="s">
        <v>518</v>
      </c>
      <c r="S45" s="110" t="s">
        <v>518</v>
      </c>
      <c r="T45" s="110" t="s">
        <v>518</v>
      </c>
      <c r="U45" s="110" t="s">
        <v>518</v>
      </c>
      <c r="V45" s="111" t="s">
        <v>514</v>
      </c>
      <c r="W45" s="112" t="s">
        <v>514</v>
      </c>
      <c r="X45" s="152" t="s">
        <v>514</v>
      </c>
      <c r="Y45" s="153" t="s">
        <v>514</v>
      </c>
      <c r="Z45" s="154" t="s">
        <v>519</v>
      </c>
      <c r="AA45" s="113" t="s">
        <v>514</v>
      </c>
      <c r="AB45" s="113" t="s">
        <v>514</v>
      </c>
      <c r="AC45" s="113" t="s">
        <v>514</v>
      </c>
      <c r="AD45" s="114" t="s">
        <v>514</v>
      </c>
      <c r="AE45" s="115" t="s">
        <v>514</v>
      </c>
      <c r="AF45" s="115">
        <f t="shared" si="28"/>
        <v>3215490.7563025211</v>
      </c>
      <c r="AG45" s="115">
        <f t="shared" si="29"/>
        <v>610943.24369747902</v>
      </c>
      <c r="AH45" s="115">
        <v>3826434</v>
      </c>
      <c r="AI45" s="116" t="s">
        <v>514</v>
      </c>
      <c r="AJ45" s="117" t="s">
        <v>514</v>
      </c>
      <c r="AK45" s="118" t="s">
        <v>514</v>
      </c>
      <c r="AL45" s="155" t="s">
        <v>514</v>
      </c>
      <c r="AM45" s="119" t="s">
        <v>520</v>
      </c>
      <c r="AN45" s="120" t="s">
        <v>514</v>
      </c>
      <c r="AO45" s="120" t="s">
        <v>514</v>
      </c>
      <c r="AP45" s="121" t="s">
        <v>514</v>
      </c>
      <c r="AQ45" s="122">
        <v>3107049</v>
      </c>
      <c r="AR45" s="123">
        <v>590339</v>
      </c>
      <c r="AS45" s="123">
        <v>3697388</v>
      </c>
      <c r="AT45" s="123">
        <v>3107049</v>
      </c>
      <c r="AU45" s="123">
        <v>3697388</v>
      </c>
      <c r="AV45" s="124">
        <v>3761911</v>
      </c>
      <c r="AW45" s="124">
        <v>3761911</v>
      </c>
      <c r="AX45" s="124">
        <v>91249.37</v>
      </c>
      <c r="AY45" s="125">
        <v>2.4299999999999999E-2</v>
      </c>
      <c r="AZ45" s="5"/>
      <c r="BA45" s="7"/>
      <c r="BB45" s="7"/>
    </row>
    <row r="46" spans="1:54" ht="90" hidden="1">
      <c r="A46" s="6" t="s">
        <v>446</v>
      </c>
      <c r="B46" s="6" t="s">
        <v>504</v>
      </c>
      <c r="C46" s="6" t="s">
        <v>614</v>
      </c>
      <c r="D46" s="6" t="s">
        <v>615</v>
      </c>
      <c r="E46" s="148" t="s">
        <v>616</v>
      </c>
      <c r="F46" s="105" t="s">
        <v>531</v>
      </c>
      <c r="G46" s="149">
        <v>1</v>
      </c>
      <c r="H46" s="105" t="s">
        <v>549</v>
      </c>
      <c r="I46" s="106" t="s">
        <v>450</v>
      </c>
      <c r="J46" s="107">
        <v>46134</v>
      </c>
      <c r="K46" s="150" t="s">
        <v>617</v>
      </c>
      <c r="L46" s="151" t="s">
        <v>457</v>
      </c>
      <c r="M46" s="107" t="s">
        <v>618</v>
      </c>
      <c r="N46" s="108">
        <v>1320000</v>
      </c>
      <c r="O46" s="108" t="s">
        <v>461</v>
      </c>
      <c r="P46" s="108" t="s">
        <v>455</v>
      </c>
      <c r="Q46" s="109">
        <f>IF(O46="IVA Incluido",(N46/1.19),N46)</f>
        <v>1320000</v>
      </c>
      <c r="R46" s="110">
        <f>IF(P46="Si tiene IVA",Q46*19%,0)</f>
        <v>250800</v>
      </c>
      <c r="S46" s="110">
        <f>Q46+R46</f>
        <v>1570800</v>
      </c>
      <c r="T46" s="110">
        <f>IF(B46="","",(N46*G46))</f>
        <v>1320000</v>
      </c>
      <c r="U46" s="110">
        <f>IF(B46="","",(S46*G46))</f>
        <v>1570800</v>
      </c>
      <c r="V46" s="111" t="s">
        <v>450</v>
      </c>
      <c r="W46" s="112">
        <v>46134</v>
      </c>
      <c r="X46" s="152" t="s">
        <v>538</v>
      </c>
      <c r="Y46" s="153" t="s">
        <v>457</v>
      </c>
      <c r="Z46" s="154" t="s">
        <v>539</v>
      </c>
      <c r="AA46" s="113">
        <v>1261500</v>
      </c>
      <c r="AB46" s="113" t="s">
        <v>461</v>
      </c>
      <c r="AC46" s="113" t="s">
        <v>455</v>
      </c>
      <c r="AD46" s="114">
        <f>IF(AB46="IVA Incluido",(AA46/1.19),AA46)</f>
        <v>1261500</v>
      </c>
      <c r="AE46" s="115">
        <f>IF(AC46="Si tiene IVA",AD46*19%,0)</f>
        <v>239685</v>
      </c>
      <c r="AF46" s="115">
        <f>AD46+AE46</f>
        <v>1501185</v>
      </c>
      <c r="AG46" s="115">
        <f>IF(O46="","",(AA46*G46))</f>
        <v>1261500</v>
      </c>
      <c r="AH46" s="115">
        <f>IF(O46="","",(AF46*G46))</f>
        <v>1501185</v>
      </c>
      <c r="AI46" s="116" t="s">
        <v>450</v>
      </c>
      <c r="AJ46" s="117">
        <v>46080</v>
      </c>
      <c r="AK46" s="118" t="s">
        <v>577</v>
      </c>
      <c r="AL46" s="155" t="s">
        <v>457</v>
      </c>
      <c r="AM46" s="119" t="s">
        <v>578</v>
      </c>
      <c r="AN46" s="120">
        <v>1600000</v>
      </c>
      <c r="AO46" s="120" t="s">
        <v>461</v>
      </c>
      <c r="AP46" s="121" t="s">
        <v>455</v>
      </c>
      <c r="AQ46" s="122">
        <f>IF(AO46="IVA Incluido",(AN46/1.19),AN46)</f>
        <v>1600000</v>
      </c>
      <c r="AR46" s="123">
        <f>IF(AP46="Si tiene IVA",AQ46*19%,0)</f>
        <v>304000</v>
      </c>
      <c r="AS46" s="123">
        <f>AQ46+AR46</f>
        <v>1904000</v>
      </c>
      <c r="AT46" s="123">
        <f>IF(AB46="","",(AN46*G46))</f>
        <v>1600000</v>
      </c>
      <c r="AU46" s="123">
        <f>IF(AB46="","",(AS46*G46))</f>
        <v>1904000</v>
      </c>
      <c r="AV46" s="124">
        <f>IF(A46="","",AVERAGE(S46,AF46,AS46))</f>
        <v>1658661.6666666667</v>
      </c>
      <c r="AW46" s="124">
        <f>IF(A46="","",AVERAGE(U46,AH46,AU46))</f>
        <v>1658661.6666666667</v>
      </c>
      <c r="AX46" s="124">
        <f>IF(N46="","",STDEV(U46,AH46,AU46))</f>
        <v>215301.49885296548</v>
      </c>
      <c r="AY46" s="125">
        <f>IF(N46="","",(AX46/AW46))</f>
        <v>0.12980434960292211</v>
      </c>
      <c r="AZ46" s="5"/>
      <c r="BA46" s="7">
        <f>COUNTA(M46,Z46,AM46)</f>
        <v>3</v>
      </c>
      <c r="BB46" s="7"/>
    </row>
    <row r="47" spans="1:54" ht="405" hidden="1">
      <c r="A47" s="6" t="s">
        <v>514</v>
      </c>
      <c r="B47" s="6" t="s">
        <v>514</v>
      </c>
      <c r="C47" s="6" t="s">
        <v>514</v>
      </c>
      <c r="D47" s="6" t="s">
        <v>619</v>
      </c>
      <c r="E47" s="148" t="s">
        <v>620</v>
      </c>
      <c r="F47" s="105" t="s">
        <v>517</v>
      </c>
      <c r="G47" s="149">
        <v>1</v>
      </c>
      <c r="H47" s="105"/>
      <c r="I47" s="106"/>
      <c r="J47" s="107"/>
      <c r="K47" s="150"/>
      <c r="L47" s="151"/>
      <c r="M47" s="107"/>
      <c r="N47" s="108"/>
      <c r="O47" s="108"/>
      <c r="P47" s="108"/>
      <c r="Q47" s="109" t="s">
        <v>518</v>
      </c>
      <c r="R47" s="110" t="s">
        <v>518</v>
      </c>
      <c r="S47" s="110" t="s">
        <v>518</v>
      </c>
      <c r="T47" s="110" t="s">
        <v>518</v>
      </c>
      <c r="U47" s="110" t="s">
        <v>518</v>
      </c>
      <c r="V47" s="111" t="s">
        <v>514</v>
      </c>
      <c r="W47" s="112" t="s">
        <v>514</v>
      </c>
      <c r="X47" s="152" t="s">
        <v>514</v>
      </c>
      <c r="Y47" s="153" t="s">
        <v>514</v>
      </c>
      <c r="Z47" s="154" t="s">
        <v>519</v>
      </c>
      <c r="AA47" s="113" t="s">
        <v>514</v>
      </c>
      <c r="AB47" s="113" t="s">
        <v>514</v>
      </c>
      <c r="AC47" s="113" t="s">
        <v>514</v>
      </c>
      <c r="AD47" s="114" t="s">
        <v>514</v>
      </c>
      <c r="AE47" s="115" t="s">
        <v>514</v>
      </c>
      <c r="AF47" s="115">
        <f>AH47/1.19</f>
        <v>1633309.2436974791</v>
      </c>
      <c r="AG47" s="115">
        <f>AF47*19%</f>
        <v>310328.75630252104</v>
      </c>
      <c r="AH47" s="115">
        <v>1943638</v>
      </c>
      <c r="AI47" s="116" t="s">
        <v>514</v>
      </c>
      <c r="AJ47" s="117" t="s">
        <v>514</v>
      </c>
      <c r="AK47" s="118" t="s">
        <v>514</v>
      </c>
      <c r="AL47" s="155" t="s">
        <v>514</v>
      </c>
      <c r="AM47" s="119" t="s">
        <v>520</v>
      </c>
      <c r="AN47" s="120" t="s">
        <v>514</v>
      </c>
      <c r="AO47" s="120" t="s">
        <v>514</v>
      </c>
      <c r="AP47" s="121" t="s">
        <v>514</v>
      </c>
      <c r="AQ47" s="122">
        <v>1578226</v>
      </c>
      <c r="AR47" s="123">
        <v>299863</v>
      </c>
      <c r="AS47" s="123">
        <v>1878089</v>
      </c>
      <c r="AT47" s="123">
        <v>1578226</v>
      </c>
      <c r="AU47" s="123">
        <v>1878089</v>
      </c>
      <c r="AV47" s="124">
        <v>1910863</v>
      </c>
      <c r="AW47" s="124">
        <v>1910863</v>
      </c>
      <c r="AX47" s="124">
        <v>46350.13</v>
      </c>
      <c r="AY47" s="125">
        <v>2.4299999999999999E-2</v>
      </c>
      <c r="AZ47" s="5"/>
      <c r="BA47" s="7"/>
      <c r="BB47" s="7"/>
    </row>
    <row r="48" spans="1:54" ht="405" hidden="1">
      <c r="A48" s="6" t="s">
        <v>514</v>
      </c>
      <c r="B48" s="6" t="s">
        <v>514</v>
      </c>
      <c r="C48" s="6" t="s">
        <v>514</v>
      </c>
      <c r="D48" s="6" t="s">
        <v>621</v>
      </c>
      <c r="E48" s="148" t="s">
        <v>622</v>
      </c>
      <c r="F48" s="105" t="s">
        <v>517</v>
      </c>
      <c r="G48" s="149">
        <v>1</v>
      </c>
      <c r="H48" s="105"/>
      <c r="I48" s="106"/>
      <c r="J48" s="107"/>
      <c r="K48" s="150"/>
      <c r="L48" s="151"/>
      <c r="M48" s="107"/>
      <c r="N48" s="108"/>
      <c r="O48" s="108"/>
      <c r="P48" s="108"/>
      <c r="Q48" s="109" t="s">
        <v>518</v>
      </c>
      <c r="R48" s="110" t="s">
        <v>518</v>
      </c>
      <c r="S48" s="110" t="s">
        <v>518</v>
      </c>
      <c r="T48" s="110" t="s">
        <v>518</v>
      </c>
      <c r="U48" s="110" t="s">
        <v>518</v>
      </c>
      <c r="V48" s="111" t="s">
        <v>514</v>
      </c>
      <c r="W48" s="112" t="s">
        <v>514</v>
      </c>
      <c r="X48" s="152" t="s">
        <v>514</v>
      </c>
      <c r="Y48" s="153" t="s">
        <v>514</v>
      </c>
      <c r="Z48" s="154" t="s">
        <v>519</v>
      </c>
      <c r="AA48" s="113" t="s">
        <v>514</v>
      </c>
      <c r="AB48" s="113" t="s">
        <v>514</v>
      </c>
      <c r="AC48" s="113" t="s">
        <v>514</v>
      </c>
      <c r="AD48" s="114" t="s">
        <v>514</v>
      </c>
      <c r="AE48" s="115" t="s">
        <v>514</v>
      </c>
      <c r="AF48" s="115">
        <f>AH48/1.19</f>
        <v>184506.72268907563</v>
      </c>
      <c r="AG48" s="115">
        <f>AF48*19%</f>
        <v>35056.277310924372</v>
      </c>
      <c r="AH48" s="115">
        <v>219563</v>
      </c>
      <c r="AI48" s="116" t="s">
        <v>514</v>
      </c>
      <c r="AJ48" s="117" t="s">
        <v>514</v>
      </c>
      <c r="AK48" s="118" t="s">
        <v>514</v>
      </c>
      <c r="AL48" s="155" t="s">
        <v>514</v>
      </c>
      <c r="AM48" s="119" t="s">
        <v>520</v>
      </c>
      <c r="AN48" s="120" t="s">
        <v>514</v>
      </c>
      <c r="AO48" s="120" t="s">
        <v>514</v>
      </c>
      <c r="AP48" s="121" t="s">
        <v>514</v>
      </c>
      <c r="AQ48" s="122">
        <v>178284</v>
      </c>
      <c r="AR48" s="123">
        <v>33874</v>
      </c>
      <c r="AS48" s="123">
        <v>212158</v>
      </c>
      <c r="AT48" s="123">
        <v>178284</v>
      </c>
      <c r="AU48" s="123">
        <v>212158</v>
      </c>
      <c r="AV48" s="124">
        <v>215861</v>
      </c>
      <c r="AW48" s="124">
        <v>215861</v>
      </c>
      <c r="AX48" s="124">
        <v>5235.95</v>
      </c>
      <c r="AY48" s="125">
        <v>2.4299999999999999E-2</v>
      </c>
      <c r="AZ48" s="5"/>
      <c r="BA48" s="7"/>
      <c r="BB48" s="7"/>
    </row>
    <row r="49" spans="1:54" ht="405" hidden="1">
      <c r="A49" s="6" t="s">
        <v>514</v>
      </c>
      <c r="B49" s="6" t="s">
        <v>514</v>
      </c>
      <c r="C49" s="6" t="s">
        <v>514</v>
      </c>
      <c r="D49" s="6" t="s">
        <v>623</v>
      </c>
      <c r="E49" s="148" t="s">
        <v>624</v>
      </c>
      <c r="F49" s="105" t="s">
        <v>517</v>
      </c>
      <c r="G49" s="149">
        <v>1</v>
      </c>
      <c r="H49" s="105"/>
      <c r="I49" s="106"/>
      <c r="J49" s="107"/>
      <c r="K49" s="150"/>
      <c r="L49" s="151"/>
      <c r="M49" s="107"/>
      <c r="N49" s="108"/>
      <c r="O49" s="108"/>
      <c r="P49" s="108"/>
      <c r="Q49" s="109" t="s">
        <v>518</v>
      </c>
      <c r="R49" s="110" t="s">
        <v>518</v>
      </c>
      <c r="S49" s="110" t="s">
        <v>518</v>
      </c>
      <c r="T49" s="110" t="s">
        <v>518</v>
      </c>
      <c r="U49" s="110" t="s">
        <v>518</v>
      </c>
      <c r="V49" s="111" t="s">
        <v>514</v>
      </c>
      <c r="W49" s="112" t="s">
        <v>514</v>
      </c>
      <c r="X49" s="152" t="s">
        <v>514</v>
      </c>
      <c r="Y49" s="153" t="s">
        <v>514</v>
      </c>
      <c r="Z49" s="154" t="s">
        <v>519</v>
      </c>
      <c r="AA49" s="113" t="s">
        <v>514</v>
      </c>
      <c r="AB49" s="113" t="s">
        <v>514</v>
      </c>
      <c r="AC49" s="113" t="s">
        <v>514</v>
      </c>
      <c r="AD49" s="114" t="s">
        <v>514</v>
      </c>
      <c r="AE49" s="115" t="s">
        <v>514</v>
      </c>
      <c r="AF49" s="115">
        <f>AH49/1.19</f>
        <v>81027.731092436981</v>
      </c>
      <c r="AG49" s="115">
        <f>AF49*19%</f>
        <v>15395.268907563026</v>
      </c>
      <c r="AH49" s="115">
        <v>96423</v>
      </c>
      <c r="AI49" s="116" t="s">
        <v>514</v>
      </c>
      <c r="AJ49" s="117" t="s">
        <v>514</v>
      </c>
      <c r="AK49" s="118" t="s">
        <v>514</v>
      </c>
      <c r="AL49" s="155" t="s">
        <v>514</v>
      </c>
      <c r="AM49" s="119" t="s">
        <v>520</v>
      </c>
      <c r="AN49" s="120" t="s">
        <v>514</v>
      </c>
      <c r="AO49" s="120" t="s">
        <v>514</v>
      </c>
      <c r="AP49" s="121" t="s">
        <v>514</v>
      </c>
      <c r="AQ49" s="122">
        <v>78295</v>
      </c>
      <c r="AR49" s="123">
        <v>14876</v>
      </c>
      <c r="AS49" s="123">
        <v>93171</v>
      </c>
      <c r="AT49" s="123">
        <v>78295</v>
      </c>
      <c r="AU49" s="123">
        <v>93171</v>
      </c>
      <c r="AV49" s="124">
        <v>94797</v>
      </c>
      <c r="AW49" s="124">
        <v>94797</v>
      </c>
      <c r="AX49" s="124">
        <v>2299.4</v>
      </c>
      <c r="AY49" s="125">
        <v>2.4299999999999999E-2</v>
      </c>
      <c r="AZ49" s="5"/>
      <c r="BA49" s="7"/>
      <c r="BB49" s="7"/>
    </row>
    <row r="50" spans="1:54" ht="405" hidden="1">
      <c r="A50" s="6" t="s">
        <v>514</v>
      </c>
      <c r="B50" s="6" t="s">
        <v>514</v>
      </c>
      <c r="C50" s="6" t="s">
        <v>514</v>
      </c>
      <c r="D50" s="6" t="s">
        <v>625</v>
      </c>
      <c r="E50" s="148" t="s">
        <v>626</v>
      </c>
      <c r="F50" s="105" t="s">
        <v>517</v>
      </c>
      <c r="G50" s="149">
        <v>1</v>
      </c>
      <c r="H50" s="105"/>
      <c r="I50" s="106"/>
      <c r="J50" s="107"/>
      <c r="K50" s="150"/>
      <c r="L50" s="151"/>
      <c r="M50" s="107"/>
      <c r="N50" s="108"/>
      <c r="O50" s="108"/>
      <c r="P50" s="108"/>
      <c r="Q50" s="109" t="s">
        <v>518</v>
      </c>
      <c r="R50" s="110" t="s">
        <v>518</v>
      </c>
      <c r="S50" s="110" t="s">
        <v>518</v>
      </c>
      <c r="T50" s="110" t="s">
        <v>518</v>
      </c>
      <c r="U50" s="110" t="s">
        <v>518</v>
      </c>
      <c r="V50" s="111" t="s">
        <v>514</v>
      </c>
      <c r="W50" s="112" t="s">
        <v>514</v>
      </c>
      <c r="X50" s="152" t="s">
        <v>514</v>
      </c>
      <c r="Y50" s="153" t="s">
        <v>514</v>
      </c>
      <c r="Z50" s="154" t="s">
        <v>519</v>
      </c>
      <c r="AA50" s="113" t="s">
        <v>514</v>
      </c>
      <c r="AB50" s="113" t="s">
        <v>514</v>
      </c>
      <c r="AC50" s="113" t="s">
        <v>514</v>
      </c>
      <c r="AD50" s="114" t="s">
        <v>514</v>
      </c>
      <c r="AE50" s="115" t="s">
        <v>514</v>
      </c>
      <c r="AF50" s="115">
        <f>AH50/1.19</f>
        <v>975838.65546218492</v>
      </c>
      <c r="AG50" s="115">
        <f>AF50*19%</f>
        <v>185409.34453781514</v>
      </c>
      <c r="AH50" s="115">
        <v>1161248</v>
      </c>
      <c r="AI50" s="116" t="s">
        <v>514</v>
      </c>
      <c r="AJ50" s="117" t="s">
        <v>514</v>
      </c>
      <c r="AK50" s="118" t="s">
        <v>514</v>
      </c>
      <c r="AL50" s="155" t="s">
        <v>514</v>
      </c>
      <c r="AM50" s="119" t="s">
        <v>520</v>
      </c>
      <c r="AN50" s="120" t="s">
        <v>514</v>
      </c>
      <c r="AO50" s="120" t="s">
        <v>514</v>
      </c>
      <c r="AP50" s="121" t="s">
        <v>514</v>
      </c>
      <c r="AQ50" s="122">
        <v>961418</v>
      </c>
      <c r="AR50" s="123">
        <v>182669</v>
      </c>
      <c r="AS50" s="123">
        <v>1144087</v>
      </c>
      <c r="AT50" s="123">
        <v>961418</v>
      </c>
      <c r="AU50" s="123">
        <v>1144087</v>
      </c>
      <c r="AV50" s="124">
        <v>1152667</v>
      </c>
      <c r="AW50" s="124">
        <v>1152667</v>
      </c>
      <c r="AX50" s="124">
        <v>12134.87</v>
      </c>
      <c r="AY50" s="125">
        <v>1.0500000000000001E-2</v>
      </c>
      <c r="AZ50" s="5"/>
      <c r="BA50" s="7"/>
      <c r="BB50" s="7"/>
    </row>
    <row r="51" spans="1:54" ht="90" hidden="1">
      <c r="A51" s="6" t="s">
        <v>446</v>
      </c>
      <c r="B51" s="6" t="s">
        <v>504</v>
      </c>
      <c r="C51" s="6" t="s">
        <v>546</v>
      </c>
      <c r="D51" s="6" t="s">
        <v>627</v>
      </c>
      <c r="E51" s="148" t="s">
        <v>628</v>
      </c>
      <c r="F51" s="105" t="s">
        <v>56</v>
      </c>
      <c r="G51" s="149">
        <v>1</v>
      </c>
      <c r="H51" s="105" t="s">
        <v>549</v>
      </c>
      <c r="I51" s="106" t="s">
        <v>450</v>
      </c>
      <c r="J51" s="107">
        <v>46152</v>
      </c>
      <c r="K51" s="150" t="s">
        <v>550</v>
      </c>
      <c r="L51" s="151" t="s">
        <v>452</v>
      </c>
      <c r="M51" s="107" t="s">
        <v>551</v>
      </c>
      <c r="N51" s="108">
        <v>1150000</v>
      </c>
      <c r="O51" s="108" t="s">
        <v>461</v>
      </c>
      <c r="P51" s="108" t="s">
        <v>455</v>
      </c>
      <c r="Q51" s="109">
        <f>IF(O51="IVA Incluido",(N51/1.19),N51)</f>
        <v>1150000</v>
      </c>
      <c r="R51" s="110">
        <f>IF(P51="Si tiene IVA",Q51*19%,0)</f>
        <v>218500</v>
      </c>
      <c r="S51" s="110">
        <f>Q51+R51</f>
        <v>1368500</v>
      </c>
      <c r="T51" s="110">
        <f>IF(B51="","",(N51*G51))</f>
        <v>1150000</v>
      </c>
      <c r="U51" s="110">
        <f>IF(B51="","",(S51*G51))</f>
        <v>1368500</v>
      </c>
      <c r="V51" s="111" t="s">
        <v>450</v>
      </c>
      <c r="W51" s="112">
        <v>46152</v>
      </c>
      <c r="X51" s="152" t="s">
        <v>629</v>
      </c>
      <c r="Y51" s="153" t="s">
        <v>457</v>
      </c>
      <c r="Z51" s="154" t="s">
        <v>630</v>
      </c>
      <c r="AA51" s="113">
        <v>1008403</v>
      </c>
      <c r="AB51" s="113" t="s">
        <v>461</v>
      </c>
      <c r="AC51" s="113" t="s">
        <v>455</v>
      </c>
      <c r="AD51" s="114">
        <f>IF(AB51="IVA Incluido",(AA51/1.19),AA51)</f>
        <v>1008403</v>
      </c>
      <c r="AE51" s="115">
        <f>IF(AC51="Si tiene IVA",AD51*19%,0)</f>
        <v>191596.57</v>
      </c>
      <c r="AF51" s="115">
        <f>AD51+AE51</f>
        <v>1199999.57</v>
      </c>
      <c r="AG51" s="115">
        <f>IF(O51="","",(AA51*G51))</f>
        <v>1008403</v>
      </c>
      <c r="AH51" s="115">
        <f>IF(O51="","",(AF51*G51))</f>
        <v>1199999.57</v>
      </c>
      <c r="AI51" s="116" t="s">
        <v>631</v>
      </c>
      <c r="AJ51" s="117">
        <v>46071</v>
      </c>
      <c r="AK51" s="118" t="s">
        <v>554</v>
      </c>
      <c r="AL51" s="155" t="s">
        <v>457</v>
      </c>
      <c r="AM51" s="119" t="s">
        <v>555</v>
      </c>
      <c r="AN51" s="120">
        <v>1100000</v>
      </c>
      <c r="AO51" s="120" t="s">
        <v>461</v>
      </c>
      <c r="AP51" s="121" t="s">
        <v>455</v>
      </c>
      <c r="AQ51" s="122">
        <f>IF(AO51="IVA Incluido",(AN51/1.19),AN51)</f>
        <v>1100000</v>
      </c>
      <c r="AR51" s="123">
        <f>IF(AP51="Si tiene IVA",AQ51*19%,0)</f>
        <v>209000</v>
      </c>
      <c r="AS51" s="123">
        <f>AQ51+AR51</f>
        <v>1309000</v>
      </c>
      <c r="AT51" s="123">
        <f>IF(AB51="","",(AN51*G51))</f>
        <v>1100000</v>
      </c>
      <c r="AU51" s="123">
        <f>IF(AB51="","",(AS51*G51))</f>
        <v>1309000</v>
      </c>
      <c r="AV51" s="124">
        <f>IF(A51="","",AVERAGE(S51,AF51,AS51))</f>
        <v>1292499.8566666667</v>
      </c>
      <c r="AW51" s="124">
        <f>IF(A51="","",AVERAGE(U51,AH51,AU51))</f>
        <v>1292499.8566666667</v>
      </c>
      <c r="AX51" s="124">
        <f>IF(N51="","",STDEV(U51,AH51,AU51))</f>
        <v>85453.436297562817</v>
      </c>
      <c r="AY51" s="125">
        <f>IF(N51="","",(AX51/AW51))</f>
        <v>6.6114851662688504E-2</v>
      </c>
      <c r="AZ51" s="5"/>
      <c r="BA51" s="7">
        <f>COUNTA(M51,Z51,AM51)</f>
        <v>3</v>
      </c>
      <c r="BB51" s="7"/>
    </row>
    <row r="52" spans="1:54" ht="405" hidden="1">
      <c r="A52" s="6" t="s">
        <v>514</v>
      </c>
      <c r="B52" s="6" t="s">
        <v>514</v>
      </c>
      <c r="C52" s="6" t="s">
        <v>514</v>
      </c>
      <c r="D52" s="6" t="s">
        <v>632</v>
      </c>
      <c r="E52" s="148" t="s">
        <v>633</v>
      </c>
      <c r="F52" s="105" t="s">
        <v>517</v>
      </c>
      <c r="G52" s="149">
        <v>1</v>
      </c>
      <c r="H52" s="105"/>
      <c r="I52" s="106"/>
      <c r="J52" s="107"/>
      <c r="K52" s="150"/>
      <c r="L52" s="151"/>
      <c r="M52" s="107"/>
      <c r="N52" s="108"/>
      <c r="O52" s="108"/>
      <c r="P52" s="108"/>
      <c r="Q52" s="109" t="s">
        <v>518</v>
      </c>
      <c r="R52" s="110" t="s">
        <v>518</v>
      </c>
      <c r="S52" s="110" t="s">
        <v>518</v>
      </c>
      <c r="T52" s="110" t="s">
        <v>518</v>
      </c>
      <c r="U52" s="110" t="s">
        <v>518</v>
      </c>
      <c r="V52" s="111" t="s">
        <v>514</v>
      </c>
      <c r="W52" s="112" t="s">
        <v>514</v>
      </c>
      <c r="X52" s="152" t="s">
        <v>514</v>
      </c>
      <c r="Y52" s="153" t="s">
        <v>514</v>
      </c>
      <c r="Z52" s="154" t="s">
        <v>519</v>
      </c>
      <c r="AA52" s="113" t="s">
        <v>514</v>
      </c>
      <c r="AB52" s="113" t="s">
        <v>514</v>
      </c>
      <c r="AC52" s="113" t="s">
        <v>514</v>
      </c>
      <c r="AD52" s="114" t="s">
        <v>514</v>
      </c>
      <c r="AE52" s="115" t="s">
        <v>514</v>
      </c>
      <c r="AF52" s="115">
        <f>AH52/1.19</f>
        <v>1997464.705882353</v>
      </c>
      <c r="AG52" s="115">
        <f>AF52*19%</f>
        <v>379518.29411764705</v>
      </c>
      <c r="AH52" s="115">
        <v>2376983</v>
      </c>
      <c r="AI52" s="116" t="s">
        <v>514</v>
      </c>
      <c r="AJ52" s="117" t="s">
        <v>514</v>
      </c>
      <c r="AK52" s="118" t="s">
        <v>514</v>
      </c>
      <c r="AL52" s="155" t="s">
        <v>514</v>
      </c>
      <c r="AM52" s="119" t="s">
        <v>520</v>
      </c>
      <c r="AN52" s="120" t="s">
        <v>514</v>
      </c>
      <c r="AO52" s="120" t="s">
        <v>514</v>
      </c>
      <c r="AP52" s="121" t="s">
        <v>514</v>
      </c>
      <c r="AQ52" s="122">
        <v>1986868</v>
      </c>
      <c r="AR52" s="123">
        <v>377505</v>
      </c>
      <c r="AS52" s="123">
        <v>2364373</v>
      </c>
      <c r="AT52" s="123">
        <v>1986868</v>
      </c>
      <c r="AU52" s="123">
        <v>2364373</v>
      </c>
      <c r="AV52" s="124">
        <v>2370678</v>
      </c>
      <c r="AW52" s="124">
        <v>2370678</v>
      </c>
      <c r="AX52" s="124">
        <v>8916.61</v>
      </c>
      <c r="AY52" s="125">
        <v>3.8E-3</v>
      </c>
      <c r="AZ52" s="5"/>
      <c r="BA52" s="7"/>
      <c r="BB52" s="7"/>
    </row>
    <row r="53" spans="1:54" ht="405" hidden="1">
      <c r="A53" s="6" t="s">
        <v>514</v>
      </c>
      <c r="B53" s="6" t="s">
        <v>514</v>
      </c>
      <c r="C53" s="6" t="s">
        <v>514</v>
      </c>
      <c r="D53" s="6" t="s">
        <v>634</v>
      </c>
      <c r="E53" s="148" t="s">
        <v>635</v>
      </c>
      <c r="F53" s="105" t="s">
        <v>517</v>
      </c>
      <c r="G53" s="149">
        <v>1</v>
      </c>
      <c r="H53" s="105"/>
      <c r="I53" s="106"/>
      <c r="J53" s="107"/>
      <c r="K53" s="150"/>
      <c r="L53" s="151"/>
      <c r="M53" s="107"/>
      <c r="N53" s="108"/>
      <c r="O53" s="108"/>
      <c r="P53" s="108"/>
      <c r="Q53" s="109" t="s">
        <v>518</v>
      </c>
      <c r="R53" s="110" t="s">
        <v>518</v>
      </c>
      <c r="S53" s="110" t="s">
        <v>518</v>
      </c>
      <c r="T53" s="110" t="s">
        <v>518</v>
      </c>
      <c r="U53" s="110" t="s">
        <v>518</v>
      </c>
      <c r="V53" s="111" t="s">
        <v>514</v>
      </c>
      <c r="W53" s="112" t="s">
        <v>514</v>
      </c>
      <c r="X53" s="152" t="s">
        <v>514</v>
      </c>
      <c r="Y53" s="153" t="s">
        <v>514</v>
      </c>
      <c r="Z53" s="154" t="s">
        <v>519</v>
      </c>
      <c r="AA53" s="113" t="s">
        <v>514</v>
      </c>
      <c r="AB53" s="113" t="s">
        <v>514</v>
      </c>
      <c r="AC53" s="113" t="s">
        <v>514</v>
      </c>
      <c r="AD53" s="114" t="s">
        <v>514</v>
      </c>
      <c r="AE53" s="115" t="s">
        <v>514</v>
      </c>
      <c r="AF53" s="115">
        <f>AH53/1.19</f>
        <v>2363376.4705882352</v>
      </c>
      <c r="AG53" s="115">
        <f>AF53*19%</f>
        <v>449041.5294117647</v>
      </c>
      <c r="AH53" s="115">
        <v>2812418</v>
      </c>
      <c r="AI53" s="116" t="s">
        <v>514</v>
      </c>
      <c r="AJ53" s="117" t="s">
        <v>514</v>
      </c>
      <c r="AK53" s="118" t="s">
        <v>514</v>
      </c>
      <c r="AL53" s="155" t="s">
        <v>514</v>
      </c>
      <c r="AM53" s="119" t="s">
        <v>520</v>
      </c>
      <c r="AN53" s="120" t="s">
        <v>514</v>
      </c>
      <c r="AO53" s="120" t="s">
        <v>514</v>
      </c>
      <c r="AP53" s="121" t="s">
        <v>514</v>
      </c>
      <c r="AQ53" s="122">
        <v>2350838</v>
      </c>
      <c r="AR53" s="123">
        <v>446659</v>
      </c>
      <c r="AS53" s="123">
        <v>2797498</v>
      </c>
      <c r="AT53" s="123">
        <v>2350838</v>
      </c>
      <c r="AU53" s="123">
        <v>2797498</v>
      </c>
      <c r="AV53" s="124">
        <v>2804958</v>
      </c>
      <c r="AW53" s="124">
        <v>2804958</v>
      </c>
      <c r="AX53" s="124">
        <v>10550.02</v>
      </c>
      <c r="AY53" s="125">
        <v>3.8E-3</v>
      </c>
      <c r="AZ53" s="5"/>
      <c r="BA53" s="7"/>
      <c r="BB53" s="7"/>
    </row>
    <row r="54" spans="1:54" ht="60" hidden="1">
      <c r="A54" s="6" t="s">
        <v>446</v>
      </c>
      <c r="B54" s="6" t="s">
        <v>504</v>
      </c>
      <c r="C54" s="6" t="s">
        <v>636</v>
      </c>
      <c r="D54" s="6" t="s">
        <v>637</v>
      </c>
      <c r="E54" s="148" t="s">
        <v>638</v>
      </c>
      <c r="F54" s="105" t="s">
        <v>56</v>
      </c>
      <c r="G54" s="149">
        <v>1</v>
      </c>
      <c r="H54" s="105" t="s">
        <v>549</v>
      </c>
      <c r="I54" s="106" t="s">
        <v>639</v>
      </c>
      <c r="J54" s="107">
        <v>46056</v>
      </c>
      <c r="K54" s="150" t="s">
        <v>640</v>
      </c>
      <c r="L54" s="151" t="s">
        <v>457</v>
      </c>
      <c r="M54" s="107" t="s">
        <v>539</v>
      </c>
      <c r="N54" s="108">
        <v>1050000</v>
      </c>
      <c r="O54" s="108" t="s">
        <v>461</v>
      </c>
      <c r="P54" s="108" t="s">
        <v>455</v>
      </c>
      <c r="Q54" s="109">
        <f>IF(O54="IVA Incluido",(N54/1.19),N54)</f>
        <v>1050000</v>
      </c>
      <c r="R54" s="110">
        <f>IF(P54="Si tiene IVA",Q54*19%,0)</f>
        <v>199500</v>
      </c>
      <c r="S54" s="110">
        <f>Q54+R54</f>
        <v>1249500</v>
      </c>
      <c r="T54" s="110">
        <f>IF(B54="","",(N54*G54))</f>
        <v>1050000</v>
      </c>
      <c r="U54" s="110">
        <f>IF(B54="","",(S54*G54))</f>
        <v>1249500</v>
      </c>
      <c r="V54" s="111" t="s">
        <v>639</v>
      </c>
      <c r="W54" s="112">
        <v>46070</v>
      </c>
      <c r="X54" s="152" t="s">
        <v>641</v>
      </c>
      <c r="Y54" s="153" t="s">
        <v>457</v>
      </c>
      <c r="Z54" s="154" t="s">
        <v>642</v>
      </c>
      <c r="AA54" s="113">
        <v>1500000</v>
      </c>
      <c r="AB54" s="113" t="s">
        <v>461</v>
      </c>
      <c r="AC54" s="113" t="s">
        <v>455</v>
      </c>
      <c r="AD54" s="114">
        <f>IF(AB54="IVA Incluido",(AA54/1.19),AA54)</f>
        <v>1500000</v>
      </c>
      <c r="AE54" s="115">
        <f>IF(AC54="Si tiene IVA",AD54*19%,0)</f>
        <v>285000</v>
      </c>
      <c r="AF54" s="115">
        <f>AD54+AE54</f>
        <v>1785000</v>
      </c>
      <c r="AG54" s="115">
        <f>IF(O54="","",(AA54*G54))</f>
        <v>1500000</v>
      </c>
      <c r="AH54" s="115">
        <f>IF(O54="","",(AF54*G54))</f>
        <v>1785000</v>
      </c>
      <c r="AI54" s="116" t="s">
        <v>639</v>
      </c>
      <c r="AJ54" s="117">
        <v>46105</v>
      </c>
      <c r="AK54" s="118" t="s">
        <v>629</v>
      </c>
      <c r="AL54" s="155" t="s">
        <v>457</v>
      </c>
      <c r="AM54" s="119" t="s">
        <v>630</v>
      </c>
      <c r="AN54" s="120">
        <v>1260504</v>
      </c>
      <c r="AO54" s="120" t="s">
        <v>461</v>
      </c>
      <c r="AP54" s="121" t="s">
        <v>455</v>
      </c>
      <c r="AQ54" s="122">
        <f>IF(AO54="IVA Incluido",(AN54/1.19),AN54)</f>
        <v>1260504</v>
      </c>
      <c r="AR54" s="123">
        <f>IF(AP54="Si tiene IVA",AQ54*19%,0)</f>
        <v>239495.76</v>
      </c>
      <c r="AS54" s="123">
        <f>AQ54+AR54</f>
        <v>1499999.76</v>
      </c>
      <c r="AT54" s="123">
        <f>IF(AB54="","",(AN54*G54))</f>
        <v>1260504</v>
      </c>
      <c r="AU54" s="123">
        <f>IF(AB54="","",(AS54*G54))</f>
        <v>1499999.76</v>
      </c>
      <c r="AV54" s="124">
        <f>IF(A54="","",AVERAGE(S54,AF54,AS54))</f>
        <v>1511499.92</v>
      </c>
      <c r="AW54" s="124">
        <f>IF(A54="","",AVERAGE(U54,AH54,AU54))</f>
        <v>1511499.92</v>
      </c>
      <c r="AX54" s="124">
        <f>IF(N54="","",STDEV(U54,AH54,AU54))</f>
        <v>267935.1652172957</v>
      </c>
      <c r="AY54" s="125">
        <f>IF(N54="","",(AX54/AW54))</f>
        <v>0.17726442566883874</v>
      </c>
      <c r="AZ54" s="5"/>
      <c r="BA54" s="7">
        <f>COUNTA(M54,Z54,AM54)</f>
        <v>3</v>
      </c>
      <c r="BB54" s="7"/>
    </row>
    <row r="55" spans="1:54" ht="60" hidden="1">
      <c r="A55" s="6" t="s">
        <v>446</v>
      </c>
      <c r="B55" s="6" t="s">
        <v>504</v>
      </c>
      <c r="C55" s="6" t="s">
        <v>636</v>
      </c>
      <c r="D55" s="6" t="s">
        <v>643</v>
      </c>
      <c r="E55" s="148" t="s">
        <v>644</v>
      </c>
      <c r="F55" s="105" t="s">
        <v>56</v>
      </c>
      <c r="G55" s="149">
        <v>1</v>
      </c>
      <c r="H55" s="105" t="s">
        <v>549</v>
      </c>
      <c r="I55" s="106" t="s">
        <v>639</v>
      </c>
      <c r="J55" s="107">
        <v>46056</v>
      </c>
      <c r="K55" s="150" t="s">
        <v>640</v>
      </c>
      <c r="L55" s="151" t="s">
        <v>457</v>
      </c>
      <c r="M55" s="107" t="s">
        <v>539</v>
      </c>
      <c r="N55" s="108">
        <v>1050000</v>
      </c>
      <c r="O55" s="108" t="s">
        <v>461</v>
      </c>
      <c r="P55" s="108" t="s">
        <v>455</v>
      </c>
      <c r="Q55" s="109">
        <f>IF(O55="IVA Incluido",(N55/1.19),N55)</f>
        <v>1050000</v>
      </c>
      <c r="R55" s="110">
        <f>IF(P55="Si tiene IVA",Q55*19%,0)</f>
        <v>199500</v>
      </c>
      <c r="S55" s="110">
        <f>Q55+R55</f>
        <v>1249500</v>
      </c>
      <c r="T55" s="110">
        <f>IF(B55="","",(N55*G55))</f>
        <v>1050000</v>
      </c>
      <c r="U55" s="110">
        <f>IF(B55="","",(S55*G55))</f>
        <v>1249500</v>
      </c>
      <c r="V55" s="111" t="s">
        <v>639</v>
      </c>
      <c r="W55" s="112">
        <v>46070</v>
      </c>
      <c r="X55" s="152" t="s">
        <v>641</v>
      </c>
      <c r="Y55" s="153" t="s">
        <v>457</v>
      </c>
      <c r="Z55" s="154" t="s">
        <v>642</v>
      </c>
      <c r="AA55" s="113">
        <v>1500000</v>
      </c>
      <c r="AB55" s="113" t="s">
        <v>461</v>
      </c>
      <c r="AC55" s="113" t="s">
        <v>455</v>
      </c>
      <c r="AD55" s="114">
        <f>IF(AB55="IVA Incluido",(AA55/1.19),AA55)</f>
        <v>1500000</v>
      </c>
      <c r="AE55" s="115">
        <f>IF(AC55="Si tiene IVA",AD55*19%,0)</f>
        <v>285000</v>
      </c>
      <c r="AF55" s="115">
        <f>AD55+AE55</f>
        <v>1785000</v>
      </c>
      <c r="AG55" s="115">
        <f>IF(O55="","",(AA55*G55))</f>
        <v>1500000</v>
      </c>
      <c r="AH55" s="115">
        <f>IF(O55="","",(AF55*G55))</f>
        <v>1785000</v>
      </c>
      <c r="AI55" s="116" t="s">
        <v>639</v>
      </c>
      <c r="AJ55" s="117">
        <v>46105</v>
      </c>
      <c r="AK55" s="118" t="s">
        <v>629</v>
      </c>
      <c r="AL55" s="155" t="s">
        <v>457</v>
      </c>
      <c r="AM55" s="119" t="s">
        <v>630</v>
      </c>
      <c r="AN55" s="120">
        <v>1260504</v>
      </c>
      <c r="AO55" s="120" t="s">
        <v>461</v>
      </c>
      <c r="AP55" s="121" t="s">
        <v>455</v>
      </c>
      <c r="AQ55" s="122">
        <f>IF(AO55="IVA Incluido",(AN55/1.19),AN55)</f>
        <v>1260504</v>
      </c>
      <c r="AR55" s="123">
        <f>IF(AP55="Si tiene IVA",AQ55*19%,0)</f>
        <v>239495.76</v>
      </c>
      <c r="AS55" s="123">
        <f>AQ55+AR55</f>
        <v>1499999.76</v>
      </c>
      <c r="AT55" s="123">
        <f>IF(AB55="","",(AN55*G55))</f>
        <v>1260504</v>
      </c>
      <c r="AU55" s="123">
        <f>IF(AB55="","",(AS55*G55))</f>
        <v>1499999.76</v>
      </c>
      <c r="AV55" s="124">
        <f>IF(A55="","",AVERAGE(S55,AF55,AS55))</f>
        <v>1511499.92</v>
      </c>
      <c r="AW55" s="124">
        <f>IF(A55="","",AVERAGE(U55,AH55,AU55))</f>
        <v>1511499.92</v>
      </c>
      <c r="AX55" s="124">
        <f>IF(N55="","",STDEV(U55,AH55,AU55))</f>
        <v>267935.1652172957</v>
      </c>
      <c r="AY55" s="125">
        <f>IF(N55="","",(AX55/AW55))</f>
        <v>0.17726442566883874</v>
      </c>
      <c r="AZ55" s="5"/>
      <c r="BA55" s="7">
        <f>COUNTA(M55,Z55,AM55)</f>
        <v>3</v>
      </c>
      <c r="BB55" s="7"/>
    </row>
    <row r="56" spans="1:54" ht="135" hidden="1">
      <c r="A56" s="6" t="s">
        <v>446</v>
      </c>
      <c r="B56" s="6" t="s">
        <v>504</v>
      </c>
      <c r="C56" s="6" t="s">
        <v>636</v>
      </c>
      <c r="D56" s="6" t="s">
        <v>645</v>
      </c>
      <c r="E56" s="148" t="s">
        <v>646</v>
      </c>
      <c r="F56" s="105" t="s">
        <v>56</v>
      </c>
      <c r="G56" s="149">
        <v>1</v>
      </c>
      <c r="H56" s="105" t="s">
        <v>549</v>
      </c>
      <c r="I56" s="106" t="s">
        <v>450</v>
      </c>
      <c r="J56" s="107">
        <v>46134</v>
      </c>
      <c r="K56" s="150" t="s">
        <v>538</v>
      </c>
      <c r="L56" s="151" t="s">
        <v>457</v>
      </c>
      <c r="M56" s="107" t="s">
        <v>539</v>
      </c>
      <c r="N56" s="108">
        <v>4590000</v>
      </c>
      <c r="O56" s="108" t="s">
        <v>461</v>
      </c>
      <c r="P56" s="108" t="s">
        <v>455</v>
      </c>
      <c r="Q56" s="109">
        <f>IF(O56="IVA Incluido",(N56/1.19),N56)</f>
        <v>4590000</v>
      </c>
      <c r="R56" s="110">
        <f>IF(P56="Si tiene IVA",Q56*19%,0)</f>
        <v>872100</v>
      </c>
      <c r="S56" s="110">
        <f>Q56+R56</f>
        <v>5462100</v>
      </c>
      <c r="T56" s="110">
        <f>IF(B56="","",(N56*G56))</f>
        <v>4590000</v>
      </c>
      <c r="U56" s="110">
        <f>IF(B56="","",(S56*G56))</f>
        <v>5462100</v>
      </c>
      <c r="V56" s="111" t="s">
        <v>450</v>
      </c>
      <c r="W56" s="112">
        <v>46134</v>
      </c>
      <c r="X56" s="152" t="s">
        <v>647</v>
      </c>
      <c r="Y56" s="153" t="s">
        <v>457</v>
      </c>
      <c r="Z56" s="154" t="s">
        <v>561</v>
      </c>
      <c r="AA56" s="113">
        <v>4550000</v>
      </c>
      <c r="AB56" s="113" t="s">
        <v>454</v>
      </c>
      <c r="AC56" s="113" t="s">
        <v>455</v>
      </c>
      <c r="AD56" s="114">
        <f>IF(AB56="IVA Incluido",(AA56/1.19),AA56)</f>
        <v>3823529.411764706</v>
      </c>
      <c r="AE56" s="115">
        <f>IF(AC56="Si tiene IVA",AD56*19%,0)</f>
        <v>726470.5882352941</v>
      </c>
      <c r="AF56" s="115">
        <f>AD56+AE56</f>
        <v>4550000</v>
      </c>
      <c r="AG56" s="115">
        <f>IF(O56="","",(AA56*G56))</f>
        <v>4550000</v>
      </c>
      <c r="AH56" s="115">
        <f>IF(O56="","",(AF56*G56))</f>
        <v>4550000</v>
      </c>
      <c r="AI56" s="116"/>
      <c r="AJ56" s="117"/>
      <c r="AK56" s="118"/>
      <c r="AL56" s="155"/>
      <c r="AM56" s="119"/>
      <c r="AN56" s="120"/>
      <c r="AO56" s="120"/>
      <c r="AP56" s="121"/>
      <c r="AQ56" s="122"/>
      <c r="AR56" s="123"/>
      <c r="AS56" s="123"/>
      <c r="AT56" s="123"/>
      <c r="AU56" s="123"/>
      <c r="AV56" s="124">
        <f>IF(A56="","",AVERAGE(S56,AF56))</f>
        <v>5006050</v>
      </c>
      <c r="AW56" s="124">
        <f>IF(A56="","",AVERAGE(U56,AH56))</f>
        <v>5006050</v>
      </c>
      <c r="AX56" s="124">
        <f>IF(N56="","",STDEV(U56,AH56))</f>
        <v>644952.09512025001</v>
      </c>
      <c r="AY56" s="125">
        <f>IF(N56="","",(AX56/AW56))</f>
        <v>0.12883452924366517</v>
      </c>
      <c r="AZ56" s="5"/>
      <c r="BA56" s="7">
        <f>COUNTA(M56,Z56,AM56)</f>
        <v>2</v>
      </c>
      <c r="BB56" s="7"/>
    </row>
    <row r="57" spans="1:54" ht="405" hidden="1">
      <c r="A57" s="6" t="s">
        <v>514</v>
      </c>
      <c r="B57" s="6" t="s">
        <v>514</v>
      </c>
      <c r="C57" s="6" t="s">
        <v>514</v>
      </c>
      <c r="D57" s="6" t="s">
        <v>648</v>
      </c>
      <c r="E57" s="148" t="s">
        <v>649</v>
      </c>
      <c r="F57" s="105" t="s">
        <v>517</v>
      </c>
      <c r="G57" s="149">
        <v>1</v>
      </c>
      <c r="H57" s="105"/>
      <c r="I57" s="106"/>
      <c r="J57" s="107"/>
      <c r="K57" s="150"/>
      <c r="L57" s="151"/>
      <c r="M57" s="107"/>
      <c r="N57" s="108"/>
      <c r="O57" s="108"/>
      <c r="P57" s="108"/>
      <c r="Q57" s="109" t="s">
        <v>518</v>
      </c>
      <c r="R57" s="110" t="s">
        <v>518</v>
      </c>
      <c r="S57" s="110" t="s">
        <v>518</v>
      </c>
      <c r="T57" s="110" t="s">
        <v>518</v>
      </c>
      <c r="U57" s="110" t="s">
        <v>518</v>
      </c>
      <c r="V57" s="111" t="s">
        <v>514</v>
      </c>
      <c r="W57" s="112" t="s">
        <v>514</v>
      </c>
      <c r="X57" s="152" t="s">
        <v>514</v>
      </c>
      <c r="Y57" s="153" t="s">
        <v>514</v>
      </c>
      <c r="Z57" s="154" t="s">
        <v>519</v>
      </c>
      <c r="AA57" s="113" t="s">
        <v>514</v>
      </c>
      <c r="AB57" s="113" t="s">
        <v>514</v>
      </c>
      <c r="AC57" s="113" t="s">
        <v>514</v>
      </c>
      <c r="AD57" s="114" t="s">
        <v>514</v>
      </c>
      <c r="AE57" s="115" t="s">
        <v>514</v>
      </c>
      <c r="AF57" s="115">
        <f>AH57/1.19</f>
        <v>2692327.7310924372</v>
      </c>
      <c r="AG57" s="115">
        <f>AF57*19%</f>
        <v>511542.26890756306</v>
      </c>
      <c r="AH57" s="115">
        <v>3203870</v>
      </c>
      <c r="AI57" s="116" t="s">
        <v>514</v>
      </c>
      <c r="AJ57" s="117" t="s">
        <v>514</v>
      </c>
      <c r="AK57" s="118" t="s">
        <v>514</v>
      </c>
      <c r="AL57" s="155" t="s">
        <v>514</v>
      </c>
      <c r="AM57" s="119" t="s">
        <v>520</v>
      </c>
      <c r="AN57" s="120" t="s">
        <v>514</v>
      </c>
      <c r="AO57" s="120" t="s">
        <v>514</v>
      </c>
      <c r="AP57" s="121" t="s">
        <v>514</v>
      </c>
      <c r="AQ57" s="122">
        <v>2601529</v>
      </c>
      <c r="AR57" s="123">
        <v>494290</v>
      </c>
      <c r="AS57" s="123">
        <v>3095819</v>
      </c>
      <c r="AT57" s="123">
        <v>2601529</v>
      </c>
      <c r="AU57" s="123">
        <v>3095819</v>
      </c>
      <c r="AV57" s="124">
        <v>3149844</v>
      </c>
      <c r="AW57" s="124">
        <v>3149844</v>
      </c>
      <c r="AX57" s="124">
        <v>76403</v>
      </c>
      <c r="AY57" s="125">
        <v>2.4299999999999999E-2</v>
      </c>
      <c r="AZ57" s="5"/>
      <c r="BA57" s="7"/>
      <c r="BB57" s="7"/>
    </row>
    <row r="58" spans="1:54" ht="60" hidden="1">
      <c r="A58" s="6" t="s">
        <v>446</v>
      </c>
      <c r="B58" s="6" t="s">
        <v>504</v>
      </c>
      <c r="C58" s="6" t="s">
        <v>636</v>
      </c>
      <c r="D58" s="6" t="s">
        <v>650</v>
      </c>
      <c r="E58" s="148" t="s">
        <v>651</v>
      </c>
      <c r="F58" s="105" t="s">
        <v>56</v>
      </c>
      <c r="G58" s="149">
        <v>1</v>
      </c>
      <c r="H58" s="105" t="s">
        <v>549</v>
      </c>
      <c r="I58" s="106" t="s">
        <v>639</v>
      </c>
      <c r="J58" s="107">
        <v>46056</v>
      </c>
      <c r="K58" s="150" t="s">
        <v>640</v>
      </c>
      <c r="L58" s="151" t="s">
        <v>457</v>
      </c>
      <c r="M58" s="107" t="s">
        <v>539</v>
      </c>
      <c r="N58" s="108">
        <v>1650000</v>
      </c>
      <c r="O58" s="108" t="s">
        <v>461</v>
      </c>
      <c r="P58" s="108" t="s">
        <v>455</v>
      </c>
      <c r="Q58" s="109">
        <f>IF(O58="IVA Incluido",(N58/1.19),N58)</f>
        <v>1650000</v>
      </c>
      <c r="R58" s="110">
        <f>IF(P58="Si tiene IVA",Q58*19%,0)</f>
        <v>313500</v>
      </c>
      <c r="S58" s="110">
        <f>Q58+R58</f>
        <v>1963500</v>
      </c>
      <c r="T58" s="110">
        <f>IF(B58="","",(N58*G58))</f>
        <v>1650000</v>
      </c>
      <c r="U58" s="110">
        <f>IF(B58="","",(S58*G58))</f>
        <v>1963500</v>
      </c>
      <c r="V58" s="111" t="s">
        <v>652</v>
      </c>
      <c r="W58" s="112">
        <v>46070</v>
      </c>
      <c r="X58" s="152" t="s">
        <v>641</v>
      </c>
      <c r="Y58" s="153" t="s">
        <v>457</v>
      </c>
      <c r="Z58" s="154" t="s">
        <v>642</v>
      </c>
      <c r="AA58" s="113">
        <v>2000000</v>
      </c>
      <c r="AB58" s="113" t="s">
        <v>461</v>
      </c>
      <c r="AC58" s="113" t="s">
        <v>455</v>
      </c>
      <c r="AD58" s="114">
        <f>IF(AB58="IVA Incluido",(AA58/1.19),AA58)</f>
        <v>2000000</v>
      </c>
      <c r="AE58" s="115">
        <f>IF(AC58="Si tiene IVA",AD58*19%,0)</f>
        <v>380000</v>
      </c>
      <c r="AF58" s="115">
        <f>AD58+AE58</f>
        <v>2380000</v>
      </c>
      <c r="AG58" s="115">
        <f>IF(O58="","",(AA58*G58))</f>
        <v>2000000</v>
      </c>
      <c r="AH58" s="115">
        <f>IF(O58="","",(AF58*G58))</f>
        <v>2380000</v>
      </c>
      <c r="AI58" s="116" t="s">
        <v>639</v>
      </c>
      <c r="AJ58" s="117">
        <v>46105</v>
      </c>
      <c r="AK58" s="118" t="s">
        <v>629</v>
      </c>
      <c r="AL58" s="155" t="s">
        <v>457</v>
      </c>
      <c r="AM58" s="119" t="s">
        <v>630</v>
      </c>
      <c r="AN58" s="120">
        <v>1680672</v>
      </c>
      <c r="AO58" s="120" t="s">
        <v>461</v>
      </c>
      <c r="AP58" s="121" t="s">
        <v>455</v>
      </c>
      <c r="AQ58" s="122">
        <f>IF(AO58="IVA Incluido",(AN58/1.19),AN58)</f>
        <v>1680672</v>
      </c>
      <c r="AR58" s="123">
        <f>IF(AP58="Si tiene IVA",AQ58*19%,0)</f>
        <v>319327.68</v>
      </c>
      <c r="AS58" s="123">
        <f>AQ58+AR58</f>
        <v>1999999.68</v>
      </c>
      <c r="AT58" s="123">
        <f>IF(AB58="","",(AN58*G58))</f>
        <v>1680672</v>
      </c>
      <c r="AU58" s="123">
        <f>IF(AB58="","",(AS58*G58))</f>
        <v>1999999.68</v>
      </c>
      <c r="AV58" s="124">
        <f>IF(A58="","",AVERAGE(S58,AF58,AS58))</f>
        <v>2114499.8933333331</v>
      </c>
      <c r="AW58" s="124">
        <f>IF(A58="","",AVERAGE(U58,AH58,AU58))</f>
        <v>2114499.8933333331</v>
      </c>
      <c r="AX58" s="124">
        <f>IF(N58="","",STDEV(U58,AH58,AU58))</f>
        <v>230652.95714565236</v>
      </c>
      <c r="AY58" s="125">
        <f>IF(N58="","",(AX58/AW58))</f>
        <v>0.10908156480540047</v>
      </c>
      <c r="AZ58" s="5"/>
      <c r="BA58" s="7">
        <f>COUNTA(M58,Z58,AM58)</f>
        <v>3</v>
      </c>
      <c r="BB58" s="7"/>
    </row>
    <row r="59" spans="1:54" ht="60" hidden="1">
      <c r="A59" s="6" t="s">
        <v>446</v>
      </c>
      <c r="B59" s="6" t="s">
        <v>504</v>
      </c>
      <c r="C59" s="6" t="s">
        <v>636</v>
      </c>
      <c r="D59" s="6" t="s">
        <v>653</v>
      </c>
      <c r="E59" s="148" t="s">
        <v>654</v>
      </c>
      <c r="F59" s="105" t="s">
        <v>56</v>
      </c>
      <c r="G59" s="149">
        <v>1</v>
      </c>
      <c r="H59" s="105" t="s">
        <v>549</v>
      </c>
      <c r="I59" s="106" t="s">
        <v>639</v>
      </c>
      <c r="J59" s="107">
        <v>46056</v>
      </c>
      <c r="K59" s="150" t="s">
        <v>640</v>
      </c>
      <c r="L59" s="151" t="s">
        <v>457</v>
      </c>
      <c r="M59" s="107" t="s">
        <v>539</v>
      </c>
      <c r="N59" s="108">
        <v>1650000</v>
      </c>
      <c r="O59" s="108" t="s">
        <v>461</v>
      </c>
      <c r="P59" s="108" t="s">
        <v>455</v>
      </c>
      <c r="Q59" s="109">
        <f>IF(O59="IVA Incluido",(N59/1.19),N59)</f>
        <v>1650000</v>
      </c>
      <c r="R59" s="110">
        <f>IF(P59="Si tiene IVA",Q59*19%,0)</f>
        <v>313500</v>
      </c>
      <c r="S59" s="110">
        <f>Q59+R59</f>
        <v>1963500</v>
      </c>
      <c r="T59" s="110">
        <f>IF(B59="","",(N59*G59))</f>
        <v>1650000</v>
      </c>
      <c r="U59" s="110">
        <f>IF(B59="","",(S59*G59))</f>
        <v>1963500</v>
      </c>
      <c r="V59" s="111" t="s">
        <v>639</v>
      </c>
      <c r="W59" s="112">
        <v>46070</v>
      </c>
      <c r="X59" s="152" t="s">
        <v>641</v>
      </c>
      <c r="Y59" s="153" t="s">
        <v>457</v>
      </c>
      <c r="Z59" s="154" t="s">
        <v>642</v>
      </c>
      <c r="AA59" s="113">
        <v>2000000</v>
      </c>
      <c r="AB59" s="113" t="s">
        <v>461</v>
      </c>
      <c r="AC59" s="113" t="s">
        <v>455</v>
      </c>
      <c r="AD59" s="114">
        <f>IF(AB59="IVA Incluido",(AA59/1.19),AA59)</f>
        <v>2000000</v>
      </c>
      <c r="AE59" s="115">
        <f>IF(AC59="Si tiene IVA",AD59*19%,0)</f>
        <v>380000</v>
      </c>
      <c r="AF59" s="115">
        <f>AD59+AE59</f>
        <v>2380000</v>
      </c>
      <c r="AG59" s="115">
        <f>IF(AB59="","",(AA59*G59))</f>
        <v>2000000</v>
      </c>
      <c r="AH59" s="115">
        <f>IF(O59="","",(AF59*G59))</f>
        <v>2380000</v>
      </c>
      <c r="AI59" s="116" t="s">
        <v>639</v>
      </c>
      <c r="AJ59" s="117">
        <v>46105</v>
      </c>
      <c r="AK59" s="118" t="s">
        <v>629</v>
      </c>
      <c r="AL59" s="155" t="s">
        <v>457</v>
      </c>
      <c r="AM59" s="119" t="s">
        <v>630</v>
      </c>
      <c r="AN59" s="120">
        <v>1680672</v>
      </c>
      <c r="AO59" s="120" t="s">
        <v>461</v>
      </c>
      <c r="AP59" s="121" t="s">
        <v>455</v>
      </c>
      <c r="AQ59" s="122">
        <f>IF(AO59="IVA Incluido",(AN59/1.19),AN59)</f>
        <v>1680672</v>
      </c>
      <c r="AR59" s="123">
        <f>IF(AP59="Si tiene IVA",AQ59*19%,0)</f>
        <v>319327.68</v>
      </c>
      <c r="AS59" s="123">
        <f>AQ59+AR59</f>
        <v>1999999.68</v>
      </c>
      <c r="AT59" s="123">
        <f>IF(AB59="","",(AN59*G59))</f>
        <v>1680672</v>
      </c>
      <c r="AU59" s="123">
        <f>IF(AB59="","",(AS59*G59))</f>
        <v>1999999.68</v>
      </c>
      <c r="AV59" s="124">
        <f>IF(A59="","",AVERAGE(S59,AF59,AS59))</f>
        <v>2114499.8933333331</v>
      </c>
      <c r="AW59" s="124">
        <f>IF(A59="","",AVERAGE(U59,AH59,AU59))</f>
        <v>2114499.8933333331</v>
      </c>
      <c r="AX59" s="124">
        <f>IF(N59="","",STDEV(U59,AH59,AU59))</f>
        <v>230652.95714565236</v>
      </c>
      <c r="AY59" s="125">
        <f>IF(N59="","",(AX59/AW59))</f>
        <v>0.10908156480540047</v>
      </c>
      <c r="AZ59" s="5"/>
      <c r="BA59" s="7">
        <f>COUNTA(M59,Z59,AM59)</f>
        <v>3</v>
      </c>
      <c r="BB59" s="7"/>
    </row>
    <row r="60" spans="1:54" ht="210" hidden="1">
      <c r="A60" s="6" t="s">
        <v>446</v>
      </c>
      <c r="B60" s="6" t="s">
        <v>504</v>
      </c>
      <c r="C60" s="6" t="s">
        <v>636</v>
      </c>
      <c r="D60" s="6" t="s">
        <v>655</v>
      </c>
      <c r="E60" s="148" t="s">
        <v>656</v>
      </c>
      <c r="F60" s="105" t="s">
        <v>56</v>
      </c>
      <c r="G60" s="149">
        <v>1</v>
      </c>
      <c r="H60" s="105" t="s">
        <v>549</v>
      </c>
      <c r="I60" s="106" t="s">
        <v>639</v>
      </c>
      <c r="J60" s="107">
        <v>46056</v>
      </c>
      <c r="K60" s="150" t="s">
        <v>640</v>
      </c>
      <c r="L60" s="151" t="s">
        <v>457</v>
      </c>
      <c r="M60" s="107" t="s">
        <v>539</v>
      </c>
      <c r="N60" s="108">
        <v>2150000</v>
      </c>
      <c r="O60" s="108" t="s">
        <v>461</v>
      </c>
      <c r="P60" s="108" t="s">
        <v>455</v>
      </c>
      <c r="Q60" s="109">
        <f>IF(O60="IVA Incluido",(N60/1.19),N60)</f>
        <v>2150000</v>
      </c>
      <c r="R60" s="110">
        <f>IF(P60="Si tiene IVA",Q60*19%,0)</f>
        <v>408500</v>
      </c>
      <c r="S60" s="110">
        <f>Q60+R60</f>
        <v>2558500</v>
      </c>
      <c r="T60" s="110">
        <f>IF(B60="","",(N60*G60))</f>
        <v>2150000</v>
      </c>
      <c r="U60" s="110">
        <f>IF(B60="","",(S60*G60))</f>
        <v>2558500</v>
      </c>
      <c r="V60" s="111" t="s">
        <v>639</v>
      </c>
      <c r="W60" s="112">
        <v>46070</v>
      </c>
      <c r="X60" s="152" t="s">
        <v>641</v>
      </c>
      <c r="Y60" s="153" t="s">
        <v>457</v>
      </c>
      <c r="Z60" s="154" t="s">
        <v>642</v>
      </c>
      <c r="AA60" s="113">
        <v>3000000</v>
      </c>
      <c r="AB60" s="113" t="s">
        <v>461</v>
      </c>
      <c r="AC60" s="113" t="s">
        <v>455</v>
      </c>
      <c r="AD60" s="114">
        <f>IF(AB60="IVA Incluido",(AA60/1.19),AA60)</f>
        <v>3000000</v>
      </c>
      <c r="AE60" s="115">
        <f>IF(AC60="Si tiene IVA",AD60*19%,0)</f>
        <v>570000</v>
      </c>
      <c r="AF60" s="115">
        <f>AD60+AE60</f>
        <v>3570000</v>
      </c>
      <c r="AG60" s="115">
        <f>IF(AB60="","",(AA60*G60))</f>
        <v>3000000</v>
      </c>
      <c r="AH60" s="115">
        <f>IF(AB60="","",(AF60*G60))</f>
        <v>3570000</v>
      </c>
      <c r="AI60" s="116" t="s">
        <v>639</v>
      </c>
      <c r="AJ60" s="117">
        <v>46105</v>
      </c>
      <c r="AK60" s="118" t="s">
        <v>629</v>
      </c>
      <c r="AL60" s="155" t="s">
        <v>457</v>
      </c>
      <c r="AM60" s="119" t="s">
        <v>630</v>
      </c>
      <c r="AN60" s="120">
        <v>2521008</v>
      </c>
      <c r="AO60" s="120" t="s">
        <v>461</v>
      </c>
      <c r="AP60" s="121" t="s">
        <v>455</v>
      </c>
      <c r="AQ60" s="122">
        <f>IF(AO60="IVA Incluido",(AN60/1.19),AN60)</f>
        <v>2521008</v>
      </c>
      <c r="AR60" s="123">
        <f>IF(AP60="Si tiene IVA",AQ60*19%,0)</f>
        <v>478991.52</v>
      </c>
      <c r="AS60" s="123">
        <f>AQ60+AR60</f>
        <v>2999999.52</v>
      </c>
      <c r="AT60" s="123">
        <f>IF(AB60="","",(AN60*G60))</f>
        <v>2521008</v>
      </c>
      <c r="AU60" s="123">
        <f>IF(AB60="","",(AS60*G60))</f>
        <v>2999999.52</v>
      </c>
      <c r="AV60" s="124">
        <f>IF(A60="","",AVERAGE(S60,AF60,AS60))</f>
        <v>3042833.1733333333</v>
      </c>
      <c r="AW60" s="124">
        <f>IF(A60="","",AVERAGE(U60,AH60,AU60))</f>
        <v>3042833.1733333333</v>
      </c>
      <c r="AX60" s="124">
        <f>IF(N60="","",STDEV(U60,AH60,AU60))</f>
        <v>507108.57209616574</v>
      </c>
      <c r="AY60" s="125">
        <f>IF(N60="","",(AX60/AW60))</f>
        <v>0.16665671208673047</v>
      </c>
      <c r="AZ60" s="5"/>
      <c r="BA60" s="7">
        <f>COUNTA(M60,Z60,AM60)</f>
        <v>3</v>
      </c>
      <c r="BB60" s="7"/>
    </row>
    <row r="61" spans="1:54" ht="405" hidden="1">
      <c r="A61" s="6" t="s">
        <v>514</v>
      </c>
      <c r="B61" s="6" t="s">
        <v>514</v>
      </c>
      <c r="C61" s="6" t="s">
        <v>514</v>
      </c>
      <c r="D61" s="6" t="s">
        <v>657</v>
      </c>
      <c r="E61" s="148" t="s">
        <v>658</v>
      </c>
      <c r="F61" s="105" t="s">
        <v>517</v>
      </c>
      <c r="G61" s="149">
        <v>1</v>
      </c>
      <c r="H61" s="105"/>
      <c r="I61" s="106"/>
      <c r="J61" s="107"/>
      <c r="K61" s="150"/>
      <c r="L61" s="151"/>
      <c r="M61" s="107"/>
      <c r="N61" s="108"/>
      <c r="O61" s="108"/>
      <c r="P61" s="108"/>
      <c r="Q61" s="109" t="s">
        <v>518</v>
      </c>
      <c r="R61" s="110" t="s">
        <v>518</v>
      </c>
      <c r="S61" s="110" t="s">
        <v>518</v>
      </c>
      <c r="T61" s="110" t="s">
        <v>518</v>
      </c>
      <c r="U61" s="110" t="s">
        <v>518</v>
      </c>
      <c r="V61" s="111" t="s">
        <v>514</v>
      </c>
      <c r="W61" s="112" t="s">
        <v>514</v>
      </c>
      <c r="X61" s="152" t="s">
        <v>514</v>
      </c>
      <c r="Y61" s="153" t="s">
        <v>514</v>
      </c>
      <c r="Z61" s="154" t="s">
        <v>519</v>
      </c>
      <c r="AA61" s="113" t="s">
        <v>514</v>
      </c>
      <c r="AB61" s="113" t="s">
        <v>514</v>
      </c>
      <c r="AC61" s="113" t="s">
        <v>514</v>
      </c>
      <c r="AD61" s="114" t="s">
        <v>514</v>
      </c>
      <c r="AE61" s="115" t="s">
        <v>514</v>
      </c>
      <c r="AF61" s="115">
        <f>AH61/1.19</f>
        <v>4425640.3361344542</v>
      </c>
      <c r="AG61" s="115">
        <f>AF61*19%</f>
        <v>840871.66386554635</v>
      </c>
      <c r="AH61" s="115">
        <v>5266512</v>
      </c>
      <c r="AI61" s="116" t="s">
        <v>514</v>
      </c>
      <c r="AJ61" s="117" t="s">
        <v>514</v>
      </c>
      <c r="AK61" s="118" t="s">
        <v>514</v>
      </c>
      <c r="AL61" s="155" t="s">
        <v>514</v>
      </c>
      <c r="AM61" s="119" t="s">
        <v>520</v>
      </c>
      <c r="AN61" s="120" t="s">
        <v>514</v>
      </c>
      <c r="AO61" s="120" t="s">
        <v>514</v>
      </c>
      <c r="AP61" s="121" t="s">
        <v>514</v>
      </c>
      <c r="AQ61" s="122">
        <v>4276386</v>
      </c>
      <c r="AR61" s="123">
        <v>812513</v>
      </c>
      <c r="AS61" s="123">
        <v>5088899</v>
      </c>
      <c r="AT61" s="123">
        <v>4276386</v>
      </c>
      <c r="AU61" s="123">
        <v>5088899</v>
      </c>
      <c r="AV61" s="124">
        <v>5177706</v>
      </c>
      <c r="AW61" s="124">
        <v>5177706</v>
      </c>
      <c r="AX61" s="124">
        <v>125591.05</v>
      </c>
      <c r="AY61" s="125">
        <v>2.4299999999999999E-2</v>
      </c>
      <c r="AZ61" s="5"/>
      <c r="BA61" s="7"/>
      <c r="BB61" s="7"/>
    </row>
    <row r="62" spans="1:54" ht="405" hidden="1">
      <c r="A62" s="6" t="s">
        <v>514</v>
      </c>
      <c r="B62" s="6" t="s">
        <v>514</v>
      </c>
      <c r="C62" s="6" t="s">
        <v>514</v>
      </c>
      <c r="D62" s="6" t="s">
        <v>659</v>
      </c>
      <c r="E62" s="148" t="s">
        <v>660</v>
      </c>
      <c r="F62" s="105" t="s">
        <v>517</v>
      </c>
      <c r="G62" s="149">
        <v>1</v>
      </c>
      <c r="H62" s="105"/>
      <c r="I62" s="106"/>
      <c r="J62" s="107"/>
      <c r="K62" s="150"/>
      <c r="L62" s="151"/>
      <c r="M62" s="107"/>
      <c r="N62" s="108"/>
      <c r="O62" s="108"/>
      <c r="P62" s="108"/>
      <c r="Q62" s="109" t="s">
        <v>518</v>
      </c>
      <c r="R62" s="110" t="s">
        <v>518</v>
      </c>
      <c r="S62" s="110" t="s">
        <v>518</v>
      </c>
      <c r="T62" s="110" t="s">
        <v>518</v>
      </c>
      <c r="U62" s="110" t="s">
        <v>518</v>
      </c>
      <c r="V62" s="111" t="s">
        <v>514</v>
      </c>
      <c r="W62" s="112" t="s">
        <v>514</v>
      </c>
      <c r="X62" s="152" t="s">
        <v>514</v>
      </c>
      <c r="Y62" s="153" t="s">
        <v>514</v>
      </c>
      <c r="Z62" s="154" t="s">
        <v>519</v>
      </c>
      <c r="AA62" s="113" t="s">
        <v>514</v>
      </c>
      <c r="AB62" s="113" t="s">
        <v>514</v>
      </c>
      <c r="AC62" s="113" t="s">
        <v>514</v>
      </c>
      <c r="AD62" s="114" t="s">
        <v>514</v>
      </c>
      <c r="AE62" s="115" t="s">
        <v>514</v>
      </c>
      <c r="AF62" s="115">
        <f>AH62/1.19</f>
        <v>4790127.7310924372</v>
      </c>
      <c r="AG62" s="115">
        <f>AF62*19%</f>
        <v>910124.26890756306</v>
      </c>
      <c r="AH62" s="115">
        <v>5700252</v>
      </c>
      <c r="AI62" s="116" t="s">
        <v>514</v>
      </c>
      <c r="AJ62" s="117" t="s">
        <v>514</v>
      </c>
      <c r="AK62" s="118" t="s">
        <v>514</v>
      </c>
      <c r="AL62" s="155" t="s">
        <v>514</v>
      </c>
      <c r="AM62" s="119" t="s">
        <v>520</v>
      </c>
      <c r="AN62" s="120" t="s">
        <v>514</v>
      </c>
      <c r="AO62" s="120" t="s">
        <v>514</v>
      </c>
      <c r="AP62" s="121" t="s">
        <v>514</v>
      </c>
      <c r="AQ62" s="122">
        <v>4628581</v>
      </c>
      <c r="AR62" s="123">
        <v>879430</v>
      </c>
      <c r="AS62" s="123">
        <v>5508011</v>
      </c>
      <c r="AT62" s="123">
        <v>4628581</v>
      </c>
      <c r="AU62" s="123">
        <v>5508011</v>
      </c>
      <c r="AV62" s="124">
        <v>5604132</v>
      </c>
      <c r="AW62" s="124">
        <v>5604132</v>
      </c>
      <c r="AX62" s="124">
        <v>135934.49</v>
      </c>
      <c r="AY62" s="125">
        <v>2.4299999999999999E-2</v>
      </c>
      <c r="AZ62" s="5"/>
      <c r="BA62" s="7"/>
      <c r="BB62" s="7"/>
    </row>
    <row r="63" spans="1:54" ht="405" hidden="1">
      <c r="A63" s="6" t="s">
        <v>514</v>
      </c>
      <c r="B63" s="6" t="s">
        <v>514</v>
      </c>
      <c r="C63" s="6" t="s">
        <v>514</v>
      </c>
      <c r="D63" s="6" t="s">
        <v>661</v>
      </c>
      <c r="E63" s="148" t="s">
        <v>662</v>
      </c>
      <c r="F63" s="105" t="s">
        <v>517</v>
      </c>
      <c r="G63" s="149">
        <v>1</v>
      </c>
      <c r="H63" s="105"/>
      <c r="I63" s="106"/>
      <c r="J63" s="107"/>
      <c r="K63" s="150"/>
      <c r="L63" s="151"/>
      <c r="M63" s="107"/>
      <c r="N63" s="108"/>
      <c r="O63" s="108"/>
      <c r="P63" s="108"/>
      <c r="Q63" s="109" t="s">
        <v>518</v>
      </c>
      <c r="R63" s="110" t="s">
        <v>518</v>
      </c>
      <c r="S63" s="110" t="s">
        <v>518</v>
      </c>
      <c r="T63" s="110" t="s">
        <v>518</v>
      </c>
      <c r="U63" s="110" t="s">
        <v>518</v>
      </c>
      <c r="V63" s="111" t="s">
        <v>514</v>
      </c>
      <c r="W63" s="112" t="s">
        <v>514</v>
      </c>
      <c r="X63" s="152" t="s">
        <v>514</v>
      </c>
      <c r="Y63" s="153" t="s">
        <v>514</v>
      </c>
      <c r="Z63" s="154" t="s">
        <v>519</v>
      </c>
      <c r="AA63" s="113" t="s">
        <v>514</v>
      </c>
      <c r="AB63" s="113" t="s">
        <v>514</v>
      </c>
      <c r="AC63" s="113" t="s">
        <v>514</v>
      </c>
      <c r="AD63" s="114" t="s">
        <v>514</v>
      </c>
      <c r="AE63" s="115" t="s">
        <v>514</v>
      </c>
      <c r="AF63" s="115">
        <f>AH63/1.19</f>
        <v>6741667.2268907567</v>
      </c>
      <c r="AG63" s="115">
        <f>AF63*19%</f>
        <v>1280916.7731092437</v>
      </c>
      <c r="AH63" s="115">
        <v>8022584</v>
      </c>
      <c r="AI63" s="116" t="s">
        <v>514</v>
      </c>
      <c r="AJ63" s="117" t="s">
        <v>514</v>
      </c>
      <c r="AK63" s="118" t="s">
        <v>514</v>
      </c>
      <c r="AL63" s="155" t="s">
        <v>514</v>
      </c>
      <c r="AM63" s="119" t="s">
        <v>520</v>
      </c>
      <c r="AN63" s="120" t="s">
        <v>514</v>
      </c>
      <c r="AO63" s="120" t="s">
        <v>514</v>
      </c>
      <c r="AP63" s="121" t="s">
        <v>514</v>
      </c>
      <c r="AQ63" s="122">
        <v>6705902</v>
      </c>
      <c r="AR63" s="123">
        <v>1274121</v>
      </c>
      <c r="AS63" s="123">
        <v>7980024</v>
      </c>
      <c r="AT63" s="123">
        <v>6705902</v>
      </c>
      <c r="AU63" s="123">
        <v>7980024</v>
      </c>
      <c r="AV63" s="124">
        <v>8001304</v>
      </c>
      <c r="AW63" s="124">
        <v>8001304</v>
      </c>
      <c r="AX63" s="124">
        <v>30094.55</v>
      </c>
      <c r="AY63" s="125">
        <v>3.8E-3</v>
      </c>
      <c r="AZ63" s="5"/>
      <c r="BA63" s="7"/>
      <c r="BB63" s="7"/>
    </row>
    <row r="64" spans="1:54" ht="405" hidden="1">
      <c r="A64" s="6" t="s">
        <v>514</v>
      </c>
      <c r="B64" s="6" t="s">
        <v>514</v>
      </c>
      <c r="C64" s="6" t="s">
        <v>514</v>
      </c>
      <c r="D64" s="6" t="s">
        <v>663</v>
      </c>
      <c r="E64" s="148" t="s">
        <v>664</v>
      </c>
      <c r="F64" s="105" t="s">
        <v>517</v>
      </c>
      <c r="G64" s="149">
        <v>1</v>
      </c>
      <c r="H64" s="105"/>
      <c r="I64" s="106"/>
      <c r="J64" s="107"/>
      <c r="K64" s="150"/>
      <c r="L64" s="151"/>
      <c r="M64" s="107"/>
      <c r="N64" s="108"/>
      <c r="O64" s="108"/>
      <c r="P64" s="108"/>
      <c r="Q64" s="109" t="s">
        <v>518</v>
      </c>
      <c r="R64" s="110" t="s">
        <v>518</v>
      </c>
      <c r="S64" s="110" t="s">
        <v>518</v>
      </c>
      <c r="T64" s="110" t="s">
        <v>518</v>
      </c>
      <c r="U64" s="110" t="s">
        <v>518</v>
      </c>
      <c r="V64" s="111" t="s">
        <v>514</v>
      </c>
      <c r="W64" s="112" t="s">
        <v>514</v>
      </c>
      <c r="X64" s="152" t="s">
        <v>514</v>
      </c>
      <c r="Y64" s="153" t="s">
        <v>514</v>
      </c>
      <c r="Z64" s="154" t="s">
        <v>519</v>
      </c>
      <c r="AA64" s="113" t="s">
        <v>514</v>
      </c>
      <c r="AB64" s="113" t="s">
        <v>514</v>
      </c>
      <c r="AC64" s="113" t="s">
        <v>514</v>
      </c>
      <c r="AD64" s="114" t="s">
        <v>514</v>
      </c>
      <c r="AE64" s="115" t="s">
        <v>514</v>
      </c>
      <c r="AF64" s="115">
        <f>AH64/1.19</f>
        <v>88516.806722689085</v>
      </c>
      <c r="AG64" s="115">
        <f>AF64*19%</f>
        <v>16818.193277310926</v>
      </c>
      <c r="AH64" s="115">
        <v>105335</v>
      </c>
      <c r="AI64" s="116" t="s">
        <v>514</v>
      </c>
      <c r="AJ64" s="117" t="s">
        <v>514</v>
      </c>
      <c r="AK64" s="118" t="s">
        <v>514</v>
      </c>
      <c r="AL64" s="155" t="s">
        <v>514</v>
      </c>
      <c r="AM64" s="119" t="s">
        <v>520</v>
      </c>
      <c r="AN64" s="120" t="s">
        <v>514</v>
      </c>
      <c r="AO64" s="120" t="s">
        <v>514</v>
      </c>
      <c r="AP64" s="121" t="s">
        <v>514</v>
      </c>
      <c r="AQ64" s="122">
        <v>85532</v>
      </c>
      <c r="AR64" s="123">
        <v>16251</v>
      </c>
      <c r="AS64" s="123">
        <v>101783</v>
      </c>
      <c r="AT64" s="123">
        <v>85532</v>
      </c>
      <c r="AU64" s="123">
        <v>101783</v>
      </c>
      <c r="AV64" s="124">
        <v>103559</v>
      </c>
      <c r="AW64" s="124">
        <v>103559</v>
      </c>
      <c r="AX64" s="124">
        <v>2511.94</v>
      </c>
      <c r="AY64" s="125">
        <v>2.4299999999999999E-2</v>
      </c>
      <c r="AZ64" s="5"/>
      <c r="BA64" s="7"/>
      <c r="BB64" s="7"/>
    </row>
    <row r="65" spans="1:54" ht="120" hidden="1">
      <c r="A65" s="6" t="s">
        <v>446</v>
      </c>
      <c r="B65" s="6" t="s">
        <v>504</v>
      </c>
      <c r="C65" s="6" t="s">
        <v>546</v>
      </c>
      <c r="D65" s="6" t="s">
        <v>665</v>
      </c>
      <c r="E65" s="148" t="s">
        <v>666</v>
      </c>
      <c r="F65" s="105" t="s">
        <v>56</v>
      </c>
      <c r="G65" s="149">
        <v>1</v>
      </c>
      <c r="H65" s="105" t="s">
        <v>549</v>
      </c>
      <c r="I65" s="106" t="s">
        <v>639</v>
      </c>
      <c r="J65" s="107">
        <v>46071</v>
      </c>
      <c r="K65" s="150" t="s">
        <v>550</v>
      </c>
      <c r="L65" s="151" t="s">
        <v>457</v>
      </c>
      <c r="M65" s="107" t="s">
        <v>551</v>
      </c>
      <c r="N65" s="108">
        <v>3280000</v>
      </c>
      <c r="O65" s="108" t="s">
        <v>461</v>
      </c>
      <c r="P65" s="108" t="s">
        <v>455</v>
      </c>
      <c r="Q65" s="109">
        <f>IF(O65="IVA Incluido",(N65/1.19),N65)</f>
        <v>3280000</v>
      </c>
      <c r="R65" s="110">
        <f>IF(P65="Si tiene IVA",Q65*19%,0)</f>
        <v>623200</v>
      </c>
      <c r="S65" s="110">
        <f>Q65+R65</f>
        <v>3903200</v>
      </c>
      <c r="T65" s="110">
        <f>IF(B65="","",(N65*G65))</f>
        <v>3280000</v>
      </c>
      <c r="U65" s="110">
        <f>IF(B65="","",(S65*G65))</f>
        <v>3903200</v>
      </c>
      <c r="V65" s="111" t="s">
        <v>631</v>
      </c>
      <c r="W65" s="112">
        <v>46071</v>
      </c>
      <c r="X65" s="152" t="s">
        <v>552</v>
      </c>
      <c r="Y65" s="153" t="s">
        <v>457</v>
      </c>
      <c r="Z65" s="154" t="s">
        <v>553</v>
      </c>
      <c r="AA65" s="113">
        <v>5000000</v>
      </c>
      <c r="AB65" s="113" t="s">
        <v>461</v>
      </c>
      <c r="AC65" s="113" t="s">
        <v>455</v>
      </c>
      <c r="AD65" s="114">
        <f>IF(AB65="IVA Incluido",(AA65/1.19),AA65)</f>
        <v>5000000</v>
      </c>
      <c r="AE65" s="115">
        <f>IF(AC65="Si tiene IVA",AD65*19%,0)</f>
        <v>950000</v>
      </c>
      <c r="AF65" s="115">
        <f>AD65+AE65</f>
        <v>5950000</v>
      </c>
      <c r="AG65" s="115">
        <f>IF(O65="","",(AA65*G65))</f>
        <v>5000000</v>
      </c>
      <c r="AH65" s="115">
        <f>IF(O65="","",(AF65*G65))</f>
        <v>5950000</v>
      </c>
      <c r="AI65" s="116" t="s">
        <v>631</v>
      </c>
      <c r="AJ65" s="117">
        <v>46071</v>
      </c>
      <c r="AK65" s="118" t="s">
        <v>554</v>
      </c>
      <c r="AL65" s="155" t="s">
        <v>457</v>
      </c>
      <c r="AM65" s="119" t="s">
        <v>555</v>
      </c>
      <c r="AN65" s="120">
        <v>4200000</v>
      </c>
      <c r="AO65" s="120" t="s">
        <v>461</v>
      </c>
      <c r="AP65" s="121" t="s">
        <v>455</v>
      </c>
      <c r="AQ65" s="122">
        <f>IF(AO65="IVA Incluido",(AN65/1.19),AN65)</f>
        <v>4200000</v>
      </c>
      <c r="AR65" s="123">
        <f>IF(AP65="Si tiene IVA",AQ65*19%,0)</f>
        <v>798000</v>
      </c>
      <c r="AS65" s="123">
        <f>AQ65+AR65</f>
        <v>4998000</v>
      </c>
      <c r="AT65" s="123">
        <f>IF(AB65="","",(AN65*G65))</f>
        <v>4200000</v>
      </c>
      <c r="AU65" s="123">
        <f>IF(AB65="","",(AS65*G65))</f>
        <v>4998000</v>
      </c>
      <c r="AV65" s="124">
        <f>IF(A65="","",AVERAGE(S65,AF65,AS65))</f>
        <v>4950400</v>
      </c>
      <c r="AW65" s="124">
        <f>IF(A65="","",AVERAGE(U65,AH65,AU65))</f>
        <v>4950400</v>
      </c>
      <c r="AX65" s="124">
        <f>IF(N65="","",STDEV(U65,AH65,AU65))</f>
        <v>1024229.8960682607</v>
      </c>
      <c r="AY65" s="125">
        <f>IF(N65="","",(AX65/AW65))</f>
        <v>0.20689841145528859</v>
      </c>
      <c r="AZ65" s="5"/>
      <c r="BA65" s="7">
        <f>COUNTA(M65,Z65,AM65)</f>
        <v>3</v>
      </c>
      <c r="BB65" s="7"/>
    </row>
    <row r="66" spans="1:54" ht="150" hidden="1">
      <c r="A66" s="6" t="s">
        <v>446</v>
      </c>
      <c r="B66" s="6" t="s">
        <v>504</v>
      </c>
      <c r="C66" s="6" t="s">
        <v>546</v>
      </c>
      <c r="D66" s="6" t="s">
        <v>667</v>
      </c>
      <c r="E66" s="148" t="s">
        <v>668</v>
      </c>
      <c r="F66" s="105" t="s">
        <v>56</v>
      </c>
      <c r="G66" s="149">
        <v>1</v>
      </c>
      <c r="H66" s="105" t="s">
        <v>549</v>
      </c>
      <c r="I66" s="106" t="s">
        <v>639</v>
      </c>
      <c r="J66" s="107">
        <v>46105</v>
      </c>
      <c r="K66" s="150" t="s">
        <v>629</v>
      </c>
      <c r="L66" s="151" t="s">
        <v>457</v>
      </c>
      <c r="M66" s="107" t="s">
        <v>630</v>
      </c>
      <c r="N66" s="108">
        <v>756303</v>
      </c>
      <c r="O66" s="108" t="s">
        <v>461</v>
      </c>
      <c r="P66" s="108" t="s">
        <v>455</v>
      </c>
      <c r="Q66" s="109">
        <f>IF(O66="IVA Incluido",(N66/1.19),N66)</f>
        <v>756303</v>
      </c>
      <c r="R66" s="110">
        <f>IF(P66="Si tiene IVA",Q66*19%,0)</f>
        <v>143697.57</v>
      </c>
      <c r="S66" s="110">
        <f>Q66+R66</f>
        <v>900000.57000000007</v>
      </c>
      <c r="T66" s="110">
        <f>IF(B66="","",(N66*G66))</f>
        <v>756303</v>
      </c>
      <c r="U66" s="110">
        <f>IF(B66="","",(S66*G66))</f>
        <v>900000.57000000007</v>
      </c>
      <c r="V66" s="111" t="s">
        <v>639</v>
      </c>
      <c r="W66" s="112">
        <v>46056</v>
      </c>
      <c r="X66" s="152" t="s">
        <v>640</v>
      </c>
      <c r="Y66" s="153" t="s">
        <v>457</v>
      </c>
      <c r="Z66" s="154" t="s">
        <v>539</v>
      </c>
      <c r="AA66" s="113">
        <v>815000</v>
      </c>
      <c r="AB66" s="113" t="s">
        <v>461</v>
      </c>
      <c r="AC66" s="113" t="s">
        <v>455</v>
      </c>
      <c r="AD66" s="114">
        <f>IF(AB66="IVA Incluido",(AA66/1.19),AA66)</f>
        <v>815000</v>
      </c>
      <c r="AE66" s="115">
        <f>IF(AC66="Si tiene IVA",AD66*19%,0)</f>
        <v>154850</v>
      </c>
      <c r="AF66" s="115">
        <f>AD66+AE66</f>
        <v>969850</v>
      </c>
      <c r="AG66" s="115">
        <f>IF(AB66="","",(AA66*G66))</f>
        <v>815000</v>
      </c>
      <c r="AH66" s="115">
        <f>IF(AB66="","",(AF66*G66))</f>
        <v>969850</v>
      </c>
      <c r="AI66" s="116"/>
      <c r="AJ66" s="117"/>
      <c r="AK66" s="118"/>
      <c r="AL66" s="155"/>
      <c r="AM66" s="119"/>
      <c r="AN66" s="120"/>
      <c r="AO66" s="120"/>
      <c r="AP66" s="121"/>
      <c r="AQ66" s="122"/>
      <c r="AR66" s="123"/>
      <c r="AS66" s="123"/>
      <c r="AT66" s="123"/>
      <c r="AU66" s="123"/>
      <c r="AV66" s="124">
        <f>IF(A66="","",AVERAGE(S66,AF66,AS66))</f>
        <v>934925.28500000003</v>
      </c>
      <c r="AW66" s="124">
        <f>IF(A66="","",AVERAGE(U66,AH66,AU66))</f>
        <v>934925.28500000003</v>
      </c>
      <c r="AX66" s="124">
        <f>IF(N66="","",STDEV(U66,AH66,AU66))</f>
        <v>49391.005615015027</v>
      </c>
      <c r="AY66" s="125">
        <f>IF(N66="","",(AX66/AW66))</f>
        <v>5.2828826439339512E-2</v>
      </c>
      <c r="AZ66" s="5"/>
      <c r="BA66" s="7">
        <f>COUNTA(M66,Z66,AM66)</f>
        <v>2</v>
      </c>
      <c r="BB66" s="7"/>
    </row>
    <row r="67" spans="1:54" ht="150" hidden="1">
      <c r="A67" s="6" t="s">
        <v>446</v>
      </c>
      <c r="B67" s="6" t="s">
        <v>504</v>
      </c>
      <c r="C67" s="6" t="s">
        <v>546</v>
      </c>
      <c r="D67" s="6" t="s">
        <v>669</v>
      </c>
      <c r="E67" s="148" t="s">
        <v>670</v>
      </c>
      <c r="F67" s="105" t="s">
        <v>56</v>
      </c>
      <c r="G67" s="149">
        <v>1</v>
      </c>
      <c r="H67" s="105" t="s">
        <v>549</v>
      </c>
      <c r="I67" s="106" t="s">
        <v>639</v>
      </c>
      <c r="J67" s="107">
        <v>46056</v>
      </c>
      <c r="K67" s="150" t="s">
        <v>640</v>
      </c>
      <c r="L67" s="151" t="s">
        <v>457</v>
      </c>
      <c r="M67" s="107" t="s">
        <v>539</v>
      </c>
      <c r="N67" s="108">
        <v>710000</v>
      </c>
      <c r="O67" s="108" t="s">
        <v>461</v>
      </c>
      <c r="P67" s="108" t="s">
        <v>455</v>
      </c>
      <c r="Q67" s="109">
        <f>IF(O67="IVA Incluido",(N67/1.19),N67)</f>
        <v>710000</v>
      </c>
      <c r="R67" s="110">
        <f>IF(P67="Si tiene IVA",Q67*19%,0)</f>
        <v>134900</v>
      </c>
      <c r="S67" s="110">
        <f>Q67+R67</f>
        <v>844900</v>
      </c>
      <c r="T67" s="110">
        <f>IF(B67="","",(N67*G67))</f>
        <v>710000</v>
      </c>
      <c r="U67" s="110">
        <f>IF(B67="","",(S67*G67))</f>
        <v>844900</v>
      </c>
      <c r="V67" s="111" t="s">
        <v>639</v>
      </c>
      <c r="W67" s="112">
        <v>46105</v>
      </c>
      <c r="X67" s="152" t="s">
        <v>629</v>
      </c>
      <c r="Y67" s="153" t="s">
        <v>457</v>
      </c>
      <c r="Z67" s="154" t="s">
        <v>630</v>
      </c>
      <c r="AA67" s="113">
        <v>756303</v>
      </c>
      <c r="AB67" s="113" t="s">
        <v>461</v>
      </c>
      <c r="AC67" s="113" t="s">
        <v>455</v>
      </c>
      <c r="AD67" s="114">
        <f>IF(AB67="IVA Incluido",(AA67/1.19),AA67)</f>
        <v>756303</v>
      </c>
      <c r="AE67" s="115">
        <f>IF(AC67="Si tiene IVA",AD67*19%,0)</f>
        <v>143697.57</v>
      </c>
      <c r="AF67" s="115">
        <f>AD67+AE67</f>
        <v>900000.57000000007</v>
      </c>
      <c r="AG67" s="115">
        <f>IF(O67="","",(AA67*G67))</f>
        <v>756303</v>
      </c>
      <c r="AH67" s="115">
        <f>IF(O67="","",(AF67*G67))</f>
        <v>900000.57000000007</v>
      </c>
      <c r="AI67" s="116"/>
      <c r="AJ67" s="117"/>
      <c r="AK67" s="118"/>
      <c r="AL67" s="155"/>
      <c r="AM67" s="119"/>
      <c r="AN67" s="120"/>
      <c r="AO67" s="120"/>
      <c r="AP67" s="121"/>
      <c r="AQ67" s="122"/>
      <c r="AR67" s="123"/>
      <c r="AS67" s="123"/>
      <c r="AT67" s="123"/>
      <c r="AU67" s="123"/>
      <c r="AV67" s="124">
        <f>IF(A67="","",AVERAGE(S67,AF67,AS67))</f>
        <v>872450.28500000003</v>
      </c>
      <c r="AW67" s="124">
        <f>IF(A67="","",AVERAGE(U67,AH67,AU67))</f>
        <v>872450.28500000003</v>
      </c>
      <c r="AX67" s="124">
        <f>IF(N67="","",STDEV(U67,AH67,AU67))</f>
        <v>38961.986694244093</v>
      </c>
      <c r="AY67" s="125">
        <f>IF(N67="","",(AX67/AW67))</f>
        <v>4.465811675933385E-2</v>
      </c>
      <c r="AZ67" s="5"/>
      <c r="BA67" s="7">
        <f>COUNTA(M67,Z67,AM67)</f>
        <v>2</v>
      </c>
      <c r="BB67" s="7"/>
    </row>
    <row r="68" spans="1:54" ht="405" hidden="1">
      <c r="A68" s="6" t="s">
        <v>514</v>
      </c>
      <c r="B68" s="6" t="s">
        <v>514</v>
      </c>
      <c r="C68" s="6" t="s">
        <v>514</v>
      </c>
      <c r="D68" s="6" t="s">
        <v>671</v>
      </c>
      <c r="E68" s="148" t="s">
        <v>672</v>
      </c>
      <c r="F68" s="105" t="s">
        <v>517</v>
      </c>
      <c r="G68" s="149">
        <v>1</v>
      </c>
      <c r="H68" s="105"/>
      <c r="I68" s="106"/>
      <c r="J68" s="107"/>
      <c r="K68" s="150"/>
      <c r="L68" s="151"/>
      <c r="M68" s="107"/>
      <c r="N68" s="108"/>
      <c r="O68" s="108"/>
      <c r="P68" s="108"/>
      <c r="Q68" s="109" t="s">
        <v>518</v>
      </c>
      <c r="R68" s="110" t="s">
        <v>518</v>
      </c>
      <c r="S68" s="110" t="s">
        <v>518</v>
      </c>
      <c r="T68" s="110" t="s">
        <v>518</v>
      </c>
      <c r="U68" s="110" t="s">
        <v>518</v>
      </c>
      <c r="V68" s="111" t="s">
        <v>514</v>
      </c>
      <c r="W68" s="112" t="s">
        <v>514</v>
      </c>
      <c r="X68" s="152" t="s">
        <v>514</v>
      </c>
      <c r="Y68" s="153" t="s">
        <v>514</v>
      </c>
      <c r="Z68" s="154" t="s">
        <v>519</v>
      </c>
      <c r="AA68" s="113" t="s">
        <v>514</v>
      </c>
      <c r="AB68" s="113" t="s">
        <v>514</v>
      </c>
      <c r="AC68" s="113" t="s">
        <v>514</v>
      </c>
      <c r="AD68" s="114" t="s">
        <v>514</v>
      </c>
      <c r="AE68" s="115" t="s">
        <v>514</v>
      </c>
      <c r="AF68" s="115">
        <f>AH68/1.19</f>
        <v>1974890.7563025211</v>
      </c>
      <c r="AG68" s="115">
        <f>AF68*19%</f>
        <v>375229.24369747902</v>
      </c>
      <c r="AH68" s="115">
        <v>2350120</v>
      </c>
      <c r="AI68" s="116" t="s">
        <v>514</v>
      </c>
      <c r="AJ68" s="117" t="s">
        <v>514</v>
      </c>
      <c r="AK68" s="118" t="s">
        <v>514</v>
      </c>
      <c r="AL68" s="155" t="s">
        <v>514</v>
      </c>
      <c r="AM68" s="119" t="s">
        <v>520</v>
      </c>
      <c r="AN68" s="120" t="s">
        <v>514</v>
      </c>
      <c r="AO68" s="120" t="s">
        <v>514</v>
      </c>
      <c r="AP68" s="121" t="s">
        <v>514</v>
      </c>
      <c r="AQ68" s="122">
        <v>1945705</v>
      </c>
      <c r="AR68" s="123">
        <v>369684</v>
      </c>
      <c r="AS68" s="123">
        <v>2315389</v>
      </c>
      <c r="AT68" s="123">
        <v>1945705</v>
      </c>
      <c r="AU68" s="123">
        <v>2315389</v>
      </c>
      <c r="AV68" s="124">
        <v>2332754</v>
      </c>
      <c r="AW68" s="124">
        <v>2332754</v>
      </c>
      <c r="AX68" s="124">
        <v>24558.41</v>
      </c>
      <c r="AY68" s="125">
        <v>1.0500000000000001E-2</v>
      </c>
      <c r="AZ68" s="5"/>
      <c r="BA68" s="7"/>
      <c r="BB68" s="7"/>
    </row>
    <row r="69" spans="1:54" ht="150" hidden="1">
      <c r="A69" s="6" t="s">
        <v>446</v>
      </c>
      <c r="B69" s="6" t="s">
        <v>504</v>
      </c>
      <c r="C69" s="6" t="s">
        <v>546</v>
      </c>
      <c r="D69" s="6" t="s">
        <v>673</v>
      </c>
      <c r="E69" s="148" t="s">
        <v>674</v>
      </c>
      <c r="F69" s="105" t="s">
        <v>56</v>
      </c>
      <c r="G69" s="149">
        <v>1</v>
      </c>
      <c r="H69" s="105" t="s">
        <v>549</v>
      </c>
      <c r="I69" s="106" t="s">
        <v>639</v>
      </c>
      <c r="J69" s="107">
        <v>46056</v>
      </c>
      <c r="K69" s="150" t="s">
        <v>640</v>
      </c>
      <c r="L69" s="151" t="s">
        <v>457</v>
      </c>
      <c r="M69" s="107" t="s">
        <v>539</v>
      </c>
      <c r="N69" s="108">
        <v>890000</v>
      </c>
      <c r="O69" s="108" t="s">
        <v>461</v>
      </c>
      <c r="P69" s="108" t="s">
        <v>455</v>
      </c>
      <c r="Q69" s="109">
        <f>IF(O69="IVA Incluido",(N69/1.19),N69)</f>
        <v>890000</v>
      </c>
      <c r="R69" s="110">
        <f>IF(P69="Si tiene IVA",Q69*19%,0)</f>
        <v>169100</v>
      </c>
      <c r="S69" s="110">
        <f>Q69+R69</f>
        <v>1059100</v>
      </c>
      <c r="T69" s="110">
        <f>IF(B69="","",(N69*G69))</f>
        <v>890000</v>
      </c>
      <c r="U69" s="110">
        <f>IF(B69="","",(S69*G69))</f>
        <v>1059100</v>
      </c>
      <c r="V69" s="111" t="s">
        <v>652</v>
      </c>
      <c r="W69" s="112">
        <v>46105</v>
      </c>
      <c r="X69" s="152" t="s">
        <v>629</v>
      </c>
      <c r="Y69" s="153" t="s">
        <v>457</v>
      </c>
      <c r="Z69" s="154" t="s">
        <v>630</v>
      </c>
      <c r="AA69" s="113">
        <v>840336</v>
      </c>
      <c r="AB69" s="113" t="s">
        <v>461</v>
      </c>
      <c r="AC69" s="113" t="s">
        <v>455</v>
      </c>
      <c r="AD69" s="114">
        <f>IF(AB69="IVA Incluido",(AA69/1.19),AA69)</f>
        <v>840336</v>
      </c>
      <c r="AE69" s="115">
        <f>IF(AC69="Si tiene IVA",AD69*19%,0)</f>
        <v>159663.84</v>
      </c>
      <c r="AF69" s="115">
        <f>AD69+AE69</f>
        <v>999999.84</v>
      </c>
      <c r="AG69" s="115">
        <f>IF(O69="","",(AA69*G69))</f>
        <v>840336</v>
      </c>
      <c r="AH69" s="115">
        <f>IF(O69="","",(AF69*G69))</f>
        <v>999999.84</v>
      </c>
      <c r="AI69" s="116" t="s">
        <v>652</v>
      </c>
      <c r="AJ69" s="117">
        <v>46070</v>
      </c>
      <c r="AK69" s="118" t="s">
        <v>675</v>
      </c>
      <c r="AL69" s="155" t="s">
        <v>457</v>
      </c>
      <c r="AM69" s="119" t="s">
        <v>676</v>
      </c>
      <c r="AN69" s="120">
        <v>650000</v>
      </c>
      <c r="AO69" s="120" t="s">
        <v>461</v>
      </c>
      <c r="AP69" s="121" t="s">
        <v>455</v>
      </c>
      <c r="AQ69" s="122">
        <f>IF(AO69="IVA Incluido",(AN69/1.19),AN69)</f>
        <v>650000</v>
      </c>
      <c r="AR69" s="123">
        <f>IF(AP69="Si tiene IVA",AQ69*19%,0)</f>
        <v>123500</v>
      </c>
      <c r="AS69" s="123">
        <f>AQ69+AR69</f>
        <v>773500</v>
      </c>
      <c r="AT69" s="123">
        <f>IF(AB69="","",(AN69*G69))</f>
        <v>650000</v>
      </c>
      <c r="AU69" s="123">
        <f>IF(AB69="","",(AS69*G69))</f>
        <v>773500</v>
      </c>
      <c r="AV69" s="124">
        <f>IF(A69="","",AVERAGE(S69,AF69,AS69))</f>
        <v>944199.94666666666</v>
      </c>
      <c r="AW69" s="124">
        <f>IF(A69="","",AVERAGE(U69,AH69,AU69))</f>
        <v>944199.94666666666</v>
      </c>
      <c r="AX69" s="124">
        <f>IF(N69="","",STDEV(U69,AH69,AU69))</f>
        <v>150754.97030615126</v>
      </c>
      <c r="AY69" s="125">
        <f>IF(N69="","",(AX69/AW69))</f>
        <v>0.15966424361531198</v>
      </c>
      <c r="AZ69" s="5"/>
      <c r="BA69" s="7">
        <f>COUNTA(M69,Z69,AM69)</f>
        <v>3</v>
      </c>
      <c r="BB69" s="7"/>
    </row>
    <row r="70" spans="1:54" ht="405" hidden="1">
      <c r="A70" s="6" t="s">
        <v>514</v>
      </c>
      <c r="B70" s="6" t="s">
        <v>514</v>
      </c>
      <c r="C70" s="6" t="s">
        <v>514</v>
      </c>
      <c r="D70" s="6" t="s">
        <v>677</v>
      </c>
      <c r="E70" s="148" t="s">
        <v>678</v>
      </c>
      <c r="F70" s="105" t="s">
        <v>517</v>
      </c>
      <c r="G70" s="149">
        <v>1</v>
      </c>
      <c r="H70" s="105"/>
      <c r="I70" s="106"/>
      <c r="J70" s="107"/>
      <c r="K70" s="150"/>
      <c r="L70" s="151"/>
      <c r="M70" s="107"/>
      <c r="N70" s="108"/>
      <c r="O70" s="108"/>
      <c r="P70" s="108"/>
      <c r="Q70" s="109" t="s">
        <v>518</v>
      </c>
      <c r="R70" s="110" t="s">
        <v>518</v>
      </c>
      <c r="S70" s="110" t="s">
        <v>518</v>
      </c>
      <c r="T70" s="110" t="s">
        <v>518</v>
      </c>
      <c r="U70" s="110" t="s">
        <v>518</v>
      </c>
      <c r="V70" s="111" t="s">
        <v>514</v>
      </c>
      <c r="W70" s="112" t="s">
        <v>514</v>
      </c>
      <c r="X70" s="152" t="s">
        <v>514</v>
      </c>
      <c r="Y70" s="153" t="s">
        <v>514</v>
      </c>
      <c r="Z70" s="154" t="s">
        <v>519</v>
      </c>
      <c r="AA70" s="113" t="s">
        <v>514</v>
      </c>
      <c r="AB70" s="113" t="s">
        <v>514</v>
      </c>
      <c r="AC70" s="113" t="s">
        <v>514</v>
      </c>
      <c r="AD70" s="114" t="s">
        <v>514</v>
      </c>
      <c r="AE70" s="115" t="s">
        <v>514</v>
      </c>
      <c r="AF70" s="115">
        <f>AH70/1.19</f>
        <v>1218534.4537815126</v>
      </c>
      <c r="AG70" s="115">
        <f>AF70*19%</f>
        <v>231521.54621848738</v>
      </c>
      <c r="AH70" s="115">
        <v>1450056</v>
      </c>
      <c r="AI70" s="116" t="s">
        <v>514</v>
      </c>
      <c r="AJ70" s="117" t="s">
        <v>514</v>
      </c>
      <c r="AK70" s="118" t="s">
        <v>514</v>
      </c>
      <c r="AL70" s="155" t="s">
        <v>514</v>
      </c>
      <c r="AM70" s="119" t="s">
        <v>520</v>
      </c>
      <c r="AN70" s="120" t="s">
        <v>514</v>
      </c>
      <c r="AO70" s="120" t="s">
        <v>514</v>
      </c>
      <c r="AP70" s="121" t="s">
        <v>514</v>
      </c>
      <c r="AQ70" s="122">
        <v>1200527</v>
      </c>
      <c r="AR70" s="123">
        <v>228100</v>
      </c>
      <c r="AS70" s="123">
        <v>1428627</v>
      </c>
      <c r="AT70" s="123">
        <v>1200527</v>
      </c>
      <c r="AU70" s="123">
        <v>1428627</v>
      </c>
      <c r="AV70" s="124">
        <v>1439341</v>
      </c>
      <c r="AW70" s="124">
        <v>1439341</v>
      </c>
      <c r="AX70" s="124">
        <v>15152.87</v>
      </c>
      <c r="AY70" s="125">
        <v>1.0500000000000001E-2</v>
      </c>
      <c r="AZ70" s="5"/>
      <c r="BA70" s="7"/>
      <c r="BB70" s="7"/>
    </row>
    <row r="71" spans="1:54" ht="405" hidden="1">
      <c r="A71" s="6" t="s">
        <v>514</v>
      </c>
      <c r="B71" s="6" t="s">
        <v>514</v>
      </c>
      <c r="C71" s="6" t="s">
        <v>514</v>
      </c>
      <c r="D71" s="6" t="s">
        <v>679</v>
      </c>
      <c r="E71" s="148" t="s">
        <v>680</v>
      </c>
      <c r="F71" s="105" t="s">
        <v>517</v>
      </c>
      <c r="G71" s="149">
        <v>1</v>
      </c>
      <c r="H71" s="105"/>
      <c r="I71" s="106"/>
      <c r="J71" s="107"/>
      <c r="K71" s="150"/>
      <c r="L71" s="151"/>
      <c r="M71" s="107"/>
      <c r="N71" s="108"/>
      <c r="O71" s="108"/>
      <c r="P71" s="108"/>
      <c r="Q71" s="109" t="s">
        <v>518</v>
      </c>
      <c r="R71" s="110" t="s">
        <v>518</v>
      </c>
      <c r="S71" s="110" t="s">
        <v>518</v>
      </c>
      <c r="T71" s="110" t="s">
        <v>518</v>
      </c>
      <c r="U71" s="110" t="s">
        <v>518</v>
      </c>
      <c r="V71" s="111" t="s">
        <v>514</v>
      </c>
      <c r="W71" s="112" t="s">
        <v>514</v>
      </c>
      <c r="X71" s="152" t="s">
        <v>514</v>
      </c>
      <c r="Y71" s="153" t="s">
        <v>514</v>
      </c>
      <c r="Z71" s="154" t="s">
        <v>519</v>
      </c>
      <c r="AA71" s="113" t="s">
        <v>514</v>
      </c>
      <c r="AB71" s="113" t="s">
        <v>514</v>
      </c>
      <c r="AC71" s="113" t="s">
        <v>514</v>
      </c>
      <c r="AD71" s="114" t="s">
        <v>514</v>
      </c>
      <c r="AE71" s="115" t="s">
        <v>514</v>
      </c>
      <c r="AF71" s="115">
        <f>AH71/1.19</f>
        <v>1712023.5294117648</v>
      </c>
      <c r="AG71" s="115">
        <f>AF71*19%</f>
        <v>325284.4705882353</v>
      </c>
      <c r="AH71" s="115">
        <v>2037308</v>
      </c>
      <c r="AI71" s="116" t="s">
        <v>514</v>
      </c>
      <c r="AJ71" s="117" t="s">
        <v>514</v>
      </c>
      <c r="AK71" s="118" t="s">
        <v>514</v>
      </c>
      <c r="AL71" s="155" t="s">
        <v>514</v>
      </c>
      <c r="AM71" s="119" t="s">
        <v>520</v>
      </c>
      <c r="AN71" s="120" t="s">
        <v>514</v>
      </c>
      <c r="AO71" s="120" t="s">
        <v>514</v>
      </c>
      <c r="AP71" s="121" t="s">
        <v>514</v>
      </c>
      <c r="AQ71" s="122">
        <v>1686723</v>
      </c>
      <c r="AR71" s="123">
        <v>320477</v>
      </c>
      <c r="AS71" s="123">
        <v>2007200</v>
      </c>
      <c r="AT71" s="123">
        <v>1686723</v>
      </c>
      <c r="AU71" s="123">
        <v>2007200</v>
      </c>
      <c r="AV71" s="124">
        <v>2022254</v>
      </c>
      <c r="AW71" s="124">
        <v>2022254</v>
      </c>
      <c r="AX71" s="124">
        <v>21289.57</v>
      </c>
      <c r="AY71" s="125">
        <v>1.0500000000000001E-2</v>
      </c>
      <c r="AZ71" s="5"/>
      <c r="BA71" s="7"/>
      <c r="BB71" s="7"/>
    </row>
    <row r="72" spans="1:54" ht="150" hidden="1">
      <c r="A72" s="6" t="s">
        <v>446</v>
      </c>
      <c r="B72" s="6" t="s">
        <v>504</v>
      </c>
      <c r="C72" s="6" t="s">
        <v>546</v>
      </c>
      <c r="D72" s="6" t="s">
        <v>681</v>
      </c>
      <c r="E72" s="148" t="s">
        <v>682</v>
      </c>
      <c r="F72" s="105" t="s">
        <v>56</v>
      </c>
      <c r="G72" s="149">
        <v>1</v>
      </c>
      <c r="H72" s="105" t="s">
        <v>549</v>
      </c>
      <c r="I72" s="106" t="s">
        <v>639</v>
      </c>
      <c r="J72" s="107">
        <v>46071</v>
      </c>
      <c r="K72" s="150" t="s">
        <v>550</v>
      </c>
      <c r="L72" s="151" t="s">
        <v>457</v>
      </c>
      <c r="M72" s="107" t="s">
        <v>551</v>
      </c>
      <c r="N72" s="108">
        <v>1650000</v>
      </c>
      <c r="O72" s="108" t="s">
        <v>461</v>
      </c>
      <c r="P72" s="108" t="s">
        <v>455</v>
      </c>
      <c r="Q72" s="109">
        <v>1250000</v>
      </c>
      <c r="R72" s="110">
        <f>IF(P72="Si tiene IVA",Q72*19%,0)</f>
        <v>237500</v>
      </c>
      <c r="S72" s="110">
        <f>Q72+R72</f>
        <v>1487500</v>
      </c>
      <c r="T72" s="110">
        <f>IF(B72="","",(N72*G72))</f>
        <v>1650000</v>
      </c>
      <c r="U72" s="110">
        <f>IF(B72="","",(S72*G72))</f>
        <v>1487500</v>
      </c>
      <c r="V72" s="111" t="s">
        <v>450</v>
      </c>
      <c r="W72" s="112">
        <v>46105</v>
      </c>
      <c r="X72" s="152" t="s">
        <v>629</v>
      </c>
      <c r="Y72" s="153" t="s">
        <v>457</v>
      </c>
      <c r="Z72" s="154" t="s">
        <v>630</v>
      </c>
      <c r="AA72" s="113">
        <v>1008403</v>
      </c>
      <c r="AB72" s="113" t="s">
        <v>461</v>
      </c>
      <c r="AC72" s="113" t="s">
        <v>455</v>
      </c>
      <c r="AD72" s="114">
        <f>IF(AB72="IVA Incluido",(AA72/1.19),AA72)</f>
        <v>1008403</v>
      </c>
      <c r="AE72" s="115">
        <f>IF(AC72="Si tiene IVA",AD72*19%,0)</f>
        <v>191596.57</v>
      </c>
      <c r="AF72" s="115">
        <f>AD72+AE72</f>
        <v>1199999.57</v>
      </c>
      <c r="AG72" s="115">
        <f>IF(O72="","",(AA72*G72))</f>
        <v>1008403</v>
      </c>
      <c r="AH72" s="115">
        <f>IF(O72="","",(AF72*G72))</f>
        <v>1199999.57</v>
      </c>
      <c r="AI72" s="116" t="s">
        <v>631</v>
      </c>
      <c r="AJ72" s="117">
        <v>46071</v>
      </c>
      <c r="AK72" s="118" t="s">
        <v>554</v>
      </c>
      <c r="AL72" s="155" t="s">
        <v>457</v>
      </c>
      <c r="AM72" s="119" t="s">
        <v>676</v>
      </c>
      <c r="AN72" s="120">
        <v>1100000</v>
      </c>
      <c r="AO72" s="120" t="s">
        <v>461</v>
      </c>
      <c r="AP72" s="121" t="s">
        <v>455</v>
      </c>
      <c r="AQ72" s="122">
        <f>IF(AO72="IVA Incluido",(AN72/1.19),AN72)</f>
        <v>1100000</v>
      </c>
      <c r="AR72" s="123">
        <f>IF(AP72="Si tiene IVA",AQ72*19%,0)</f>
        <v>209000</v>
      </c>
      <c r="AS72" s="123">
        <f>AQ72+AR72</f>
        <v>1309000</v>
      </c>
      <c r="AT72" s="123">
        <f>IF(AB72="","",(AN72*G72))</f>
        <v>1100000</v>
      </c>
      <c r="AU72" s="123">
        <f>IF(AB72="","",(AS72*G72))</f>
        <v>1309000</v>
      </c>
      <c r="AV72" s="124">
        <f>IF(A72="","",AVERAGE(S72,AF72,AS72))</f>
        <v>1332166.5233333334</v>
      </c>
      <c r="AW72" s="124">
        <f>IF(A72="","",AVERAGE(U72,AH72,AU72))</f>
        <v>1332166.5233333334</v>
      </c>
      <c r="AX72" s="124">
        <f>IF(N72="","",STDEV(U72,AH72,AU72))</f>
        <v>145143.51575272533</v>
      </c>
      <c r="AY72" s="125">
        <f>IF(N72="","",(AX72/AW72))</f>
        <v>0.10895298238657786</v>
      </c>
      <c r="AZ72" s="5"/>
      <c r="BA72" s="7">
        <f>COUNTA(M72,Z72,AM72)</f>
        <v>3</v>
      </c>
      <c r="BB72" s="7"/>
    </row>
    <row r="73" spans="1:54" ht="150" hidden="1">
      <c r="A73" s="6" t="s">
        <v>446</v>
      </c>
      <c r="B73" s="6" t="s">
        <v>504</v>
      </c>
      <c r="C73" s="6" t="s">
        <v>546</v>
      </c>
      <c r="D73" s="6" t="s">
        <v>683</v>
      </c>
      <c r="E73" s="148" t="s">
        <v>684</v>
      </c>
      <c r="F73" s="105" t="s">
        <v>56</v>
      </c>
      <c r="G73" s="149">
        <v>1</v>
      </c>
      <c r="H73" s="105" t="s">
        <v>549</v>
      </c>
      <c r="I73" s="106" t="s">
        <v>639</v>
      </c>
      <c r="J73" s="107">
        <v>46056</v>
      </c>
      <c r="K73" s="150" t="s">
        <v>640</v>
      </c>
      <c r="L73" s="151" t="s">
        <v>457</v>
      </c>
      <c r="M73" s="107" t="s">
        <v>539</v>
      </c>
      <c r="N73" s="108">
        <v>987500</v>
      </c>
      <c r="O73" s="108" t="s">
        <v>461</v>
      </c>
      <c r="P73" s="108" t="s">
        <v>455</v>
      </c>
      <c r="Q73" s="109">
        <f>IF(O73="IVA Incluido",(N73/1.19),N73)</f>
        <v>987500</v>
      </c>
      <c r="R73" s="110">
        <f>IF(P73="Si tiene IVA",Q73*19%,0)</f>
        <v>187625</v>
      </c>
      <c r="S73" s="110">
        <f>Q73+R73</f>
        <v>1175125</v>
      </c>
      <c r="T73" s="110">
        <f>IF(B73="","",(N73*G73))</f>
        <v>987500</v>
      </c>
      <c r="U73" s="110">
        <f>IF(B73="","",(S73*G73))</f>
        <v>1175125</v>
      </c>
      <c r="V73" s="111" t="s">
        <v>639</v>
      </c>
      <c r="W73" s="112">
        <v>46105</v>
      </c>
      <c r="X73" s="152" t="s">
        <v>629</v>
      </c>
      <c r="Y73" s="153" t="s">
        <v>457</v>
      </c>
      <c r="Z73" s="154" t="s">
        <v>630</v>
      </c>
      <c r="AA73" s="113">
        <v>1008403</v>
      </c>
      <c r="AB73" s="113" t="s">
        <v>461</v>
      </c>
      <c r="AC73" s="113" t="s">
        <v>455</v>
      </c>
      <c r="AD73" s="114">
        <f>IF(AB73="IVA Incluido",(AA73/1.19),AA73)</f>
        <v>1008403</v>
      </c>
      <c r="AE73" s="115">
        <f>IF(AC73="Si tiene IVA",AD73*19%,0)</f>
        <v>191596.57</v>
      </c>
      <c r="AF73" s="115">
        <f>AD73+AE73</f>
        <v>1199999.57</v>
      </c>
      <c r="AG73" s="115">
        <f>IF(O73="","",(AA73*G73))</f>
        <v>1008403</v>
      </c>
      <c r="AH73" s="115">
        <f>IF(O73="","",(AF73*G73))</f>
        <v>1199999.57</v>
      </c>
      <c r="AI73" s="116"/>
      <c r="AJ73" s="117"/>
      <c r="AK73" s="118"/>
      <c r="AL73" s="155"/>
      <c r="AM73" s="119"/>
      <c r="AN73" s="120"/>
      <c r="AO73" s="120"/>
      <c r="AP73" s="121"/>
      <c r="AQ73" s="122"/>
      <c r="AR73" s="123"/>
      <c r="AS73" s="123"/>
      <c r="AT73" s="123"/>
      <c r="AU73" s="123"/>
      <c r="AV73" s="124">
        <f>IF(A73="","",AVERAGE(S73,AF73,AS73))</f>
        <v>1187562.2850000001</v>
      </c>
      <c r="AW73" s="124">
        <f>IF(A73="","",AVERAGE(U73,AH73,AU73))</f>
        <v>1187562.2850000001</v>
      </c>
      <c r="AX73" s="124">
        <f>IF(N73="","",STDEV(U73,AH73,AU73))</f>
        <v>17588.977126099508</v>
      </c>
      <c r="AY73" s="125">
        <f>IF(N73="","",(AX73/AW73))</f>
        <v>1.4810993367054853E-2</v>
      </c>
      <c r="AZ73" s="5"/>
      <c r="BA73" s="7">
        <f>COUNTA(M73,Z73,AM73)</f>
        <v>2</v>
      </c>
      <c r="BB73" s="7"/>
    </row>
    <row r="74" spans="1:54" ht="120" hidden="1">
      <c r="A74" s="6" t="s">
        <v>446</v>
      </c>
      <c r="B74" s="6" t="s">
        <v>504</v>
      </c>
      <c r="C74" s="6" t="s">
        <v>546</v>
      </c>
      <c r="D74" s="6" t="s">
        <v>685</v>
      </c>
      <c r="E74" s="148" t="s">
        <v>686</v>
      </c>
      <c r="F74" s="105" t="s">
        <v>56</v>
      </c>
      <c r="G74" s="149">
        <v>1</v>
      </c>
      <c r="H74" s="105" t="s">
        <v>549</v>
      </c>
      <c r="I74" s="106" t="s">
        <v>639</v>
      </c>
      <c r="J74" s="107">
        <v>46070</v>
      </c>
      <c r="K74" s="150" t="s">
        <v>641</v>
      </c>
      <c r="L74" s="151" t="s">
        <v>457</v>
      </c>
      <c r="M74" s="107" t="s">
        <v>642</v>
      </c>
      <c r="N74" s="108">
        <v>3800000</v>
      </c>
      <c r="O74" s="108" t="s">
        <v>461</v>
      </c>
      <c r="P74" s="108" t="s">
        <v>455</v>
      </c>
      <c r="Q74" s="109">
        <f>IF(O74="IVA Incluido",(N74/1.19),N74)</f>
        <v>3800000</v>
      </c>
      <c r="R74" s="110">
        <f>IF(P74="Si tiene IVA",Q74*19%,0)</f>
        <v>722000</v>
      </c>
      <c r="S74" s="110">
        <f>Q74+R74</f>
        <v>4522000</v>
      </c>
      <c r="T74" s="110">
        <f>IF(B74="","",(N74*G74))</f>
        <v>3800000</v>
      </c>
      <c r="U74" s="110">
        <f>IF(B74="","",(S74*G74))</f>
        <v>4522000</v>
      </c>
      <c r="V74" s="111" t="s">
        <v>639</v>
      </c>
      <c r="W74" s="112">
        <v>46105</v>
      </c>
      <c r="X74" s="152" t="s">
        <v>629</v>
      </c>
      <c r="Y74" s="153" t="s">
        <v>457</v>
      </c>
      <c r="Z74" s="154" t="s">
        <v>630</v>
      </c>
      <c r="AA74" s="113">
        <v>2941177</v>
      </c>
      <c r="AB74" s="113" t="s">
        <v>461</v>
      </c>
      <c r="AC74" s="113" t="s">
        <v>455</v>
      </c>
      <c r="AD74" s="114">
        <f>IF(AB74="IVA Incluido",(AA74/1.19),AA74)</f>
        <v>2941177</v>
      </c>
      <c r="AE74" s="115">
        <f>IF(AC74="Si tiene IVA",AD74*19%,0)</f>
        <v>558823.63</v>
      </c>
      <c r="AF74" s="115">
        <f>AD74+AE74</f>
        <v>3500000.63</v>
      </c>
      <c r="AG74" s="115">
        <f>IF(O74="","",(AA74*G74))</f>
        <v>2941177</v>
      </c>
      <c r="AH74" s="115">
        <f>IF(O74="","",(AF74*G74))</f>
        <v>3500000.63</v>
      </c>
      <c r="AI74" s="116"/>
      <c r="AJ74" s="117"/>
      <c r="AK74" s="118"/>
      <c r="AL74" s="155"/>
      <c r="AM74" s="119"/>
      <c r="AN74" s="120"/>
      <c r="AO74" s="120"/>
      <c r="AP74" s="121"/>
      <c r="AQ74" s="122"/>
      <c r="AR74" s="123"/>
      <c r="AS74" s="123"/>
      <c r="AT74" s="123"/>
      <c r="AU74" s="123"/>
      <c r="AV74" s="124">
        <f>IF(A74="","",AVERAGE(S74,AF74,AS74))</f>
        <v>4011000.3149999999</v>
      </c>
      <c r="AW74" s="124">
        <f>IF(A74="","",AVERAGE(U74,AH74,AU74))</f>
        <v>4011000.3149999999</v>
      </c>
      <c r="AX74" s="124">
        <f>IF(N74="","",STDEV(U74,AH74,AU74))</f>
        <v>722662.68489537993</v>
      </c>
      <c r="AY74" s="125">
        <f>IF(N74="","",(AX74/AW74))</f>
        <v>0.18017018901564957</v>
      </c>
      <c r="AZ74" s="5"/>
      <c r="BA74" s="7">
        <f>COUNTA(M74,Z74,AM74)</f>
        <v>2</v>
      </c>
      <c r="BB74" s="7"/>
    </row>
    <row r="75" spans="1:54" ht="120" hidden="1">
      <c r="A75" s="6" t="s">
        <v>446</v>
      </c>
      <c r="B75" s="6" t="s">
        <v>504</v>
      </c>
      <c r="C75" s="6" t="s">
        <v>546</v>
      </c>
      <c r="D75" s="6" t="s">
        <v>687</v>
      </c>
      <c r="E75" s="148" t="s">
        <v>688</v>
      </c>
      <c r="F75" s="105" t="s">
        <v>56</v>
      </c>
      <c r="G75" s="149">
        <v>1</v>
      </c>
      <c r="H75" s="105" t="s">
        <v>549</v>
      </c>
      <c r="I75" s="106" t="s">
        <v>639</v>
      </c>
      <c r="J75" s="107">
        <v>46070</v>
      </c>
      <c r="K75" s="150" t="s">
        <v>641</v>
      </c>
      <c r="L75" s="151" t="s">
        <v>457</v>
      </c>
      <c r="M75" s="107" t="s">
        <v>642</v>
      </c>
      <c r="N75" s="108">
        <v>3800000</v>
      </c>
      <c r="O75" s="108" t="s">
        <v>461</v>
      </c>
      <c r="P75" s="108" t="s">
        <v>455</v>
      </c>
      <c r="Q75" s="109">
        <f>IF(O75="IVA Incluido",(N75/1.19),N75)</f>
        <v>3800000</v>
      </c>
      <c r="R75" s="110">
        <f>IF(P75="Si tiene IVA",Q75*19%,0)</f>
        <v>722000</v>
      </c>
      <c r="S75" s="110">
        <f>Q75+R75</f>
        <v>4522000</v>
      </c>
      <c r="T75" s="110">
        <f>IF(B75="","",(N75*G75))</f>
        <v>3800000</v>
      </c>
      <c r="U75" s="110">
        <f>IF(B75="","",(S75*G75))</f>
        <v>4522000</v>
      </c>
      <c r="V75" s="111" t="s">
        <v>639</v>
      </c>
      <c r="W75" s="112">
        <v>46105</v>
      </c>
      <c r="X75" s="152" t="s">
        <v>629</v>
      </c>
      <c r="Y75" s="153" t="s">
        <v>457</v>
      </c>
      <c r="Z75" s="154" t="s">
        <v>630</v>
      </c>
      <c r="AA75" s="113">
        <v>2941177</v>
      </c>
      <c r="AB75" s="113" t="s">
        <v>461</v>
      </c>
      <c r="AC75" s="113" t="s">
        <v>455</v>
      </c>
      <c r="AD75" s="114">
        <f>IF(AB75="IVA Incluido",(AA75/1.19),AA75)</f>
        <v>2941177</v>
      </c>
      <c r="AE75" s="115">
        <f>IF(AC75="Si tiene IVA",AD75*19%,0)</f>
        <v>558823.63</v>
      </c>
      <c r="AF75" s="115">
        <f>AD75+AE75</f>
        <v>3500000.63</v>
      </c>
      <c r="AG75" s="115">
        <f>IF(O75="","",(AA75*G75))</f>
        <v>2941177</v>
      </c>
      <c r="AH75" s="115">
        <f>IF(O75="","",(AF75*G75))</f>
        <v>3500000.63</v>
      </c>
      <c r="AI75" s="116"/>
      <c r="AJ75" s="117"/>
      <c r="AK75" s="118"/>
      <c r="AL75" s="155"/>
      <c r="AM75" s="119"/>
      <c r="AN75" s="120"/>
      <c r="AO75" s="120"/>
      <c r="AP75" s="121"/>
      <c r="AQ75" s="122"/>
      <c r="AR75" s="123"/>
      <c r="AS75" s="123"/>
      <c r="AT75" s="123"/>
      <c r="AU75" s="123"/>
      <c r="AV75" s="124">
        <f>IF(A75="","",AVERAGE(S75,AF75,AS75))</f>
        <v>4011000.3149999999</v>
      </c>
      <c r="AW75" s="124">
        <f>IF(A75="","",AVERAGE(U75,AH75,AU75))</f>
        <v>4011000.3149999999</v>
      </c>
      <c r="AX75" s="124">
        <f>IF(N75="","",STDEV(U75,AH75,AU75))</f>
        <v>722662.68489537993</v>
      </c>
      <c r="AY75" s="125">
        <f>IF(N75="","",(AX75/AW75))</f>
        <v>0.18017018901564957</v>
      </c>
      <c r="AZ75" s="5"/>
      <c r="BA75" s="7">
        <f>COUNTA(M75,Z75,AM75)</f>
        <v>2</v>
      </c>
      <c r="BB75" s="7"/>
    </row>
    <row r="76" spans="1:54" ht="405" hidden="1">
      <c r="A76" s="6" t="s">
        <v>514</v>
      </c>
      <c r="B76" s="6" t="s">
        <v>514</v>
      </c>
      <c r="C76" s="6" t="s">
        <v>514</v>
      </c>
      <c r="D76" s="6" t="s">
        <v>689</v>
      </c>
      <c r="E76" s="148" t="s">
        <v>690</v>
      </c>
      <c r="F76" s="105" t="s">
        <v>517</v>
      </c>
      <c r="G76" s="149">
        <v>1</v>
      </c>
      <c r="H76" s="105"/>
      <c r="I76" s="106"/>
      <c r="J76" s="107"/>
      <c r="K76" s="150"/>
      <c r="L76" s="151"/>
      <c r="M76" s="107"/>
      <c r="N76" s="108"/>
      <c r="O76" s="108"/>
      <c r="P76" s="108"/>
      <c r="Q76" s="109" t="s">
        <v>518</v>
      </c>
      <c r="R76" s="110" t="s">
        <v>518</v>
      </c>
      <c r="S76" s="110" t="s">
        <v>518</v>
      </c>
      <c r="T76" s="110" t="s">
        <v>518</v>
      </c>
      <c r="U76" s="110" t="s">
        <v>518</v>
      </c>
      <c r="V76" s="111" t="s">
        <v>514</v>
      </c>
      <c r="W76" s="112" t="s">
        <v>514</v>
      </c>
      <c r="X76" s="152" t="s">
        <v>514</v>
      </c>
      <c r="Y76" s="153" t="s">
        <v>514</v>
      </c>
      <c r="Z76" s="154" t="s">
        <v>519</v>
      </c>
      <c r="AA76" s="113" t="s">
        <v>514</v>
      </c>
      <c r="AB76" s="113" t="s">
        <v>514</v>
      </c>
      <c r="AC76" s="113" t="s">
        <v>514</v>
      </c>
      <c r="AD76" s="114" t="s">
        <v>514</v>
      </c>
      <c r="AE76" s="115" t="s">
        <v>514</v>
      </c>
      <c r="AF76" s="115">
        <f t="shared" ref="AF76:AF81" si="30">AH76/1.19</f>
        <v>4411356.302521009</v>
      </c>
      <c r="AG76" s="115">
        <f t="shared" ref="AG76:AG81" si="31">AF76*19%</f>
        <v>838157.6974789917</v>
      </c>
      <c r="AH76" s="115">
        <v>5249514</v>
      </c>
      <c r="AI76" s="116" t="s">
        <v>514</v>
      </c>
      <c r="AJ76" s="117" t="s">
        <v>514</v>
      </c>
      <c r="AK76" s="118" t="s">
        <v>514</v>
      </c>
      <c r="AL76" s="155" t="s">
        <v>514</v>
      </c>
      <c r="AM76" s="119" t="s">
        <v>520</v>
      </c>
      <c r="AN76" s="120" t="s">
        <v>514</v>
      </c>
      <c r="AO76" s="120" t="s">
        <v>514</v>
      </c>
      <c r="AP76" s="121" t="s">
        <v>514</v>
      </c>
      <c r="AQ76" s="122">
        <v>4387954</v>
      </c>
      <c r="AR76" s="123">
        <v>833711</v>
      </c>
      <c r="AS76" s="123">
        <v>5221665</v>
      </c>
      <c r="AT76" s="123">
        <v>4387954</v>
      </c>
      <c r="AU76" s="123">
        <v>5221665</v>
      </c>
      <c r="AV76" s="124">
        <v>5235589</v>
      </c>
      <c r="AW76" s="124">
        <v>5235589</v>
      </c>
      <c r="AX76" s="124">
        <v>19692.13</v>
      </c>
      <c r="AY76" s="125">
        <v>3.8E-3</v>
      </c>
      <c r="AZ76" s="5"/>
      <c r="BA76" s="7"/>
      <c r="BB76" s="7"/>
    </row>
    <row r="77" spans="1:54" ht="405" hidden="1">
      <c r="A77" s="6" t="s">
        <v>514</v>
      </c>
      <c r="B77" s="6" t="s">
        <v>514</v>
      </c>
      <c r="C77" s="6" t="s">
        <v>514</v>
      </c>
      <c r="D77" s="6" t="s">
        <v>691</v>
      </c>
      <c r="E77" s="148" t="s">
        <v>692</v>
      </c>
      <c r="F77" s="105" t="s">
        <v>517</v>
      </c>
      <c r="G77" s="149">
        <v>1</v>
      </c>
      <c r="H77" s="105"/>
      <c r="I77" s="106"/>
      <c r="J77" s="107"/>
      <c r="K77" s="150"/>
      <c r="L77" s="151"/>
      <c r="M77" s="107"/>
      <c r="N77" s="108"/>
      <c r="O77" s="108"/>
      <c r="P77" s="108"/>
      <c r="Q77" s="109" t="s">
        <v>518</v>
      </c>
      <c r="R77" s="110" t="s">
        <v>518</v>
      </c>
      <c r="S77" s="110" t="s">
        <v>518</v>
      </c>
      <c r="T77" s="110" t="s">
        <v>518</v>
      </c>
      <c r="U77" s="110" t="s">
        <v>518</v>
      </c>
      <c r="V77" s="111" t="s">
        <v>514</v>
      </c>
      <c r="W77" s="112" t="s">
        <v>514</v>
      </c>
      <c r="X77" s="152" t="s">
        <v>514</v>
      </c>
      <c r="Y77" s="153" t="s">
        <v>514</v>
      </c>
      <c r="Z77" s="154" t="s">
        <v>519</v>
      </c>
      <c r="AA77" s="113" t="s">
        <v>514</v>
      </c>
      <c r="AB77" s="113" t="s">
        <v>514</v>
      </c>
      <c r="AC77" s="113" t="s">
        <v>514</v>
      </c>
      <c r="AD77" s="114" t="s">
        <v>514</v>
      </c>
      <c r="AE77" s="115" t="s">
        <v>514</v>
      </c>
      <c r="AF77" s="115">
        <f t="shared" si="30"/>
        <v>3227120.1680672271</v>
      </c>
      <c r="AG77" s="115">
        <f t="shared" si="31"/>
        <v>613152.83193277312</v>
      </c>
      <c r="AH77" s="115">
        <v>3840273</v>
      </c>
      <c r="AI77" s="116" t="s">
        <v>514</v>
      </c>
      <c r="AJ77" s="117" t="s">
        <v>514</v>
      </c>
      <c r="AK77" s="118" t="s">
        <v>514</v>
      </c>
      <c r="AL77" s="155" t="s">
        <v>514</v>
      </c>
      <c r="AM77" s="119" t="s">
        <v>520</v>
      </c>
      <c r="AN77" s="120" t="s">
        <v>514</v>
      </c>
      <c r="AO77" s="120" t="s">
        <v>514</v>
      </c>
      <c r="AP77" s="121" t="s">
        <v>514</v>
      </c>
      <c r="AQ77" s="122">
        <v>3210000</v>
      </c>
      <c r="AR77" s="123">
        <v>609900</v>
      </c>
      <c r="AS77" s="123">
        <v>3819900</v>
      </c>
      <c r="AT77" s="123">
        <v>3210000</v>
      </c>
      <c r="AU77" s="123">
        <v>3819900</v>
      </c>
      <c r="AV77" s="124">
        <v>3830086</v>
      </c>
      <c r="AW77" s="124">
        <v>3830086</v>
      </c>
      <c r="AX77" s="124">
        <v>14405.75</v>
      </c>
      <c r="AY77" s="125">
        <v>3.8E-3</v>
      </c>
      <c r="AZ77" s="5"/>
      <c r="BA77" s="7"/>
      <c r="BB77" s="7"/>
    </row>
    <row r="78" spans="1:54" ht="405" hidden="1">
      <c r="A78" s="6" t="s">
        <v>514</v>
      </c>
      <c r="B78" s="6" t="s">
        <v>514</v>
      </c>
      <c r="C78" s="6" t="s">
        <v>514</v>
      </c>
      <c r="D78" s="6" t="s">
        <v>693</v>
      </c>
      <c r="E78" s="148" t="s">
        <v>694</v>
      </c>
      <c r="F78" s="105" t="s">
        <v>517</v>
      </c>
      <c r="G78" s="149">
        <v>1</v>
      </c>
      <c r="H78" s="105"/>
      <c r="I78" s="106"/>
      <c r="J78" s="107"/>
      <c r="K78" s="150"/>
      <c r="L78" s="151"/>
      <c r="M78" s="107"/>
      <c r="N78" s="108"/>
      <c r="O78" s="108"/>
      <c r="P78" s="108"/>
      <c r="Q78" s="109" t="s">
        <v>518</v>
      </c>
      <c r="R78" s="110" t="s">
        <v>518</v>
      </c>
      <c r="S78" s="110" t="s">
        <v>518</v>
      </c>
      <c r="T78" s="110" t="s">
        <v>518</v>
      </c>
      <c r="U78" s="110" t="s">
        <v>518</v>
      </c>
      <c r="V78" s="111" t="s">
        <v>514</v>
      </c>
      <c r="W78" s="112" t="s">
        <v>514</v>
      </c>
      <c r="X78" s="152" t="s">
        <v>514</v>
      </c>
      <c r="Y78" s="153" t="s">
        <v>514</v>
      </c>
      <c r="Z78" s="154" t="s">
        <v>519</v>
      </c>
      <c r="AA78" s="113" t="s">
        <v>514</v>
      </c>
      <c r="AB78" s="113" t="s">
        <v>514</v>
      </c>
      <c r="AC78" s="113" t="s">
        <v>514</v>
      </c>
      <c r="AD78" s="114" t="s">
        <v>514</v>
      </c>
      <c r="AE78" s="115" t="s">
        <v>514</v>
      </c>
      <c r="AF78" s="115">
        <f t="shared" si="30"/>
        <v>32826.89075630252</v>
      </c>
      <c r="AG78" s="115">
        <f t="shared" si="31"/>
        <v>6237.1092436974786</v>
      </c>
      <c r="AH78" s="115">
        <v>39064</v>
      </c>
      <c r="AI78" s="116" t="s">
        <v>514</v>
      </c>
      <c r="AJ78" s="117" t="s">
        <v>514</v>
      </c>
      <c r="AK78" s="118" t="s">
        <v>514</v>
      </c>
      <c r="AL78" s="155" t="s">
        <v>514</v>
      </c>
      <c r="AM78" s="119" t="s">
        <v>520</v>
      </c>
      <c r="AN78" s="120" t="s">
        <v>514</v>
      </c>
      <c r="AO78" s="120" t="s">
        <v>514</v>
      </c>
      <c r="AP78" s="121" t="s">
        <v>514</v>
      </c>
      <c r="AQ78" s="122">
        <v>31719</v>
      </c>
      <c r="AR78" s="123">
        <v>6027</v>
      </c>
      <c r="AS78" s="123">
        <v>37746</v>
      </c>
      <c r="AT78" s="123">
        <v>31719</v>
      </c>
      <c r="AU78" s="123">
        <v>37746</v>
      </c>
      <c r="AV78" s="124">
        <v>38405</v>
      </c>
      <c r="AW78" s="124">
        <v>38405</v>
      </c>
      <c r="AX78" s="124">
        <v>931.55</v>
      </c>
      <c r="AY78" s="125">
        <v>2.4299999999999999E-2</v>
      </c>
      <c r="AZ78" s="5"/>
      <c r="BA78" s="7"/>
      <c r="BB78" s="7"/>
    </row>
    <row r="79" spans="1:54" ht="405" hidden="1">
      <c r="A79" s="6" t="s">
        <v>514</v>
      </c>
      <c r="B79" s="6" t="s">
        <v>514</v>
      </c>
      <c r="C79" s="6" t="s">
        <v>514</v>
      </c>
      <c r="D79" s="6" t="s">
        <v>695</v>
      </c>
      <c r="E79" s="148" t="s">
        <v>696</v>
      </c>
      <c r="F79" s="105" t="s">
        <v>517</v>
      </c>
      <c r="G79" s="149">
        <v>1</v>
      </c>
      <c r="H79" s="105"/>
      <c r="I79" s="106"/>
      <c r="J79" s="107"/>
      <c r="K79" s="150"/>
      <c r="L79" s="151"/>
      <c r="M79" s="107"/>
      <c r="N79" s="108"/>
      <c r="O79" s="108"/>
      <c r="P79" s="108"/>
      <c r="Q79" s="109" t="s">
        <v>518</v>
      </c>
      <c r="R79" s="110" t="s">
        <v>518</v>
      </c>
      <c r="S79" s="110" t="s">
        <v>518</v>
      </c>
      <c r="T79" s="110" t="s">
        <v>518</v>
      </c>
      <c r="U79" s="110" t="s">
        <v>518</v>
      </c>
      <c r="V79" s="111" t="s">
        <v>514</v>
      </c>
      <c r="W79" s="112" t="s">
        <v>514</v>
      </c>
      <c r="X79" s="152" t="s">
        <v>514</v>
      </c>
      <c r="Y79" s="153" t="s">
        <v>514</v>
      </c>
      <c r="Z79" s="154" t="s">
        <v>519</v>
      </c>
      <c r="AA79" s="113" t="s">
        <v>514</v>
      </c>
      <c r="AB79" s="113" t="s">
        <v>514</v>
      </c>
      <c r="AC79" s="113" t="s">
        <v>514</v>
      </c>
      <c r="AD79" s="114" t="s">
        <v>514</v>
      </c>
      <c r="AE79" s="115" t="s">
        <v>514</v>
      </c>
      <c r="AF79" s="115">
        <f t="shared" si="30"/>
        <v>1347710.924369748</v>
      </c>
      <c r="AG79" s="115">
        <f t="shared" si="31"/>
        <v>256065.07563025213</v>
      </c>
      <c r="AH79" s="115">
        <v>1603776</v>
      </c>
      <c r="AI79" s="116" t="s">
        <v>514</v>
      </c>
      <c r="AJ79" s="117" t="s">
        <v>514</v>
      </c>
      <c r="AK79" s="118" t="s">
        <v>514</v>
      </c>
      <c r="AL79" s="155" t="s">
        <v>514</v>
      </c>
      <c r="AM79" s="119" t="s">
        <v>520</v>
      </c>
      <c r="AN79" s="120" t="s">
        <v>514</v>
      </c>
      <c r="AO79" s="120" t="s">
        <v>514</v>
      </c>
      <c r="AP79" s="121" t="s">
        <v>514</v>
      </c>
      <c r="AQ79" s="122">
        <v>1302260</v>
      </c>
      <c r="AR79" s="123">
        <v>247429</v>
      </c>
      <c r="AS79" s="123">
        <v>1549689</v>
      </c>
      <c r="AT79" s="123">
        <v>1302260</v>
      </c>
      <c r="AU79" s="123">
        <v>1549689</v>
      </c>
      <c r="AV79" s="124">
        <v>1576732</v>
      </c>
      <c r="AW79" s="124">
        <v>1576732</v>
      </c>
      <c r="AX79" s="124">
        <v>38245.410000000003</v>
      </c>
      <c r="AY79" s="125">
        <v>2.4299999999999999E-2</v>
      </c>
      <c r="AZ79" s="5"/>
      <c r="BA79" s="7"/>
      <c r="BB79" s="7"/>
    </row>
    <row r="80" spans="1:54" ht="405" hidden="1">
      <c r="A80" s="6" t="s">
        <v>514</v>
      </c>
      <c r="B80" s="6" t="s">
        <v>514</v>
      </c>
      <c r="C80" s="6" t="s">
        <v>514</v>
      </c>
      <c r="D80" s="6" t="s">
        <v>697</v>
      </c>
      <c r="E80" s="148" t="s">
        <v>698</v>
      </c>
      <c r="F80" s="105" t="s">
        <v>517</v>
      </c>
      <c r="G80" s="149">
        <v>1</v>
      </c>
      <c r="H80" s="105"/>
      <c r="I80" s="106"/>
      <c r="J80" s="107"/>
      <c r="K80" s="150"/>
      <c r="L80" s="151"/>
      <c r="M80" s="107"/>
      <c r="N80" s="108"/>
      <c r="O80" s="108"/>
      <c r="P80" s="108"/>
      <c r="Q80" s="109" t="s">
        <v>518</v>
      </c>
      <c r="R80" s="110" t="s">
        <v>518</v>
      </c>
      <c r="S80" s="110" t="s">
        <v>518</v>
      </c>
      <c r="T80" s="110" t="s">
        <v>518</v>
      </c>
      <c r="U80" s="110" t="s">
        <v>518</v>
      </c>
      <c r="V80" s="111" t="s">
        <v>514</v>
      </c>
      <c r="W80" s="112" t="s">
        <v>514</v>
      </c>
      <c r="X80" s="152" t="s">
        <v>514</v>
      </c>
      <c r="Y80" s="153" t="s">
        <v>514</v>
      </c>
      <c r="Z80" s="154" t="s">
        <v>519</v>
      </c>
      <c r="AA80" s="113" t="s">
        <v>514</v>
      </c>
      <c r="AB80" s="113" t="s">
        <v>514</v>
      </c>
      <c r="AC80" s="113" t="s">
        <v>514</v>
      </c>
      <c r="AD80" s="114" t="s">
        <v>514</v>
      </c>
      <c r="AE80" s="115" t="s">
        <v>514</v>
      </c>
      <c r="AF80" s="115">
        <f t="shared" si="30"/>
        <v>121305.04201680672</v>
      </c>
      <c r="AG80" s="115">
        <f t="shared" si="31"/>
        <v>23047.957983193279</v>
      </c>
      <c r="AH80" s="115">
        <v>144353</v>
      </c>
      <c r="AI80" s="116" t="s">
        <v>514</v>
      </c>
      <c r="AJ80" s="117" t="s">
        <v>514</v>
      </c>
      <c r="AK80" s="118" t="s">
        <v>514</v>
      </c>
      <c r="AL80" s="155" t="s">
        <v>514</v>
      </c>
      <c r="AM80" s="119" t="s">
        <v>520</v>
      </c>
      <c r="AN80" s="120" t="s">
        <v>514</v>
      </c>
      <c r="AO80" s="120" t="s">
        <v>514</v>
      </c>
      <c r="AP80" s="121" t="s">
        <v>514</v>
      </c>
      <c r="AQ80" s="122">
        <v>117214</v>
      </c>
      <c r="AR80" s="123">
        <v>22271</v>
      </c>
      <c r="AS80" s="123">
        <v>139485</v>
      </c>
      <c r="AT80" s="123">
        <v>117214</v>
      </c>
      <c r="AU80" s="123">
        <v>139485</v>
      </c>
      <c r="AV80" s="124">
        <v>141919</v>
      </c>
      <c r="AW80" s="124">
        <v>141919</v>
      </c>
      <c r="AX80" s="124">
        <v>3442.41</v>
      </c>
      <c r="AY80" s="125">
        <v>2.4299999999999999E-2</v>
      </c>
      <c r="AZ80" s="5"/>
      <c r="BA80" s="7"/>
      <c r="BB80" s="7"/>
    </row>
    <row r="81" spans="1:54" ht="405" hidden="1">
      <c r="A81" s="6" t="s">
        <v>514</v>
      </c>
      <c r="B81" s="6" t="s">
        <v>514</v>
      </c>
      <c r="C81" s="6" t="s">
        <v>514</v>
      </c>
      <c r="D81" s="6" t="s">
        <v>699</v>
      </c>
      <c r="E81" s="148" t="s">
        <v>700</v>
      </c>
      <c r="F81" s="105" t="s">
        <v>517</v>
      </c>
      <c r="G81" s="149">
        <v>1</v>
      </c>
      <c r="H81" s="105"/>
      <c r="I81" s="106"/>
      <c r="J81" s="107"/>
      <c r="K81" s="150"/>
      <c r="L81" s="151"/>
      <c r="M81" s="107"/>
      <c r="N81" s="108"/>
      <c r="O81" s="108"/>
      <c r="P81" s="108"/>
      <c r="Q81" s="109" t="s">
        <v>518</v>
      </c>
      <c r="R81" s="110" t="s">
        <v>518</v>
      </c>
      <c r="S81" s="110" t="s">
        <v>518</v>
      </c>
      <c r="T81" s="110" t="s">
        <v>518</v>
      </c>
      <c r="U81" s="110" t="s">
        <v>518</v>
      </c>
      <c r="V81" s="111" t="s">
        <v>514</v>
      </c>
      <c r="W81" s="112" t="s">
        <v>514</v>
      </c>
      <c r="X81" s="152" t="s">
        <v>514</v>
      </c>
      <c r="Y81" s="153" t="s">
        <v>514</v>
      </c>
      <c r="Z81" s="154" t="s">
        <v>519</v>
      </c>
      <c r="AA81" s="113" t="s">
        <v>514</v>
      </c>
      <c r="AB81" s="113" t="s">
        <v>514</v>
      </c>
      <c r="AC81" s="113" t="s">
        <v>514</v>
      </c>
      <c r="AD81" s="114" t="s">
        <v>514</v>
      </c>
      <c r="AE81" s="115" t="s">
        <v>514</v>
      </c>
      <c r="AF81" s="115">
        <f t="shared" si="30"/>
        <v>514745.37815126055</v>
      </c>
      <c r="AG81" s="115">
        <f t="shared" si="31"/>
        <v>97801.621848739509</v>
      </c>
      <c r="AH81" s="115">
        <v>612547</v>
      </c>
      <c r="AI81" s="116" t="s">
        <v>514</v>
      </c>
      <c r="AJ81" s="117" t="s">
        <v>514</v>
      </c>
      <c r="AK81" s="118" t="s">
        <v>514</v>
      </c>
      <c r="AL81" s="155" t="s">
        <v>514</v>
      </c>
      <c r="AM81" s="119" t="s">
        <v>520</v>
      </c>
      <c r="AN81" s="120" t="s">
        <v>514</v>
      </c>
      <c r="AO81" s="120" t="s">
        <v>514</v>
      </c>
      <c r="AP81" s="121" t="s">
        <v>514</v>
      </c>
      <c r="AQ81" s="122">
        <v>497386</v>
      </c>
      <c r="AR81" s="123">
        <v>94503</v>
      </c>
      <c r="AS81" s="123">
        <v>591889</v>
      </c>
      <c r="AT81" s="123">
        <v>497386</v>
      </c>
      <c r="AU81" s="123">
        <v>591889</v>
      </c>
      <c r="AV81" s="124">
        <v>602218</v>
      </c>
      <c r="AW81" s="124">
        <v>602218</v>
      </c>
      <c r="AX81" s="124">
        <v>14607.48</v>
      </c>
      <c r="AY81" s="125">
        <v>2.4299999999999999E-2</v>
      </c>
      <c r="AZ81" s="5"/>
      <c r="BA81" s="7"/>
      <c r="BB81" s="7"/>
    </row>
    <row r="82" spans="1:54" ht="60" hidden="1">
      <c r="A82" s="6" t="s">
        <v>446</v>
      </c>
      <c r="B82" s="6" t="s">
        <v>521</v>
      </c>
      <c r="C82" s="6">
        <v>11111808</v>
      </c>
      <c r="D82" s="6" t="s">
        <v>701</v>
      </c>
      <c r="E82" s="148" t="s">
        <v>702</v>
      </c>
      <c r="F82" s="105" t="s">
        <v>56</v>
      </c>
      <c r="G82" s="149">
        <v>1</v>
      </c>
      <c r="H82" s="105" t="s">
        <v>57</v>
      </c>
      <c r="I82" s="106" t="s">
        <v>463</v>
      </c>
      <c r="J82" s="107">
        <v>46070</v>
      </c>
      <c r="K82" s="150" t="s">
        <v>526</v>
      </c>
      <c r="L82" s="151" t="s">
        <v>457</v>
      </c>
      <c r="M82" s="107" t="s">
        <v>390</v>
      </c>
      <c r="N82" s="108">
        <v>4000</v>
      </c>
      <c r="O82" s="108" t="s">
        <v>461</v>
      </c>
      <c r="P82" s="108" t="s">
        <v>455</v>
      </c>
      <c r="Q82" s="109">
        <f>IF(O82="IVA Incluido",(N82/1.19),N82)</f>
        <v>4000</v>
      </c>
      <c r="R82" s="110">
        <f>IF(P82="Si tiene IVA",Q82*19%,0)</f>
        <v>760</v>
      </c>
      <c r="S82" s="110">
        <f>Q82+R82</f>
        <v>4760</v>
      </c>
      <c r="T82" s="110">
        <f>IF(B82="","",(N82*G82))</f>
        <v>4000</v>
      </c>
      <c r="U82" s="110">
        <f>IF(B82="","",(S82*G82))</f>
        <v>4760</v>
      </c>
      <c r="V82" s="111" t="s">
        <v>463</v>
      </c>
      <c r="W82" s="112">
        <v>46062</v>
      </c>
      <c r="X82" s="152" t="s">
        <v>703</v>
      </c>
      <c r="Y82" s="153" t="s">
        <v>457</v>
      </c>
      <c r="Z82" s="154" t="s">
        <v>704</v>
      </c>
      <c r="AA82" s="113">
        <v>5600</v>
      </c>
      <c r="AB82" s="113" t="s">
        <v>454</v>
      </c>
      <c r="AC82" s="113" t="s">
        <v>455</v>
      </c>
      <c r="AD82" s="114">
        <f>IF(AB82="IVA Incluido",(AA82/1.19),AA82)</f>
        <v>4705.8823529411766</v>
      </c>
      <c r="AE82" s="115">
        <f>IF(AC82="Si tiene IVA",AD82*19%,0)</f>
        <v>894.11764705882354</v>
      </c>
      <c r="AF82" s="115">
        <f>AD82+AE82</f>
        <v>5600</v>
      </c>
      <c r="AG82" s="115">
        <f>IF(O82="","",(AA82*G82))</f>
        <v>5600</v>
      </c>
      <c r="AH82" s="115">
        <f>IF(O82="","",(AF82*G82))</f>
        <v>5600</v>
      </c>
      <c r="AI82" s="116" t="s">
        <v>463</v>
      </c>
      <c r="AJ82" s="117">
        <v>46064</v>
      </c>
      <c r="AK82" s="118" t="s">
        <v>705</v>
      </c>
      <c r="AL82" s="155" t="s">
        <v>457</v>
      </c>
      <c r="AM82" s="119" t="s">
        <v>706</v>
      </c>
      <c r="AN82" s="120">
        <v>5500</v>
      </c>
      <c r="AO82" s="120" t="s">
        <v>454</v>
      </c>
      <c r="AP82" s="121" t="s">
        <v>455</v>
      </c>
      <c r="AQ82" s="122">
        <f>IF(AO82="IVA Incluido",(AN82/1.19),AN82)</f>
        <v>4621.8487394957983</v>
      </c>
      <c r="AR82" s="123">
        <f>IF(AP82="Si tiene IVA",AQ82*19%,0)</f>
        <v>878.15126050420167</v>
      </c>
      <c r="AS82" s="123">
        <f>AQ82+AR82</f>
        <v>5500</v>
      </c>
      <c r="AT82" s="123">
        <f>IF(AB82="","",(AN82*G82))</f>
        <v>5500</v>
      </c>
      <c r="AU82" s="123">
        <f>IF(AB82="","",(AS82*G82))</f>
        <v>5500</v>
      </c>
      <c r="AV82" s="124">
        <f>IF(A82="","",AVERAGE(S82,AF82,AS82))</f>
        <v>5286.666666666667</v>
      </c>
      <c r="AW82" s="124">
        <f>IF(A82="","",AVERAGE(U82,AH82,AU82))</f>
        <v>5286.666666666667</v>
      </c>
      <c r="AX82" s="124">
        <f>IF(N82="","",STDEV(U82,AH82,AU82))</f>
        <v>458.83911486852702</v>
      </c>
      <c r="AY82" s="125">
        <f>IF(N82="","",(AX82/AW82))</f>
        <v>8.6791761954954666E-2</v>
      </c>
      <c r="AZ82" s="5"/>
      <c r="BA82" s="7">
        <f>COUNTA(M82,Z82,AM82)</f>
        <v>3</v>
      </c>
      <c r="BB82" s="7"/>
    </row>
    <row r="83" spans="1:54" ht="405" hidden="1">
      <c r="A83" s="6" t="s">
        <v>514</v>
      </c>
      <c r="B83" s="6" t="s">
        <v>514</v>
      </c>
      <c r="C83" s="6" t="s">
        <v>514</v>
      </c>
      <c r="D83" s="6" t="s">
        <v>707</v>
      </c>
      <c r="E83" s="148" t="s">
        <v>708</v>
      </c>
      <c r="F83" s="105" t="s">
        <v>517</v>
      </c>
      <c r="G83" s="149">
        <v>1</v>
      </c>
      <c r="H83" s="105"/>
      <c r="I83" s="106"/>
      <c r="J83" s="107"/>
      <c r="K83" s="150"/>
      <c r="L83" s="151"/>
      <c r="M83" s="107"/>
      <c r="N83" s="108"/>
      <c r="O83" s="108"/>
      <c r="P83" s="108"/>
      <c r="Q83" s="109" t="s">
        <v>518</v>
      </c>
      <c r="R83" s="110" t="s">
        <v>518</v>
      </c>
      <c r="S83" s="110" t="s">
        <v>518</v>
      </c>
      <c r="T83" s="110" t="s">
        <v>518</v>
      </c>
      <c r="U83" s="110" t="s">
        <v>518</v>
      </c>
      <c r="V83" s="111" t="s">
        <v>514</v>
      </c>
      <c r="W83" s="112" t="s">
        <v>514</v>
      </c>
      <c r="X83" s="152" t="s">
        <v>514</v>
      </c>
      <c r="Y83" s="153" t="s">
        <v>514</v>
      </c>
      <c r="Z83" s="154" t="s">
        <v>519</v>
      </c>
      <c r="AA83" s="113" t="s">
        <v>514</v>
      </c>
      <c r="AB83" s="113" t="s">
        <v>514</v>
      </c>
      <c r="AC83" s="113" t="s">
        <v>514</v>
      </c>
      <c r="AD83" s="114" t="s">
        <v>514</v>
      </c>
      <c r="AE83" s="115" t="s">
        <v>514</v>
      </c>
      <c r="AF83" s="115">
        <f>AH83/1.19</f>
        <v>3503882.3529411769</v>
      </c>
      <c r="AG83" s="115">
        <f>AF83*19%</f>
        <v>665737.64705882361</v>
      </c>
      <c r="AH83" s="115">
        <v>4169620</v>
      </c>
      <c r="AI83" s="116" t="s">
        <v>514</v>
      </c>
      <c r="AJ83" s="117" t="s">
        <v>514</v>
      </c>
      <c r="AK83" s="118" t="s">
        <v>514</v>
      </c>
      <c r="AL83" s="155" t="s">
        <v>514</v>
      </c>
      <c r="AM83" s="119" t="s">
        <v>520</v>
      </c>
      <c r="AN83" s="120" t="s">
        <v>514</v>
      </c>
      <c r="AO83" s="120" t="s">
        <v>514</v>
      </c>
      <c r="AP83" s="121" t="s">
        <v>514</v>
      </c>
      <c r="AQ83" s="122">
        <v>3402311</v>
      </c>
      <c r="AR83" s="123">
        <v>646439</v>
      </c>
      <c r="AS83" s="123">
        <v>4048750</v>
      </c>
      <c r="AT83" s="123">
        <v>3402311</v>
      </c>
      <c r="AU83" s="123">
        <v>4048750</v>
      </c>
      <c r="AV83" s="124">
        <v>4109185</v>
      </c>
      <c r="AW83" s="124">
        <v>4109185</v>
      </c>
      <c r="AX83" s="124">
        <v>85468</v>
      </c>
      <c r="AY83" s="125">
        <v>2.0799999999999999E-2</v>
      </c>
      <c r="AZ83" s="5"/>
      <c r="BA83" s="7"/>
      <c r="BB83" s="7"/>
    </row>
    <row r="84" spans="1:54" ht="405" hidden="1">
      <c r="A84" s="6" t="s">
        <v>514</v>
      </c>
      <c r="B84" s="6" t="s">
        <v>514</v>
      </c>
      <c r="C84" s="6" t="s">
        <v>514</v>
      </c>
      <c r="D84" s="6" t="s">
        <v>709</v>
      </c>
      <c r="E84" s="148" t="s">
        <v>710</v>
      </c>
      <c r="F84" s="105" t="s">
        <v>517</v>
      </c>
      <c r="G84" s="149">
        <v>1</v>
      </c>
      <c r="H84" s="105"/>
      <c r="I84" s="106"/>
      <c r="J84" s="107"/>
      <c r="K84" s="150"/>
      <c r="L84" s="151"/>
      <c r="M84" s="107"/>
      <c r="N84" s="108"/>
      <c r="O84" s="108"/>
      <c r="P84" s="108"/>
      <c r="Q84" s="109" t="s">
        <v>518</v>
      </c>
      <c r="R84" s="110" t="s">
        <v>518</v>
      </c>
      <c r="S84" s="110" t="s">
        <v>518</v>
      </c>
      <c r="T84" s="110" t="s">
        <v>518</v>
      </c>
      <c r="U84" s="110" t="s">
        <v>518</v>
      </c>
      <c r="V84" s="111" t="s">
        <v>514</v>
      </c>
      <c r="W84" s="112" t="s">
        <v>514</v>
      </c>
      <c r="X84" s="152" t="s">
        <v>514</v>
      </c>
      <c r="Y84" s="153" t="s">
        <v>514</v>
      </c>
      <c r="Z84" s="154" t="s">
        <v>519</v>
      </c>
      <c r="AA84" s="113" t="s">
        <v>514</v>
      </c>
      <c r="AB84" s="113" t="s">
        <v>514</v>
      </c>
      <c r="AC84" s="113" t="s">
        <v>514</v>
      </c>
      <c r="AD84" s="114" t="s">
        <v>514</v>
      </c>
      <c r="AE84" s="115" t="s">
        <v>514</v>
      </c>
      <c r="AF84" s="115">
        <f>AH84/1.19</f>
        <v>2300276.4705882352</v>
      </c>
      <c r="AG84" s="115">
        <f>AF84*19%</f>
        <v>437052.5294117647</v>
      </c>
      <c r="AH84" s="115">
        <v>2737329</v>
      </c>
      <c r="AI84" s="116" t="s">
        <v>514</v>
      </c>
      <c r="AJ84" s="117" t="s">
        <v>514</v>
      </c>
      <c r="AK84" s="118" t="s">
        <v>514</v>
      </c>
      <c r="AL84" s="155" t="s">
        <v>514</v>
      </c>
      <c r="AM84" s="119" t="s">
        <v>520</v>
      </c>
      <c r="AN84" s="120" t="s">
        <v>514</v>
      </c>
      <c r="AO84" s="120" t="s">
        <v>514</v>
      </c>
      <c r="AP84" s="121" t="s">
        <v>514</v>
      </c>
      <c r="AQ84" s="122">
        <v>2233596</v>
      </c>
      <c r="AR84" s="123">
        <v>424383</v>
      </c>
      <c r="AS84" s="123">
        <v>2657979</v>
      </c>
      <c r="AT84" s="123">
        <v>2233596</v>
      </c>
      <c r="AU84" s="123">
        <v>2657979</v>
      </c>
      <c r="AV84" s="124">
        <v>2697654</v>
      </c>
      <c r="AW84" s="124">
        <v>2697654</v>
      </c>
      <c r="AX84" s="124">
        <v>56109.2</v>
      </c>
      <c r="AY84" s="125">
        <v>2.0799999999999999E-2</v>
      </c>
      <c r="AZ84" s="5"/>
      <c r="BA84" s="7"/>
      <c r="BB84" s="7"/>
    </row>
    <row r="85" spans="1:54" ht="210" hidden="1">
      <c r="A85" s="6" t="s">
        <v>446</v>
      </c>
      <c r="B85" s="6" t="s">
        <v>711</v>
      </c>
      <c r="C85" s="6" t="s">
        <v>712</v>
      </c>
      <c r="D85" s="6" t="s">
        <v>713</v>
      </c>
      <c r="E85" s="148" t="s">
        <v>714</v>
      </c>
      <c r="F85" s="105" t="s">
        <v>56</v>
      </c>
      <c r="G85" s="149">
        <v>1</v>
      </c>
      <c r="H85" s="105" t="s">
        <v>549</v>
      </c>
      <c r="I85" s="106" t="s">
        <v>715</v>
      </c>
      <c r="J85" s="107">
        <v>46149</v>
      </c>
      <c r="K85" s="150" t="s">
        <v>716</v>
      </c>
      <c r="L85" s="151" t="s">
        <v>452</v>
      </c>
      <c r="M85" s="107" t="s">
        <v>717</v>
      </c>
      <c r="N85" s="108">
        <v>2200000</v>
      </c>
      <c r="O85" s="108" t="s">
        <v>461</v>
      </c>
      <c r="P85" s="108" t="s">
        <v>455</v>
      </c>
      <c r="Q85" s="109">
        <f>IF(O85="IVA Incluido",(N85/1.19),N85)</f>
        <v>2200000</v>
      </c>
      <c r="R85" s="110">
        <f>IF(P85="Si tiene IVA",Q85*19%,0)</f>
        <v>418000</v>
      </c>
      <c r="S85" s="110">
        <f>Q85+R85</f>
        <v>2618000</v>
      </c>
      <c r="T85" s="110">
        <f>IF(B85="","",(N85*G85))</f>
        <v>2200000</v>
      </c>
      <c r="U85" s="110">
        <f>IF(B85="","",(S85*G85))</f>
        <v>2618000</v>
      </c>
      <c r="V85" s="111" t="s">
        <v>450</v>
      </c>
      <c r="W85" s="112">
        <v>46078</v>
      </c>
      <c r="X85" s="152" t="s">
        <v>718</v>
      </c>
      <c r="Y85" s="153" t="s">
        <v>452</v>
      </c>
      <c r="Z85" s="154" t="s">
        <v>719</v>
      </c>
      <c r="AA85" s="113">
        <v>1848742</v>
      </c>
      <c r="AB85" s="113" t="s">
        <v>461</v>
      </c>
      <c r="AC85" s="113" t="s">
        <v>455</v>
      </c>
      <c r="AD85" s="114">
        <f>IF(AB85="IVA Incluido",(AA85/1.19),AA85)</f>
        <v>1848742</v>
      </c>
      <c r="AE85" s="115">
        <f>IF(AC85="Si tiene IVA",AD85*19%,0)</f>
        <v>351260.98</v>
      </c>
      <c r="AF85" s="115">
        <f>AD85+AE85</f>
        <v>2200002.98</v>
      </c>
      <c r="AG85" s="115">
        <f>IF(O85="","",(AA85*G85))</f>
        <v>1848742</v>
      </c>
      <c r="AH85" s="115">
        <f>IF(O85="","",(AF85*G85))</f>
        <v>2200002.98</v>
      </c>
      <c r="AI85" s="116" t="s">
        <v>463</v>
      </c>
      <c r="AJ85" s="117">
        <v>46142</v>
      </c>
      <c r="AK85" s="118" t="s">
        <v>720</v>
      </c>
      <c r="AL85" s="155" t="s">
        <v>452</v>
      </c>
      <c r="AM85" s="119" t="s">
        <v>721</v>
      </c>
      <c r="AN85" s="120">
        <v>1583193</v>
      </c>
      <c r="AO85" s="120" t="s">
        <v>461</v>
      </c>
      <c r="AP85" s="121" t="s">
        <v>455</v>
      </c>
      <c r="AQ85" s="122">
        <f>IF(AO85="IVA Incluido",(AN85/1.19),AN85)</f>
        <v>1583193</v>
      </c>
      <c r="AR85" s="123">
        <f>IF(AP85="Si tiene IVA",AQ85*19%,0)</f>
        <v>300806.67</v>
      </c>
      <c r="AS85" s="123">
        <f>AQ85+AR85</f>
        <v>1883999.67</v>
      </c>
      <c r="AT85" s="123">
        <f>IF(AB85="","",(AN85*G85))</f>
        <v>1583193</v>
      </c>
      <c r="AU85" s="123">
        <f>IF(AB85="","",(AS85*G85))</f>
        <v>1883999.67</v>
      </c>
      <c r="AV85" s="124">
        <f>IF(A85="","",AVERAGE(S85,AF85,AS85))</f>
        <v>2234000.8833333333</v>
      </c>
      <c r="AW85" s="124">
        <f>IF(A85="","",AVERAGE(U85,AH85,AU85))</f>
        <v>2234000.8833333333</v>
      </c>
      <c r="AX85" s="124">
        <f>IF(N85="","",STDEV(U85,AH85,AU85))</f>
        <v>368179.32340548711</v>
      </c>
      <c r="AY85" s="125">
        <f>IF(N85="","",(AX85/AW85))</f>
        <v>0.16480715211541455</v>
      </c>
      <c r="AZ85" s="5"/>
      <c r="BA85" s="7">
        <f>COUNTA(M85,Z85,AM85)</f>
        <v>3</v>
      </c>
      <c r="BB85" s="7"/>
    </row>
    <row r="86" spans="1:54" ht="405" hidden="1">
      <c r="A86" s="6" t="s">
        <v>514</v>
      </c>
      <c r="B86" s="6" t="s">
        <v>514</v>
      </c>
      <c r="C86" s="6" t="s">
        <v>514</v>
      </c>
      <c r="D86" s="6" t="s">
        <v>722</v>
      </c>
      <c r="E86" s="148" t="s">
        <v>723</v>
      </c>
      <c r="F86" s="105" t="s">
        <v>517</v>
      </c>
      <c r="G86" s="149">
        <v>1</v>
      </c>
      <c r="H86" s="105"/>
      <c r="I86" s="106"/>
      <c r="J86" s="107"/>
      <c r="K86" s="150"/>
      <c r="L86" s="151"/>
      <c r="M86" s="107"/>
      <c r="N86" s="108"/>
      <c r="O86" s="108"/>
      <c r="P86" s="108"/>
      <c r="Q86" s="109" t="s">
        <v>518</v>
      </c>
      <c r="R86" s="110" t="s">
        <v>518</v>
      </c>
      <c r="S86" s="110" t="s">
        <v>518</v>
      </c>
      <c r="T86" s="110" t="s">
        <v>518</v>
      </c>
      <c r="U86" s="110" t="s">
        <v>518</v>
      </c>
      <c r="V86" s="111" t="s">
        <v>514</v>
      </c>
      <c r="W86" s="112" t="s">
        <v>514</v>
      </c>
      <c r="X86" s="152" t="s">
        <v>514</v>
      </c>
      <c r="Y86" s="153" t="s">
        <v>514</v>
      </c>
      <c r="Z86" s="154" t="s">
        <v>519</v>
      </c>
      <c r="AA86" s="113" t="s">
        <v>514</v>
      </c>
      <c r="AB86" s="113" t="s">
        <v>514</v>
      </c>
      <c r="AC86" s="113" t="s">
        <v>514</v>
      </c>
      <c r="AD86" s="114" t="s">
        <v>514</v>
      </c>
      <c r="AE86" s="115" t="s">
        <v>514</v>
      </c>
      <c r="AF86" s="115">
        <f>AH86/1.19</f>
        <v>1563573.9495798319</v>
      </c>
      <c r="AG86" s="115">
        <f>AF86*19%</f>
        <v>297079.05042016809</v>
      </c>
      <c r="AH86" s="115">
        <v>1860653</v>
      </c>
      <c r="AI86" s="116" t="s">
        <v>514</v>
      </c>
      <c r="AJ86" s="117" t="s">
        <v>514</v>
      </c>
      <c r="AK86" s="118" t="s">
        <v>514</v>
      </c>
      <c r="AL86" s="155" t="s">
        <v>514</v>
      </c>
      <c r="AM86" s="119" t="s">
        <v>520</v>
      </c>
      <c r="AN86" s="120" t="s">
        <v>514</v>
      </c>
      <c r="AO86" s="120" t="s">
        <v>514</v>
      </c>
      <c r="AP86" s="121" t="s">
        <v>514</v>
      </c>
      <c r="AQ86" s="122">
        <v>1518249</v>
      </c>
      <c r="AR86" s="123">
        <v>288467</v>
      </c>
      <c r="AS86" s="123">
        <v>1806716</v>
      </c>
      <c r="AT86" s="123">
        <v>1518249</v>
      </c>
      <c r="AU86" s="123">
        <v>1806716</v>
      </c>
      <c r="AV86" s="124">
        <v>1833685</v>
      </c>
      <c r="AW86" s="124">
        <v>1833685</v>
      </c>
      <c r="AX86" s="124">
        <v>38139.279999999999</v>
      </c>
      <c r="AY86" s="125">
        <v>2.0799999999999999E-2</v>
      </c>
      <c r="AZ86" s="5"/>
      <c r="BA86" s="7"/>
      <c r="BB86" s="7"/>
    </row>
    <row r="87" spans="1:54" ht="150" hidden="1">
      <c r="A87" s="6" t="s">
        <v>446</v>
      </c>
      <c r="B87" s="6" t="s">
        <v>711</v>
      </c>
      <c r="C87" s="6" t="s">
        <v>712</v>
      </c>
      <c r="D87" s="6" t="s">
        <v>724</v>
      </c>
      <c r="E87" s="148" t="s">
        <v>725</v>
      </c>
      <c r="F87" s="105" t="s">
        <v>56</v>
      </c>
      <c r="G87" s="149">
        <v>1</v>
      </c>
      <c r="H87" s="105" t="s">
        <v>549</v>
      </c>
      <c r="I87" s="106" t="s">
        <v>639</v>
      </c>
      <c r="J87" s="107">
        <v>46056</v>
      </c>
      <c r="K87" s="150" t="s">
        <v>640</v>
      </c>
      <c r="L87" s="151" t="s">
        <v>457</v>
      </c>
      <c r="M87" s="107" t="s">
        <v>539</v>
      </c>
      <c r="N87" s="108">
        <v>3150000</v>
      </c>
      <c r="O87" s="108" t="s">
        <v>461</v>
      </c>
      <c r="P87" s="108" t="s">
        <v>455</v>
      </c>
      <c r="Q87" s="109">
        <f t="shared" ref="Q87:Q104" si="32">IF(O87="IVA Incluido",(N87/1.19),N87)</f>
        <v>3150000</v>
      </c>
      <c r="R87" s="110">
        <f t="shared" ref="R87:R95" si="33">IF(P87="Si tiene IVA",Q87*19%,0)</f>
        <v>598500</v>
      </c>
      <c r="S87" s="110">
        <f t="shared" ref="S87:S104" si="34">Q87+R87</f>
        <v>3748500</v>
      </c>
      <c r="T87" s="110">
        <f t="shared" ref="T87:T104" si="35">IF(B87="","",(N87*G87))</f>
        <v>3150000</v>
      </c>
      <c r="U87" s="110">
        <f t="shared" ref="U87:U104" si="36">IF(B87="","",(S87*G87))</f>
        <v>3748500</v>
      </c>
      <c r="V87" s="111" t="s">
        <v>463</v>
      </c>
      <c r="W87" s="112">
        <v>46142</v>
      </c>
      <c r="X87" s="152" t="s">
        <v>629</v>
      </c>
      <c r="Y87" s="153" t="s">
        <v>452</v>
      </c>
      <c r="Z87" s="154" t="s">
        <v>726</v>
      </c>
      <c r="AA87" s="113">
        <v>3200000</v>
      </c>
      <c r="AB87" s="113" t="s">
        <v>461</v>
      </c>
      <c r="AC87" s="113" t="s">
        <v>455</v>
      </c>
      <c r="AD87" s="114">
        <f t="shared" ref="AD87:AD104" si="37">IF(AB87="IVA Incluido",(AA87/1.19),AA87)</f>
        <v>3200000</v>
      </c>
      <c r="AE87" s="115">
        <f t="shared" ref="AE87:AE104" si="38">IF(AC87="Si tiene IVA",AD87*19%,0)</f>
        <v>608000</v>
      </c>
      <c r="AF87" s="115">
        <f t="shared" ref="AF87:AF104" si="39">AD87+AE87</f>
        <v>3808000</v>
      </c>
      <c r="AG87" s="115">
        <f t="shared" ref="AG87:AG104" si="40">IF(O87="","",(AA87*G87))</f>
        <v>3200000</v>
      </c>
      <c r="AH87" s="115">
        <f t="shared" ref="AH87:AH104" si="41">IF(O87="","",(AF87*G87))</f>
        <v>3808000</v>
      </c>
      <c r="AI87" s="116" t="s">
        <v>727</v>
      </c>
      <c r="AJ87" s="117">
        <v>46132</v>
      </c>
      <c r="AK87" s="118" t="s">
        <v>728</v>
      </c>
      <c r="AL87" s="155" t="s">
        <v>452</v>
      </c>
      <c r="AM87" s="119" t="s">
        <v>729</v>
      </c>
      <c r="AN87" s="120">
        <v>2865546.22</v>
      </c>
      <c r="AO87" s="120" t="s">
        <v>461</v>
      </c>
      <c r="AP87" s="121" t="s">
        <v>455</v>
      </c>
      <c r="AQ87" s="122">
        <f t="shared" ref="AQ87:AQ104" si="42">IF(AO87="IVA Incluido",(AN87/1.19),AN87)</f>
        <v>2865546.22</v>
      </c>
      <c r="AR87" s="123">
        <f t="shared" ref="AR87:AR104" si="43">IF(AP87="Si tiene IVA",AQ87*19%,0)</f>
        <v>544453.7818</v>
      </c>
      <c r="AS87" s="123">
        <f t="shared" ref="AS87:AS104" si="44">AQ87+AR87</f>
        <v>3410000.0018000002</v>
      </c>
      <c r="AT87" s="123">
        <f t="shared" ref="AT87:AT104" si="45">IF(AB87="","",(AN87*G87))</f>
        <v>2865546.22</v>
      </c>
      <c r="AU87" s="123">
        <f t="shared" ref="AU87:AU104" si="46">IF(AB87="","",(AS87*G87))</f>
        <v>3410000.0018000002</v>
      </c>
      <c r="AV87" s="124">
        <f t="shared" ref="AV87:AV104" si="47">IF(A87="","",AVERAGE(S87,AF87,AS87))</f>
        <v>3655500.0006000004</v>
      </c>
      <c r="AW87" s="124">
        <f t="shared" ref="AW87:AW104" si="48">IF(A87="","",AVERAGE(U87,AH87,AU87))</f>
        <v>3655500.0006000004</v>
      </c>
      <c r="AX87" s="124">
        <f t="shared" ref="AX87:AX104" si="49">IF(N87="","",STDEV(U87,AH87,AU87))</f>
        <v>214680.57564227824</v>
      </c>
      <c r="AY87" s="125">
        <f t="shared" ref="AY87:AY104" si="50">IF(N87="","",(AX87/AW87))</f>
        <v>5.872810165696659E-2</v>
      </c>
      <c r="AZ87" s="5"/>
      <c r="BA87" s="7">
        <f t="shared" ref="BA87:BA104" si="51">COUNTA(M87,Z87,AM87)</f>
        <v>3</v>
      </c>
      <c r="BB87" s="7"/>
    </row>
    <row r="88" spans="1:54" ht="150" hidden="1">
      <c r="A88" s="6" t="s">
        <v>446</v>
      </c>
      <c r="B88" s="6" t="s">
        <v>521</v>
      </c>
      <c r="C88" s="6"/>
      <c r="D88" s="6" t="s">
        <v>730</v>
      </c>
      <c r="E88" s="148" t="s">
        <v>731</v>
      </c>
      <c r="F88" s="105" t="s">
        <v>56</v>
      </c>
      <c r="G88" s="149">
        <v>1</v>
      </c>
      <c r="H88" s="105" t="s">
        <v>57</v>
      </c>
      <c r="I88" s="106" t="s">
        <v>463</v>
      </c>
      <c r="J88" s="107">
        <v>46069</v>
      </c>
      <c r="K88" s="150" t="s">
        <v>732</v>
      </c>
      <c r="L88" s="151" t="s">
        <v>457</v>
      </c>
      <c r="M88" s="107" t="s">
        <v>733</v>
      </c>
      <c r="N88" s="108">
        <v>10990</v>
      </c>
      <c r="O88" s="108" t="s">
        <v>454</v>
      </c>
      <c r="P88" s="108" t="s">
        <v>455</v>
      </c>
      <c r="Q88" s="109">
        <f t="shared" si="32"/>
        <v>9235.2941176470595</v>
      </c>
      <c r="R88" s="110">
        <f t="shared" si="33"/>
        <v>1754.7058823529412</v>
      </c>
      <c r="S88" s="110">
        <f t="shared" si="34"/>
        <v>10990</v>
      </c>
      <c r="T88" s="110">
        <f t="shared" si="35"/>
        <v>10990</v>
      </c>
      <c r="U88" s="110">
        <f t="shared" si="36"/>
        <v>10990</v>
      </c>
      <c r="V88" s="111" t="s">
        <v>463</v>
      </c>
      <c r="W88" s="112">
        <v>46069</v>
      </c>
      <c r="X88" s="152" t="s">
        <v>734</v>
      </c>
      <c r="Y88" s="153" t="s">
        <v>457</v>
      </c>
      <c r="Z88" s="154" t="s">
        <v>735</v>
      </c>
      <c r="AA88" s="113">
        <v>10725</v>
      </c>
      <c r="AB88" s="113" t="s">
        <v>454</v>
      </c>
      <c r="AC88" s="113" t="s">
        <v>455</v>
      </c>
      <c r="AD88" s="114">
        <f t="shared" si="37"/>
        <v>9012.6050420168067</v>
      </c>
      <c r="AE88" s="115">
        <f t="shared" si="38"/>
        <v>1712.3949579831933</v>
      </c>
      <c r="AF88" s="115">
        <f t="shared" si="39"/>
        <v>10725</v>
      </c>
      <c r="AG88" s="115">
        <f t="shared" si="40"/>
        <v>10725</v>
      </c>
      <c r="AH88" s="115">
        <f t="shared" si="41"/>
        <v>10725</v>
      </c>
      <c r="AI88" s="116" t="s">
        <v>463</v>
      </c>
      <c r="AJ88" s="117">
        <v>46069</v>
      </c>
      <c r="AK88" s="118" t="s">
        <v>736</v>
      </c>
      <c r="AL88" s="155" t="s">
        <v>457</v>
      </c>
      <c r="AM88" s="119" t="s">
        <v>737</v>
      </c>
      <c r="AN88" s="120">
        <v>9990</v>
      </c>
      <c r="AO88" s="120" t="s">
        <v>454</v>
      </c>
      <c r="AP88" s="121" t="s">
        <v>455</v>
      </c>
      <c r="AQ88" s="122">
        <f t="shared" si="42"/>
        <v>8394.957983193277</v>
      </c>
      <c r="AR88" s="123">
        <f t="shared" si="43"/>
        <v>1595.0420168067226</v>
      </c>
      <c r="AS88" s="123">
        <f t="shared" si="44"/>
        <v>9990</v>
      </c>
      <c r="AT88" s="123">
        <f t="shared" si="45"/>
        <v>9990</v>
      </c>
      <c r="AU88" s="123">
        <f t="shared" si="46"/>
        <v>9990</v>
      </c>
      <c r="AV88" s="124">
        <f t="shared" si="47"/>
        <v>10568.333333333334</v>
      </c>
      <c r="AW88" s="124">
        <f t="shared" si="48"/>
        <v>10568.333333333334</v>
      </c>
      <c r="AX88" s="124">
        <f t="shared" si="49"/>
        <v>518.0813964362485</v>
      </c>
      <c r="AY88" s="125">
        <f t="shared" si="50"/>
        <v>4.9022052966684923E-2</v>
      </c>
      <c r="AZ88" s="5"/>
      <c r="BA88" s="7">
        <f t="shared" si="51"/>
        <v>3</v>
      </c>
      <c r="BB88" s="7"/>
    </row>
    <row r="89" spans="1:54" ht="90" hidden="1">
      <c r="A89" s="6" t="s">
        <v>446</v>
      </c>
      <c r="B89" s="6" t="s">
        <v>521</v>
      </c>
      <c r="C89" s="6">
        <v>14111531</v>
      </c>
      <c r="D89" s="6" t="s">
        <v>738</v>
      </c>
      <c r="E89" s="148" t="s">
        <v>739</v>
      </c>
      <c r="F89" s="105" t="s">
        <v>56</v>
      </c>
      <c r="G89" s="149">
        <v>1</v>
      </c>
      <c r="H89" s="105" t="s">
        <v>57</v>
      </c>
      <c r="I89" s="106" t="s">
        <v>463</v>
      </c>
      <c r="J89" s="107">
        <v>46069</v>
      </c>
      <c r="K89" s="150" t="s">
        <v>705</v>
      </c>
      <c r="L89" s="151" t="s">
        <v>457</v>
      </c>
      <c r="M89" s="107" t="s">
        <v>391</v>
      </c>
      <c r="N89" s="108">
        <v>11000</v>
      </c>
      <c r="O89" s="108" t="s">
        <v>454</v>
      </c>
      <c r="P89" s="108" t="s">
        <v>455</v>
      </c>
      <c r="Q89" s="109">
        <f t="shared" si="32"/>
        <v>9243.6974789915967</v>
      </c>
      <c r="R89" s="110">
        <f t="shared" si="33"/>
        <v>1756.3025210084033</v>
      </c>
      <c r="S89" s="110">
        <f t="shared" si="34"/>
        <v>11000</v>
      </c>
      <c r="T89" s="110">
        <f t="shared" si="35"/>
        <v>11000</v>
      </c>
      <c r="U89" s="110">
        <f t="shared" si="36"/>
        <v>11000</v>
      </c>
      <c r="V89" s="111" t="s">
        <v>463</v>
      </c>
      <c r="W89" s="112">
        <v>46069</v>
      </c>
      <c r="X89" s="152" t="s">
        <v>703</v>
      </c>
      <c r="Y89" s="153" t="s">
        <v>457</v>
      </c>
      <c r="Z89" s="154" t="s">
        <v>740</v>
      </c>
      <c r="AA89" s="113">
        <v>9400</v>
      </c>
      <c r="AB89" s="113" t="s">
        <v>454</v>
      </c>
      <c r="AC89" s="113" t="s">
        <v>455</v>
      </c>
      <c r="AD89" s="114">
        <f t="shared" si="37"/>
        <v>7899.1596638655465</v>
      </c>
      <c r="AE89" s="115">
        <f t="shared" si="38"/>
        <v>1500.8403361344538</v>
      </c>
      <c r="AF89" s="115">
        <f t="shared" si="39"/>
        <v>9400</v>
      </c>
      <c r="AG89" s="115">
        <f t="shared" si="40"/>
        <v>9400</v>
      </c>
      <c r="AH89" s="115">
        <f t="shared" si="41"/>
        <v>9400</v>
      </c>
      <c r="AI89" s="116" t="s">
        <v>463</v>
      </c>
      <c r="AJ89" s="117">
        <v>46069</v>
      </c>
      <c r="AK89" s="118" t="s">
        <v>741</v>
      </c>
      <c r="AL89" s="155" t="s">
        <v>457</v>
      </c>
      <c r="AM89" s="119" t="s">
        <v>742</v>
      </c>
      <c r="AN89" s="120">
        <v>11900</v>
      </c>
      <c r="AO89" s="120" t="s">
        <v>454</v>
      </c>
      <c r="AP89" s="121" t="s">
        <v>455</v>
      </c>
      <c r="AQ89" s="122">
        <f t="shared" si="42"/>
        <v>10000</v>
      </c>
      <c r="AR89" s="123">
        <f t="shared" si="43"/>
        <v>1900</v>
      </c>
      <c r="AS89" s="123">
        <f t="shared" si="44"/>
        <v>11900</v>
      </c>
      <c r="AT89" s="123">
        <f t="shared" si="45"/>
        <v>11900</v>
      </c>
      <c r="AU89" s="123">
        <f t="shared" si="46"/>
        <v>11900</v>
      </c>
      <c r="AV89" s="124">
        <f t="shared" si="47"/>
        <v>10766.666666666666</v>
      </c>
      <c r="AW89" s="124">
        <f t="shared" si="48"/>
        <v>10766.666666666666</v>
      </c>
      <c r="AX89" s="124">
        <f t="shared" si="49"/>
        <v>1266.2279942148386</v>
      </c>
      <c r="AY89" s="125">
        <f t="shared" si="50"/>
        <v>0.1176063152521522</v>
      </c>
      <c r="AZ89" s="5"/>
      <c r="BA89" s="7">
        <f t="shared" si="51"/>
        <v>3</v>
      </c>
      <c r="BB89" s="7"/>
    </row>
    <row r="90" spans="1:54" ht="90" hidden="1">
      <c r="A90" s="6" t="s">
        <v>446</v>
      </c>
      <c r="B90" s="6" t="s">
        <v>521</v>
      </c>
      <c r="C90" s="6">
        <v>14111514</v>
      </c>
      <c r="D90" s="6" t="s">
        <v>176</v>
      </c>
      <c r="E90" s="148" t="s">
        <v>743</v>
      </c>
      <c r="F90" s="105" t="s">
        <v>56</v>
      </c>
      <c r="G90" s="149">
        <v>1</v>
      </c>
      <c r="H90" s="105" t="s">
        <v>57</v>
      </c>
      <c r="I90" s="106" t="s">
        <v>463</v>
      </c>
      <c r="J90" s="107">
        <v>46070</v>
      </c>
      <c r="K90" s="150" t="s">
        <v>526</v>
      </c>
      <c r="L90" s="151" t="s">
        <v>457</v>
      </c>
      <c r="M90" s="107" t="s">
        <v>390</v>
      </c>
      <c r="N90" s="108">
        <v>2700</v>
      </c>
      <c r="O90" s="108" t="s">
        <v>461</v>
      </c>
      <c r="P90" s="108" t="s">
        <v>455</v>
      </c>
      <c r="Q90" s="109">
        <f t="shared" si="32"/>
        <v>2700</v>
      </c>
      <c r="R90" s="110">
        <f t="shared" si="33"/>
        <v>513</v>
      </c>
      <c r="S90" s="110">
        <f t="shared" si="34"/>
        <v>3213</v>
      </c>
      <c r="T90" s="110">
        <f t="shared" si="35"/>
        <v>2700</v>
      </c>
      <c r="U90" s="110">
        <f t="shared" si="36"/>
        <v>3213</v>
      </c>
      <c r="V90" s="111" t="s">
        <v>463</v>
      </c>
      <c r="W90" s="112">
        <v>46070</v>
      </c>
      <c r="X90" s="152" t="s">
        <v>744</v>
      </c>
      <c r="Y90" s="153" t="s">
        <v>457</v>
      </c>
      <c r="Z90" s="154" t="s">
        <v>388</v>
      </c>
      <c r="AA90" s="113">
        <v>2706</v>
      </c>
      <c r="AB90" s="113" t="s">
        <v>454</v>
      </c>
      <c r="AC90" s="113" t="s">
        <v>455</v>
      </c>
      <c r="AD90" s="114">
        <f t="shared" si="37"/>
        <v>2273.9495798319331</v>
      </c>
      <c r="AE90" s="115">
        <f t="shared" si="38"/>
        <v>432.05042016806726</v>
      </c>
      <c r="AF90" s="115">
        <f t="shared" si="39"/>
        <v>2706.0000000000005</v>
      </c>
      <c r="AG90" s="115">
        <f t="shared" si="40"/>
        <v>2706</v>
      </c>
      <c r="AH90" s="115">
        <f t="shared" si="41"/>
        <v>2706.0000000000005</v>
      </c>
      <c r="AI90" s="116" t="s">
        <v>463</v>
      </c>
      <c r="AJ90" s="117">
        <v>46070</v>
      </c>
      <c r="AK90" s="118" t="s">
        <v>745</v>
      </c>
      <c r="AL90" s="155" t="s">
        <v>457</v>
      </c>
      <c r="AM90" s="119" t="s">
        <v>395</v>
      </c>
      <c r="AN90" s="120">
        <v>3026</v>
      </c>
      <c r="AO90" s="120" t="s">
        <v>461</v>
      </c>
      <c r="AP90" s="121" t="s">
        <v>455</v>
      </c>
      <c r="AQ90" s="122">
        <f t="shared" si="42"/>
        <v>3026</v>
      </c>
      <c r="AR90" s="123">
        <f t="shared" si="43"/>
        <v>574.94000000000005</v>
      </c>
      <c r="AS90" s="123">
        <f t="shared" si="44"/>
        <v>3600.94</v>
      </c>
      <c r="AT90" s="123">
        <f t="shared" si="45"/>
        <v>3026</v>
      </c>
      <c r="AU90" s="123">
        <f t="shared" si="46"/>
        <v>3600.94</v>
      </c>
      <c r="AV90" s="124">
        <f t="shared" si="47"/>
        <v>3173.3133333333335</v>
      </c>
      <c r="AW90" s="124">
        <f t="shared" si="48"/>
        <v>3173.3133333333335</v>
      </c>
      <c r="AX90" s="124">
        <f t="shared" si="49"/>
        <v>448.78800622714243</v>
      </c>
      <c r="AY90" s="125">
        <f t="shared" si="50"/>
        <v>0.14142568321664079</v>
      </c>
      <c r="AZ90" s="5"/>
      <c r="BA90" s="7">
        <f t="shared" si="51"/>
        <v>3</v>
      </c>
      <c r="BB90" s="7"/>
    </row>
    <row r="91" spans="1:54" ht="90" hidden="1">
      <c r="A91" s="6" t="s">
        <v>446</v>
      </c>
      <c r="B91" s="6" t="s">
        <v>521</v>
      </c>
      <c r="C91" s="6">
        <v>14111514</v>
      </c>
      <c r="D91" s="6" t="s">
        <v>746</v>
      </c>
      <c r="E91" s="148" t="s">
        <v>747</v>
      </c>
      <c r="F91" s="105" t="s">
        <v>56</v>
      </c>
      <c r="G91" s="149">
        <v>1</v>
      </c>
      <c r="H91" s="105" t="s">
        <v>57</v>
      </c>
      <c r="I91" s="106" t="s">
        <v>463</v>
      </c>
      <c r="J91" s="107">
        <v>46070</v>
      </c>
      <c r="K91" s="150" t="s">
        <v>744</v>
      </c>
      <c r="L91" s="151" t="s">
        <v>457</v>
      </c>
      <c r="M91" s="107" t="s">
        <v>388</v>
      </c>
      <c r="N91" s="108">
        <v>2898</v>
      </c>
      <c r="O91" s="108" t="s">
        <v>461</v>
      </c>
      <c r="P91" s="108" t="s">
        <v>455</v>
      </c>
      <c r="Q91" s="109">
        <f t="shared" si="32"/>
        <v>2898</v>
      </c>
      <c r="R91" s="110">
        <f t="shared" si="33"/>
        <v>550.62</v>
      </c>
      <c r="S91" s="110">
        <f t="shared" si="34"/>
        <v>3448.62</v>
      </c>
      <c r="T91" s="110">
        <f t="shared" si="35"/>
        <v>2898</v>
      </c>
      <c r="U91" s="110">
        <f t="shared" si="36"/>
        <v>3448.62</v>
      </c>
      <c r="V91" s="111" t="s">
        <v>463</v>
      </c>
      <c r="W91" s="112">
        <v>46070</v>
      </c>
      <c r="X91" s="152" t="s">
        <v>526</v>
      </c>
      <c r="Y91" s="153" t="s">
        <v>457</v>
      </c>
      <c r="Z91" s="154" t="s">
        <v>390</v>
      </c>
      <c r="AA91" s="113">
        <v>3400</v>
      </c>
      <c r="AB91" s="113" t="s">
        <v>461</v>
      </c>
      <c r="AC91" s="113" t="s">
        <v>455</v>
      </c>
      <c r="AD91" s="114">
        <f t="shared" si="37"/>
        <v>3400</v>
      </c>
      <c r="AE91" s="115">
        <f t="shared" si="38"/>
        <v>646</v>
      </c>
      <c r="AF91" s="115">
        <f t="shared" si="39"/>
        <v>4046</v>
      </c>
      <c r="AG91" s="115">
        <f t="shared" si="40"/>
        <v>3400</v>
      </c>
      <c r="AH91" s="115">
        <f t="shared" si="41"/>
        <v>4046</v>
      </c>
      <c r="AI91" s="116" t="s">
        <v>463</v>
      </c>
      <c r="AJ91" s="117">
        <v>46070</v>
      </c>
      <c r="AK91" s="118" t="s">
        <v>745</v>
      </c>
      <c r="AL91" s="155" t="s">
        <v>457</v>
      </c>
      <c r="AM91" s="119" t="s">
        <v>395</v>
      </c>
      <c r="AN91" s="120">
        <v>3361</v>
      </c>
      <c r="AO91" s="120" t="s">
        <v>461</v>
      </c>
      <c r="AP91" s="121" t="s">
        <v>455</v>
      </c>
      <c r="AQ91" s="122">
        <f t="shared" si="42"/>
        <v>3361</v>
      </c>
      <c r="AR91" s="123">
        <f t="shared" si="43"/>
        <v>638.59</v>
      </c>
      <c r="AS91" s="123">
        <f t="shared" si="44"/>
        <v>3999.59</v>
      </c>
      <c r="AT91" s="123">
        <f t="shared" si="45"/>
        <v>3361</v>
      </c>
      <c r="AU91" s="123">
        <f t="shared" si="46"/>
        <v>3999.59</v>
      </c>
      <c r="AV91" s="124">
        <f t="shared" si="47"/>
        <v>3831.4033333333332</v>
      </c>
      <c r="AW91" s="124">
        <f t="shared" si="48"/>
        <v>3831.4033333333332</v>
      </c>
      <c r="AX91" s="124">
        <f t="shared" si="49"/>
        <v>332.31127310600431</v>
      </c>
      <c r="AY91" s="125">
        <f t="shared" si="50"/>
        <v>8.6733565796867557E-2</v>
      </c>
      <c r="AZ91" s="5"/>
      <c r="BA91" s="7">
        <f t="shared" si="51"/>
        <v>3</v>
      </c>
      <c r="BB91" s="7"/>
    </row>
    <row r="92" spans="1:54" ht="60" hidden="1">
      <c r="A92" s="6" t="s">
        <v>446</v>
      </c>
      <c r="B92" s="6" t="s">
        <v>521</v>
      </c>
      <c r="C92" s="6">
        <v>60121109</v>
      </c>
      <c r="D92" s="6" t="s">
        <v>748</v>
      </c>
      <c r="E92" s="148" t="s">
        <v>749</v>
      </c>
      <c r="F92" s="105" t="s">
        <v>56</v>
      </c>
      <c r="G92" s="149">
        <v>1</v>
      </c>
      <c r="H92" s="105" t="s">
        <v>57</v>
      </c>
      <c r="I92" s="106" t="s">
        <v>463</v>
      </c>
      <c r="J92" s="107">
        <v>46069</v>
      </c>
      <c r="K92" s="150" t="s">
        <v>750</v>
      </c>
      <c r="L92" s="151" t="s">
        <v>457</v>
      </c>
      <c r="M92" s="107" t="s">
        <v>388</v>
      </c>
      <c r="N92" s="108">
        <v>49411</v>
      </c>
      <c r="O92" s="108" t="s">
        <v>461</v>
      </c>
      <c r="P92" s="108" t="s">
        <v>455</v>
      </c>
      <c r="Q92" s="109">
        <f t="shared" si="32"/>
        <v>49411</v>
      </c>
      <c r="R92" s="110">
        <f t="shared" si="33"/>
        <v>9388.09</v>
      </c>
      <c r="S92" s="110">
        <f t="shared" si="34"/>
        <v>58799.09</v>
      </c>
      <c r="T92" s="110">
        <f t="shared" si="35"/>
        <v>49411</v>
      </c>
      <c r="U92" s="110">
        <f t="shared" si="36"/>
        <v>58799.09</v>
      </c>
      <c r="V92" s="111" t="s">
        <v>463</v>
      </c>
      <c r="W92" s="112">
        <v>46069</v>
      </c>
      <c r="X92" s="152" t="s">
        <v>526</v>
      </c>
      <c r="Y92" s="153" t="s">
        <v>457</v>
      </c>
      <c r="Z92" s="154" t="s">
        <v>751</v>
      </c>
      <c r="AA92" s="113">
        <v>45900</v>
      </c>
      <c r="AB92" s="113" t="s">
        <v>461</v>
      </c>
      <c r="AC92" s="113" t="s">
        <v>455</v>
      </c>
      <c r="AD92" s="114">
        <f t="shared" si="37"/>
        <v>45900</v>
      </c>
      <c r="AE92" s="115">
        <f t="shared" si="38"/>
        <v>8721</v>
      </c>
      <c r="AF92" s="115">
        <f t="shared" si="39"/>
        <v>54621</v>
      </c>
      <c r="AG92" s="115">
        <f t="shared" si="40"/>
        <v>45900</v>
      </c>
      <c r="AH92" s="115">
        <f t="shared" si="41"/>
        <v>54621</v>
      </c>
      <c r="AI92" s="116" t="s">
        <v>463</v>
      </c>
      <c r="AJ92" s="117">
        <v>46069</v>
      </c>
      <c r="AK92" s="118" t="s">
        <v>705</v>
      </c>
      <c r="AL92" s="155" t="s">
        <v>457</v>
      </c>
      <c r="AM92" s="119" t="s">
        <v>391</v>
      </c>
      <c r="AN92" s="120">
        <v>49000</v>
      </c>
      <c r="AO92" s="120" t="s">
        <v>454</v>
      </c>
      <c r="AP92" s="121" t="s">
        <v>455</v>
      </c>
      <c r="AQ92" s="122">
        <f t="shared" si="42"/>
        <v>41176.470588235294</v>
      </c>
      <c r="AR92" s="123">
        <f t="shared" si="43"/>
        <v>7823.5294117647063</v>
      </c>
      <c r="AS92" s="123">
        <f t="shared" si="44"/>
        <v>49000</v>
      </c>
      <c r="AT92" s="123">
        <f t="shared" si="45"/>
        <v>49000</v>
      </c>
      <c r="AU92" s="123">
        <f t="shared" si="46"/>
        <v>49000</v>
      </c>
      <c r="AV92" s="124">
        <f t="shared" si="47"/>
        <v>54140.03</v>
      </c>
      <c r="AW92" s="124">
        <f t="shared" si="48"/>
        <v>54140.03</v>
      </c>
      <c r="AX92" s="124">
        <f t="shared" si="49"/>
        <v>4917.2187578650573</v>
      </c>
      <c r="AY92" s="125">
        <f t="shared" si="50"/>
        <v>9.0824086315893393E-2</v>
      </c>
      <c r="AZ92" s="5"/>
      <c r="BA92" s="7">
        <f t="shared" si="51"/>
        <v>3</v>
      </c>
      <c r="BB92" s="7"/>
    </row>
    <row r="93" spans="1:54" ht="60" hidden="1">
      <c r="A93" s="6" t="s">
        <v>446</v>
      </c>
      <c r="B93" s="6" t="s">
        <v>521</v>
      </c>
      <c r="C93" s="6">
        <v>14111514</v>
      </c>
      <c r="D93" s="6" t="s">
        <v>752</v>
      </c>
      <c r="E93" s="148" t="s">
        <v>753</v>
      </c>
      <c r="F93" s="105" t="s">
        <v>56</v>
      </c>
      <c r="G93" s="149">
        <v>1</v>
      </c>
      <c r="H93" s="105" t="s">
        <v>57</v>
      </c>
      <c r="I93" s="106" t="s">
        <v>463</v>
      </c>
      <c r="J93" s="107">
        <v>46070</v>
      </c>
      <c r="K93" s="150" t="s">
        <v>705</v>
      </c>
      <c r="L93" s="151" t="s">
        <v>457</v>
      </c>
      <c r="M93" s="107" t="s">
        <v>391</v>
      </c>
      <c r="N93" s="108">
        <v>5000</v>
      </c>
      <c r="O93" s="108" t="s">
        <v>454</v>
      </c>
      <c r="P93" s="108" t="s">
        <v>455</v>
      </c>
      <c r="Q93" s="109">
        <f t="shared" si="32"/>
        <v>4201.680672268908</v>
      </c>
      <c r="R93" s="110">
        <f t="shared" si="33"/>
        <v>798.31932773109247</v>
      </c>
      <c r="S93" s="110">
        <f t="shared" si="34"/>
        <v>5000</v>
      </c>
      <c r="T93" s="110">
        <f t="shared" si="35"/>
        <v>5000</v>
      </c>
      <c r="U93" s="110">
        <f t="shared" si="36"/>
        <v>5000</v>
      </c>
      <c r="V93" s="111" t="s">
        <v>463</v>
      </c>
      <c r="W93" s="112">
        <v>46070</v>
      </c>
      <c r="X93" s="152" t="s">
        <v>526</v>
      </c>
      <c r="Y93" s="153" t="s">
        <v>457</v>
      </c>
      <c r="Z93" s="154" t="s">
        <v>390</v>
      </c>
      <c r="AA93" s="113">
        <v>4875</v>
      </c>
      <c r="AB93" s="113" t="s">
        <v>454</v>
      </c>
      <c r="AC93" s="113" t="s">
        <v>455</v>
      </c>
      <c r="AD93" s="114">
        <f t="shared" si="37"/>
        <v>4096.6386554621849</v>
      </c>
      <c r="AE93" s="115">
        <f t="shared" si="38"/>
        <v>778.36134453781517</v>
      </c>
      <c r="AF93" s="115">
        <f t="shared" si="39"/>
        <v>4875</v>
      </c>
      <c r="AG93" s="115">
        <f t="shared" si="40"/>
        <v>4875</v>
      </c>
      <c r="AH93" s="115">
        <f t="shared" si="41"/>
        <v>4875</v>
      </c>
      <c r="AI93" s="116" t="s">
        <v>463</v>
      </c>
      <c r="AJ93" s="117">
        <v>46070</v>
      </c>
      <c r="AK93" s="118" t="s">
        <v>527</v>
      </c>
      <c r="AL93" s="155" t="s">
        <v>457</v>
      </c>
      <c r="AM93" s="119" t="s">
        <v>528</v>
      </c>
      <c r="AN93" s="120">
        <v>6200</v>
      </c>
      <c r="AO93" s="120" t="s">
        <v>454</v>
      </c>
      <c r="AP93" s="121" t="s">
        <v>455</v>
      </c>
      <c r="AQ93" s="122">
        <f t="shared" si="42"/>
        <v>5210.0840336134452</v>
      </c>
      <c r="AR93" s="123">
        <f t="shared" si="43"/>
        <v>989.9159663865546</v>
      </c>
      <c r="AS93" s="123">
        <f t="shared" si="44"/>
        <v>6200</v>
      </c>
      <c r="AT93" s="123">
        <f t="shared" si="45"/>
        <v>6200</v>
      </c>
      <c r="AU93" s="123">
        <f t="shared" si="46"/>
        <v>6200</v>
      </c>
      <c r="AV93" s="124">
        <f t="shared" si="47"/>
        <v>5358.333333333333</v>
      </c>
      <c r="AW93" s="124">
        <f t="shared" si="48"/>
        <v>5358.333333333333</v>
      </c>
      <c r="AX93" s="124">
        <f t="shared" si="49"/>
        <v>731.57934178962148</v>
      </c>
      <c r="AY93" s="125">
        <f t="shared" si="50"/>
        <v>0.13653113688142238</v>
      </c>
      <c r="AZ93" s="5"/>
      <c r="BA93" s="7">
        <f t="shared" si="51"/>
        <v>3</v>
      </c>
      <c r="BB93" s="7"/>
    </row>
    <row r="94" spans="1:54" ht="105" hidden="1">
      <c r="A94" s="6" t="s">
        <v>446</v>
      </c>
      <c r="B94" s="6" t="s">
        <v>521</v>
      </c>
      <c r="C94" s="6">
        <v>14111514</v>
      </c>
      <c r="D94" s="6" t="s">
        <v>754</v>
      </c>
      <c r="E94" s="148" t="s">
        <v>755</v>
      </c>
      <c r="F94" s="105" t="s">
        <v>56</v>
      </c>
      <c r="G94" s="149">
        <v>1</v>
      </c>
      <c r="H94" s="105" t="s">
        <v>57</v>
      </c>
      <c r="I94" s="106" t="s">
        <v>463</v>
      </c>
      <c r="J94" s="107">
        <v>46069</v>
      </c>
      <c r="K94" s="150" t="s">
        <v>705</v>
      </c>
      <c r="L94" s="151" t="s">
        <v>457</v>
      </c>
      <c r="M94" s="107" t="s">
        <v>391</v>
      </c>
      <c r="N94" s="108">
        <v>4400</v>
      </c>
      <c r="O94" s="108" t="s">
        <v>454</v>
      </c>
      <c r="P94" s="108" t="s">
        <v>455</v>
      </c>
      <c r="Q94" s="109">
        <f t="shared" si="32"/>
        <v>3697.4789915966389</v>
      </c>
      <c r="R94" s="110">
        <f t="shared" si="33"/>
        <v>702.52100840336141</v>
      </c>
      <c r="S94" s="110">
        <f t="shared" si="34"/>
        <v>4400</v>
      </c>
      <c r="T94" s="110">
        <f t="shared" si="35"/>
        <v>4400</v>
      </c>
      <c r="U94" s="110">
        <f t="shared" si="36"/>
        <v>4400</v>
      </c>
      <c r="V94" s="111" t="s">
        <v>463</v>
      </c>
      <c r="W94" s="112">
        <v>46069</v>
      </c>
      <c r="X94" s="152" t="s">
        <v>745</v>
      </c>
      <c r="Y94" s="153" t="s">
        <v>457</v>
      </c>
      <c r="Z94" s="154" t="s">
        <v>395</v>
      </c>
      <c r="AA94" s="113">
        <v>3950</v>
      </c>
      <c r="AB94" s="113" t="s">
        <v>461</v>
      </c>
      <c r="AC94" s="113" t="s">
        <v>455</v>
      </c>
      <c r="AD94" s="114">
        <f t="shared" si="37"/>
        <v>3950</v>
      </c>
      <c r="AE94" s="115">
        <f t="shared" si="38"/>
        <v>750.5</v>
      </c>
      <c r="AF94" s="115">
        <f t="shared" si="39"/>
        <v>4700.5</v>
      </c>
      <c r="AG94" s="115">
        <f t="shared" si="40"/>
        <v>3950</v>
      </c>
      <c r="AH94" s="115">
        <f t="shared" si="41"/>
        <v>4700.5</v>
      </c>
      <c r="AI94" s="116" t="s">
        <v>463</v>
      </c>
      <c r="AJ94" s="117">
        <v>46069</v>
      </c>
      <c r="AK94" s="118" t="s">
        <v>756</v>
      </c>
      <c r="AL94" s="155" t="s">
        <v>457</v>
      </c>
      <c r="AM94" s="119" t="s">
        <v>757</v>
      </c>
      <c r="AN94" s="120">
        <v>4900</v>
      </c>
      <c r="AO94" s="120" t="s">
        <v>454</v>
      </c>
      <c r="AP94" s="121" t="s">
        <v>455</v>
      </c>
      <c r="AQ94" s="122">
        <f t="shared" si="42"/>
        <v>4117.6470588235297</v>
      </c>
      <c r="AR94" s="123">
        <f t="shared" si="43"/>
        <v>782.35294117647061</v>
      </c>
      <c r="AS94" s="123">
        <f t="shared" si="44"/>
        <v>4900</v>
      </c>
      <c r="AT94" s="123">
        <f t="shared" si="45"/>
        <v>4900</v>
      </c>
      <c r="AU94" s="123">
        <f t="shared" si="46"/>
        <v>4900</v>
      </c>
      <c r="AV94" s="124">
        <f t="shared" si="47"/>
        <v>4666.833333333333</v>
      </c>
      <c r="AW94" s="124">
        <f t="shared" si="48"/>
        <v>4666.833333333333</v>
      </c>
      <c r="AX94" s="124">
        <f t="shared" si="49"/>
        <v>251.6944245177738</v>
      </c>
      <c r="AY94" s="125">
        <f t="shared" si="50"/>
        <v>5.3932593375473833E-2</v>
      </c>
      <c r="AZ94" s="5"/>
      <c r="BA94" s="7">
        <f t="shared" si="51"/>
        <v>3</v>
      </c>
      <c r="BB94" s="7"/>
    </row>
    <row r="95" spans="1:54" ht="75" hidden="1">
      <c r="A95" s="6" t="s">
        <v>446</v>
      </c>
      <c r="B95" s="6" t="s">
        <v>521</v>
      </c>
      <c r="C95" s="6"/>
      <c r="D95" s="6" t="s">
        <v>758</v>
      </c>
      <c r="E95" s="148" t="s">
        <v>759</v>
      </c>
      <c r="F95" s="105" t="s">
        <v>56</v>
      </c>
      <c r="G95" s="149">
        <v>1</v>
      </c>
      <c r="H95" s="105" t="s">
        <v>57</v>
      </c>
      <c r="I95" s="106" t="s">
        <v>463</v>
      </c>
      <c r="J95" s="107">
        <v>46070</v>
      </c>
      <c r="K95" s="150" t="s">
        <v>705</v>
      </c>
      <c r="L95" s="151" t="s">
        <v>457</v>
      </c>
      <c r="M95" s="107" t="s">
        <v>391</v>
      </c>
      <c r="N95" s="108">
        <v>5600</v>
      </c>
      <c r="O95" s="108" t="s">
        <v>454</v>
      </c>
      <c r="P95" s="108" t="s">
        <v>455</v>
      </c>
      <c r="Q95" s="109">
        <f t="shared" si="32"/>
        <v>4705.8823529411766</v>
      </c>
      <c r="R95" s="110">
        <f t="shared" si="33"/>
        <v>894.11764705882354</v>
      </c>
      <c r="S95" s="110">
        <f t="shared" si="34"/>
        <v>5600</v>
      </c>
      <c r="T95" s="110">
        <f t="shared" si="35"/>
        <v>5600</v>
      </c>
      <c r="U95" s="110">
        <f t="shared" si="36"/>
        <v>5600</v>
      </c>
      <c r="V95" s="111" t="s">
        <v>463</v>
      </c>
      <c r="W95" s="112">
        <v>46070</v>
      </c>
      <c r="X95" s="152" t="s">
        <v>527</v>
      </c>
      <c r="Y95" s="153" t="s">
        <v>457</v>
      </c>
      <c r="Z95" s="154" t="s">
        <v>389</v>
      </c>
      <c r="AA95" s="113">
        <v>5600</v>
      </c>
      <c r="AB95" s="113" t="s">
        <v>454</v>
      </c>
      <c r="AC95" s="113" t="s">
        <v>455</v>
      </c>
      <c r="AD95" s="114">
        <f t="shared" si="37"/>
        <v>4705.8823529411766</v>
      </c>
      <c r="AE95" s="115">
        <f t="shared" si="38"/>
        <v>894.11764705882354</v>
      </c>
      <c r="AF95" s="115">
        <f t="shared" si="39"/>
        <v>5600</v>
      </c>
      <c r="AG95" s="115">
        <f t="shared" si="40"/>
        <v>5600</v>
      </c>
      <c r="AH95" s="115">
        <f t="shared" si="41"/>
        <v>5600</v>
      </c>
      <c r="AI95" s="116" t="s">
        <v>463</v>
      </c>
      <c r="AJ95" s="117">
        <v>46070</v>
      </c>
      <c r="AK95" s="118" t="s">
        <v>760</v>
      </c>
      <c r="AL95" s="155" t="s">
        <v>457</v>
      </c>
      <c r="AM95" s="119" t="s">
        <v>761</v>
      </c>
      <c r="AN95" s="120">
        <v>5000</v>
      </c>
      <c r="AO95" s="120" t="s">
        <v>454</v>
      </c>
      <c r="AP95" s="121" t="s">
        <v>455</v>
      </c>
      <c r="AQ95" s="122">
        <f t="shared" si="42"/>
        <v>4201.680672268908</v>
      </c>
      <c r="AR95" s="123">
        <f t="shared" si="43"/>
        <v>798.31932773109247</v>
      </c>
      <c r="AS95" s="123">
        <f t="shared" si="44"/>
        <v>5000</v>
      </c>
      <c r="AT95" s="123">
        <f t="shared" si="45"/>
        <v>5000</v>
      </c>
      <c r="AU95" s="123">
        <f t="shared" si="46"/>
        <v>5000</v>
      </c>
      <c r="AV95" s="124">
        <f t="shared" si="47"/>
        <v>5400</v>
      </c>
      <c r="AW95" s="124">
        <f t="shared" si="48"/>
        <v>5400</v>
      </c>
      <c r="AX95" s="124">
        <f t="shared" si="49"/>
        <v>346.41016151377545</v>
      </c>
      <c r="AY95" s="125">
        <f t="shared" si="50"/>
        <v>6.4150029909958411E-2</v>
      </c>
      <c r="AZ95" s="5"/>
      <c r="BA95" s="7">
        <f t="shared" si="51"/>
        <v>3</v>
      </c>
      <c r="BB95" s="7"/>
    </row>
    <row r="96" spans="1:54" ht="60" hidden="1">
      <c r="A96" s="6" t="s">
        <v>446</v>
      </c>
      <c r="B96" s="6" t="s">
        <v>521</v>
      </c>
      <c r="C96" s="6">
        <v>60123001</v>
      </c>
      <c r="D96" s="6" t="s">
        <v>762</v>
      </c>
      <c r="E96" s="148" t="s">
        <v>763</v>
      </c>
      <c r="F96" s="105" t="s">
        <v>56</v>
      </c>
      <c r="G96" s="149">
        <v>1</v>
      </c>
      <c r="H96" s="105" t="s">
        <v>57</v>
      </c>
      <c r="I96" s="106" t="s">
        <v>463</v>
      </c>
      <c r="J96" s="107">
        <v>46070</v>
      </c>
      <c r="K96" s="150" t="s">
        <v>744</v>
      </c>
      <c r="L96" s="151" t="s">
        <v>457</v>
      </c>
      <c r="M96" s="107" t="s">
        <v>388</v>
      </c>
      <c r="N96" s="108">
        <v>990</v>
      </c>
      <c r="O96" s="108" t="s">
        <v>461</v>
      </c>
      <c r="P96" s="108" t="s">
        <v>454</v>
      </c>
      <c r="Q96" s="109">
        <f t="shared" si="32"/>
        <v>990</v>
      </c>
      <c r="R96" s="110">
        <v>188</v>
      </c>
      <c r="S96" s="110">
        <f t="shared" si="34"/>
        <v>1178</v>
      </c>
      <c r="T96" s="110">
        <f t="shared" si="35"/>
        <v>990</v>
      </c>
      <c r="U96" s="110">
        <f t="shared" si="36"/>
        <v>1178</v>
      </c>
      <c r="V96" s="111" t="s">
        <v>463</v>
      </c>
      <c r="W96" s="112">
        <v>46070</v>
      </c>
      <c r="X96" s="152" t="s">
        <v>527</v>
      </c>
      <c r="Y96" s="153" t="s">
        <v>457</v>
      </c>
      <c r="Z96" s="154" t="s">
        <v>389</v>
      </c>
      <c r="AA96" s="113">
        <v>1200</v>
      </c>
      <c r="AB96" s="113" t="s">
        <v>454</v>
      </c>
      <c r="AC96" s="113" t="s">
        <v>455</v>
      </c>
      <c r="AD96" s="114">
        <f t="shared" si="37"/>
        <v>1008.4033613445379</v>
      </c>
      <c r="AE96" s="115">
        <f t="shared" si="38"/>
        <v>191.59663865546219</v>
      </c>
      <c r="AF96" s="115">
        <f t="shared" si="39"/>
        <v>1200</v>
      </c>
      <c r="AG96" s="115">
        <f t="shared" si="40"/>
        <v>1200</v>
      </c>
      <c r="AH96" s="115">
        <f t="shared" si="41"/>
        <v>1200</v>
      </c>
      <c r="AI96" s="116" t="s">
        <v>463</v>
      </c>
      <c r="AJ96" s="117">
        <v>46070</v>
      </c>
      <c r="AK96" s="118" t="s">
        <v>703</v>
      </c>
      <c r="AL96" s="155" t="s">
        <v>457</v>
      </c>
      <c r="AM96" s="119" t="s">
        <v>764</v>
      </c>
      <c r="AN96" s="120">
        <v>1000</v>
      </c>
      <c r="AO96" s="120" t="s">
        <v>454</v>
      </c>
      <c r="AP96" s="121" t="s">
        <v>455</v>
      </c>
      <c r="AQ96" s="122">
        <f t="shared" si="42"/>
        <v>840.3361344537816</v>
      </c>
      <c r="AR96" s="123">
        <f t="shared" si="43"/>
        <v>159.66386554621852</v>
      </c>
      <c r="AS96" s="123">
        <f t="shared" si="44"/>
        <v>1000.0000000000001</v>
      </c>
      <c r="AT96" s="123">
        <f t="shared" si="45"/>
        <v>1000</v>
      </c>
      <c r="AU96" s="123">
        <f t="shared" si="46"/>
        <v>1000.0000000000001</v>
      </c>
      <c r="AV96" s="124">
        <f t="shared" si="47"/>
        <v>1126</v>
      </c>
      <c r="AW96" s="124">
        <f t="shared" si="48"/>
        <v>1126</v>
      </c>
      <c r="AX96" s="124">
        <f t="shared" si="49"/>
        <v>109.67223896684149</v>
      </c>
      <c r="AY96" s="125">
        <f t="shared" si="50"/>
        <v>9.7399856986537733E-2</v>
      </c>
      <c r="AZ96" s="5"/>
      <c r="BA96" s="7">
        <f t="shared" si="51"/>
        <v>3</v>
      </c>
      <c r="BB96" s="7"/>
    </row>
    <row r="97" spans="1:54" ht="90" hidden="1">
      <c r="A97" s="6" t="s">
        <v>446</v>
      </c>
      <c r="B97" s="6" t="s">
        <v>521</v>
      </c>
      <c r="C97" s="6">
        <v>60123001</v>
      </c>
      <c r="D97" s="6" t="s">
        <v>765</v>
      </c>
      <c r="E97" s="148" t="s">
        <v>766</v>
      </c>
      <c r="F97" s="105" t="s">
        <v>56</v>
      </c>
      <c r="G97" s="149">
        <v>1</v>
      </c>
      <c r="H97" s="105" t="s">
        <v>57</v>
      </c>
      <c r="I97" s="106" t="s">
        <v>463</v>
      </c>
      <c r="J97" s="107">
        <v>46070</v>
      </c>
      <c r="K97" s="150" t="s">
        <v>527</v>
      </c>
      <c r="L97" s="151" t="s">
        <v>457</v>
      </c>
      <c r="M97" s="107" t="s">
        <v>767</v>
      </c>
      <c r="N97" s="108">
        <v>2200</v>
      </c>
      <c r="O97" s="108" t="s">
        <v>454</v>
      </c>
      <c r="P97" s="108" t="s">
        <v>455</v>
      </c>
      <c r="Q97" s="109">
        <f t="shared" si="32"/>
        <v>1848.7394957983195</v>
      </c>
      <c r="R97" s="110">
        <f t="shared" ref="R97:R104" si="52">IF(P97="Si tiene IVA",Q97*19%,0)</f>
        <v>351.2605042016807</v>
      </c>
      <c r="S97" s="110">
        <f t="shared" si="34"/>
        <v>2200</v>
      </c>
      <c r="T97" s="110">
        <f t="shared" si="35"/>
        <v>2200</v>
      </c>
      <c r="U97" s="110">
        <f t="shared" si="36"/>
        <v>2200</v>
      </c>
      <c r="V97" s="111" t="s">
        <v>463</v>
      </c>
      <c r="W97" s="112">
        <v>46070</v>
      </c>
      <c r="X97" s="152" t="s">
        <v>744</v>
      </c>
      <c r="Y97" s="153" t="s">
        <v>457</v>
      </c>
      <c r="Z97" s="154" t="s">
        <v>388</v>
      </c>
      <c r="AA97" s="113">
        <v>1990</v>
      </c>
      <c r="AB97" s="113" t="s">
        <v>461</v>
      </c>
      <c r="AC97" s="113" t="s">
        <v>455</v>
      </c>
      <c r="AD97" s="114">
        <f t="shared" si="37"/>
        <v>1990</v>
      </c>
      <c r="AE97" s="115">
        <f t="shared" si="38"/>
        <v>378.1</v>
      </c>
      <c r="AF97" s="115">
        <f t="shared" si="39"/>
        <v>2368.1</v>
      </c>
      <c r="AG97" s="115">
        <f t="shared" si="40"/>
        <v>1990</v>
      </c>
      <c r="AH97" s="115">
        <f t="shared" si="41"/>
        <v>2368.1</v>
      </c>
      <c r="AI97" s="116" t="s">
        <v>463</v>
      </c>
      <c r="AJ97" s="117">
        <v>46070</v>
      </c>
      <c r="AK97" s="118" t="s">
        <v>745</v>
      </c>
      <c r="AL97" s="155" t="s">
        <v>457</v>
      </c>
      <c r="AM97" s="119" t="s">
        <v>395</v>
      </c>
      <c r="AN97" s="120">
        <v>2100</v>
      </c>
      <c r="AO97" s="120" t="s">
        <v>461</v>
      </c>
      <c r="AP97" s="121" t="s">
        <v>455</v>
      </c>
      <c r="AQ97" s="122">
        <f t="shared" si="42"/>
        <v>2100</v>
      </c>
      <c r="AR97" s="123">
        <f t="shared" si="43"/>
        <v>399</v>
      </c>
      <c r="AS97" s="123">
        <f t="shared" si="44"/>
        <v>2499</v>
      </c>
      <c r="AT97" s="123">
        <f t="shared" si="45"/>
        <v>2100</v>
      </c>
      <c r="AU97" s="123">
        <f t="shared" si="46"/>
        <v>2499</v>
      </c>
      <c r="AV97" s="124">
        <f t="shared" si="47"/>
        <v>2355.7000000000003</v>
      </c>
      <c r="AW97" s="124">
        <f t="shared" si="48"/>
        <v>2355.7000000000003</v>
      </c>
      <c r="AX97" s="124">
        <f t="shared" si="49"/>
        <v>149.88518939508333</v>
      </c>
      <c r="AY97" s="125">
        <f t="shared" si="50"/>
        <v>6.3626603300540527E-2</v>
      </c>
      <c r="AZ97" s="5"/>
      <c r="BA97" s="7">
        <f t="shared" si="51"/>
        <v>3</v>
      </c>
      <c r="BB97" s="7"/>
    </row>
    <row r="98" spans="1:54" ht="60" hidden="1">
      <c r="A98" s="6" t="s">
        <v>446</v>
      </c>
      <c r="B98" s="6" t="s">
        <v>521</v>
      </c>
      <c r="C98" s="6">
        <v>44121804</v>
      </c>
      <c r="D98" s="6" t="s">
        <v>768</v>
      </c>
      <c r="E98" s="148" t="s">
        <v>769</v>
      </c>
      <c r="F98" s="105" t="s">
        <v>56</v>
      </c>
      <c r="G98" s="149">
        <v>1</v>
      </c>
      <c r="H98" s="105" t="s">
        <v>57</v>
      </c>
      <c r="I98" s="106" t="s">
        <v>463</v>
      </c>
      <c r="J98" s="107">
        <v>46070</v>
      </c>
      <c r="K98" s="150" t="s">
        <v>705</v>
      </c>
      <c r="L98" s="151" t="s">
        <v>457</v>
      </c>
      <c r="M98" s="107" t="s">
        <v>391</v>
      </c>
      <c r="N98" s="108">
        <v>20000</v>
      </c>
      <c r="O98" s="108" t="s">
        <v>454</v>
      </c>
      <c r="P98" s="108" t="s">
        <v>455</v>
      </c>
      <c r="Q98" s="109">
        <f t="shared" si="32"/>
        <v>16806.722689075632</v>
      </c>
      <c r="R98" s="110">
        <f t="shared" si="52"/>
        <v>3193.2773109243699</v>
      </c>
      <c r="S98" s="110">
        <f t="shared" si="34"/>
        <v>20000</v>
      </c>
      <c r="T98" s="110">
        <f t="shared" si="35"/>
        <v>20000</v>
      </c>
      <c r="U98" s="110">
        <f t="shared" si="36"/>
        <v>20000</v>
      </c>
      <c r="V98" s="111" t="s">
        <v>463</v>
      </c>
      <c r="W98" s="112">
        <v>46070</v>
      </c>
      <c r="X98" s="152" t="s">
        <v>745</v>
      </c>
      <c r="Y98" s="153" t="s">
        <v>457</v>
      </c>
      <c r="Z98" s="154" t="s">
        <v>395</v>
      </c>
      <c r="AA98" s="113">
        <v>15126</v>
      </c>
      <c r="AB98" s="113" t="s">
        <v>461</v>
      </c>
      <c r="AC98" s="113" t="s">
        <v>455</v>
      </c>
      <c r="AD98" s="114">
        <f t="shared" si="37"/>
        <v>15126</v>
      </c>
      <c r="AE98" s="115">
        <f t="shared" si="38"/>
        <v>2873.94</v>
      </c>
      <c r="AF98" s="115">
        <f t="shared" si="39"/>
        <v>17999.939999999999</v>
      </c>
      <c r="AG98" s="115">
        <f t="shared" si="40"/>
        <v>15126</v>
      </c>
      <c r="AH98" s="115">
        <f t="shared" si="41"/>
        <v>17999.939999999999</v>
      </c>
      <c r="AI98" s="116" t="s">
        <v>463</v>
      </c>
      <c r="AJ98" s="117">
        <v>46070</v>
      </c>
      <c r="AK98" s="118" t="s">
        <v>703</v>
      </c>
      <c r="AL98" s="155" t="s">
        <v>457</v>
      </c>
      <c r="AM98" s="119" t="s">
        <v>764</v>
      </c>
      <c r="AN98" s="120">
        <v>22000</v>
      </c>
      <c r="AO98" s="120" t="s">
        <v>454</v>
      </c>
      <c r="AP98" s="121" t="s">
        <v>455</v>
      </c>
      <c r="AQ98" s="122">
        <f t="shared" si="42"/>
        <v>18487.394957983193</v>
      </c>
      <c r="AR98" s="123">
        <f t="shared" si="43"/>
        <v>3512.6050420168067</v>
      </c>
      <c r="AS98" s="123">
        <f t="shared" si="44"/>
        <v>22000</v>
      </c>
      <c r="AT98" s="123">
        <f t="shared" si="45"/>
        <v>22000</v>
      </c>
      <c r="AU98" s="123">
        <f t="shared" si="46"/>
        <v>22000</v>
      </c>
      <c r="AV98" s="124">
        <f t="shared" si="47"/>
        <v>19999.98</v>
      </c>
      <c r="AW98" s="124">
        <f t="shared" si="48"/>
        <v>19999.98</v>
      </c>
      <c r="AX98" s="124">
        <f t="shared" si="49"/>
        <v>2000.0300000749996</v>
      </c>
      <c r="AY98" s="125">
        <f t="shared" si="50"/>
        <v>0.10000160000534999</v>
      </c>
      <c r="AZ98" s="5"/>
      <c r="BA98" s="7">
        <f t="shared" si="51"/>
        <v>3</v>
      </c>
      <c r="BB98" s="7"/>
    </row>
    <row r="99" spans="1:54" ht="90" hidden="1">
      <c r="A99" s="6" t="s">
        <v>446</v>
      </c>
      <c r="B99" s="6" t="s">
        <v>521</v>
      </c>
      <c r="C99" s="6">
        <v>44121804</v>
      </c>
      <c r="D99" s="6" t="s">
        <v>770</v>
      </c>
      <c r="E99" s="148" t="s">
        <v>771</v>
      </c>
      <c r="F99" s="105" t="s">
        <v>56</v>
      </c>
      <c r="G99" s="149">
        <v>1</v>
      </c>
      <c r="H99" s="105" t="s">
        <v>57</v>
      </c>
      <c r="I99" s="106" t="s">
        <v>463</v>
      </c>
      <c r="J99" s="107">
        <v>46070</v>
      </c>
      <c r="K99" s="150" t="s">
        <v>526</v>
      </c>
      <c r="L99" s="151" t="s">
        <v>457</v>
      </c>
      <c r="M99" s="107" t="s">
        <v>390</v>
      </c>
      <c r="N99" s="108">
        <v>11500</v>
      </c>
      <c r="O99" s="108" t="s">
        <v>461</v>
      </c>
      <c r="P99" s="108" t="s">
        <v>455</v>
      </c>
      <c r="Q99" s="109">
        <f t="shared" si="32"/>
        <v>11500</v>
      </c>
      <c r="R99" s="110">
        <f t="shared" si="52"/>
        <v>2185</v>
      </c>
      <c r="S99" s="110">
        <f t="shared" si="34"/>
        <v>13685</v>
      </c>
      <c r="T99" s="110">
        <f t="shared" si="35"/>
        <v>11500</v>
      </c>
      <c r="U99" s="110">
        <f t="shared" si="36"/>
        <v>13685</v>
      </c>
      <c r="V99" s="111" t="s">
        <v>463</v>
      </c>
      <c r="W99" s="112">
        <v>46070</v>
      </c>
      <c r="X99" s="152" t="s">
        <v>760</v>
      </c>
      <c r="Y99" s="153" t="s">
        <v>457</v>
      </c>
      <c r="Z99" s="154" t="s">
        <v>392</v>
      </c>
      <c r="AA99" s="113">
        <v>18000</v>
      </c>
      <c r="AB99" s="113" t="s">
        <v>454</v>
      </c>
      <c r="AC99" s="113" t="s">
        <v>455</v>
      </c>
      <c r="AD99" s="114">
        <f t="shared" si="37"/>
        <v>15126.050420168069</v>
      </c>
      <c r="AE99" s="115">
        <f t="shared" si="38"/>
        <v>2873.9495798319331</v>
      </c>
      <c r="AF99" s="115">
        <f t="shared" si="39"/>
        <v>18000</v>
      </c>
      <c r="AG99" s="115">
        <f t="shared" si="40"/>
        <v>18000</v>
      </c>
      <c r="AH99" s="115">
        <f t="shared" si="41"/>
        <v>18000</v>
      </c>
      <c r="AI99" s="116" t="s">
        <v>463</v>
      </c>
      <c r="AJ99" s="117">
        <v>46070</v>
      </c>
      <c r="AK99" s="118" t="s">
        <v>744</v>
      </c>
      <c r="AL99" s="155" t="s">
        <v>457</v>
      </c>
      <c r="AM99" s="119" t="s">
        <v>388</v>
      </c>
      <c r="AN99" s="120">
        <v>13940</v>
      </c>
      <c r="AO99" s="120" t="s">
        <v>461</v>
      </c>
      <c r="AP99" s="121" t="s">
        <v>455</v>
      </c>
      <c r="AQ99" s="122">
        <f t="shared" si="42"/>
        <v>13940</v>
      </c>
      <c r="AR99" s="123">
        <f t="shared" si="43"/>
        <v>2648.6</v>
      </c>
      <c r="AS99" s="123">
        <f t="shared" si="44"/>
        <v>16588.599999999999</v>
      </c>
      <c r="AT99" s="123">
        <f t="shared" si="45"/>
        <v>13940</v>
      </c>
      <c r="AU99" s="123">
        <f t="shared" si="46"/>
        <v>16588.599999999999</v>
      </c>
      <c r="AV99" s="124">
        <f t="shared" si="47"/>
        <v>16091.199999999999</v>
      </c>
      <c r="AW99" s="124">
        <f t="shared" si="48"/>
        <v>16091.199999999999</v>
      </c>
      <c r="AX99" s="124">
        <f t="shared" si="49"/>
        <v>2200.0821166492838</v>
      </c>
      <c r="AY99" s="125">
        <f t="shared" si="50"/>
        <v>0.13672579525761186</v>
      </c>
      <c r="AZ99" s="5"/>
      <c r="BA99" s="7">
        <f t="shared" si="51"/>
        <v>3</v>
      </c>
      <c r="BB99" s="7"/>
    </row>
    <row r="100" spans="1:54" ht="75" hidden="1">
      <c r="A100" s="6" t="s">
        <v>446</v>
      </c>
      <c r="B100" s="6" t="s">
        <v>521</v>
      </c>
      <c r="C100" s="6">
        <v>44111912</v>
      </c>
      <c r="D100" s="6" t="s">
        <v>772</v>
      </c>
      <c r="E100" s="148" t="s">
        <v>773</v>
      </c>
      <c r="F100" s="105" t="s">
        <v>56</v>
      </c>
      <c r="G100" s="149">
        <v>1</v>
      </c>
      <c r="H100" s="105" t="s">
        <v>57</v>
      </c>
      <c r="I100" s="106" t="s">
        <v>463</v>
      </c>
      <c r="J100" s="107">
        <v>46070</v>
      </c>
      <c r="K100" s="150" t="s">
        <v>774</v>
      </c>
      <c r="L100" s="151" t="s">
        <v>457</v>
      </c>
      <c r="M100" s="107" t="s">
        <v>775</v>
      </c>
      <c r="N100" s="108">
        <v>1900</v>
      </c>
      <c r="O100" s="108" t="s">
        <v>454</v>
      </c>
      <c r="P100" s="108" t="s">
        <v>455</v>
      </c>
      <c r="Q100" s="109">
        <f t="shared" si="32"/>
        <v>1596.6386554621849</v>
      </c>
      <c r="R100" s="110">
        <f t="shared" si="52"/>
        <v>303.36134453781517</v>
      </c>
      <c r="S100" s="110">
        <f t="shared" si="34"/>
        <v>1900</v>
      </c>
      <c r="T100" s="110">
        <f t="shared" si="35"/>
        <v>1900</v>
      </c>
      <c r="U100" s="110">
        <f t="shared" si="36"/>
        <v>1900</v>
      </c>
      <c r="V100" s="111" t="s">
        <v>463</v>
      </c>
      <c r="W100" s="112">
        <v>46070</v>
      </c>
      <c r="X100" s="152" t="s">
        <v>744</v>
      </c>
      <c r="Y100" s="153" t="s">
        <v>457</v>
      </c>
      <c r="Z100" s="154" t="s">
        <v>388</v>
      </c>
      <c r="AA100" s="113">
        <v>1633</v>
      </c>
      <c r="AB100" s="113" t="s">
        <v>461</v>
      </c>
      <c r="AC100" s="113" t="s">
        <v>455</v>
      </c>
      <c r="AD100" s="114">
        <f t="shared" si="37"/>
        <v>1633</v>
      </c>
      <c r="AE100" s="115">
        <f t="shared" si="38"/>
        <v>310.27</v>
      </c>
      <c r="AF100" s="115">
        <f t="shared" si="39"/>
        <v>1943.27</v>
      </c>
      <c r="AG100" s="115">
        <f t="shared" si="40"/>
        <v>1633</v>
      </c>
      <c r="AH100" s="115">
        <f t="shared" si="41"/>
        <v>1943.27</v>
      </c>
      <c r="AI100" s="116" t="s">
        <v>463</v>
      </c>
      <c r="AJ100" s="117">
        <v>46070</v>
      </c>
      <c r="AK100" s="118" t="s">
        <v>760</v>
      </c>
      <c r="AL100" s="155" t="s">
        <v>457</v>
      </c>
      <c r="AM100" s="119" t="s">
        <v>776</v>
      </c>
      <c r="AN100" s="120">
        <v>1900</v>
      </c>
      <c r="AO100" s="120" t="s">
        <v>454</v>
      </c>
      <c r="AP100" s="121" t="s">
        <v>455</v>
      </c>
      <c r="AQ100" s="122">
        <f t="shared" si="42"/>
        <v>1596.6386554621849</v>
      </c>
      <c r="AR100" s="123">
        <f t="shared" si="43"/>
        <v>303.36134453781517</v>
      </c>
      <c r="AS100" s="123">
        <f t="shared" si="44"/>
        <v>1900</v>
      </c>
      <c r="AT100" s="123">
        <f t="shared" si="45"/>
        <v>1900</v>
      </c>
      <c r="AU100" s="123">
        <f t="shared" si="46"/>
        <v>1900</v>
      </c>
      <c r="AV100" s="124">
        <f t="shared" si="47"/>
        <v>1914.4233333333334</v>
      </c>
      <c r="AW100" s="124">
        <f t="shared" si="48"/>
        <v>1914.4233333333334</v>
      </c>
      <c r="AX100" s="124">
        <f t="shared" si="49"/>
        <v>24.981946147835096</v>
      </c>
      <c r="AY100" s="125">
        <f t="shared" si="50"/>
        <v>1.3049332252097721E-2</v>
      </c>
      <c r="AZ100" s="5"/>
      <c r="BA100" s="7">
        <f t="shared" si="51"/>
        <v>3</v>
      </c>
      <c r="BB100" s="7"/>
    </row>
    <row r="101" spans="1:54" ht="105" hidden="1">
      <c r="A101" s="6" t="s">
        <v>446</v>
      </c>
      <c r="B101" s="6" t="s">
        <v>504</v>
      </c>
      <c r="C101" s="6">
        <v>24122000</v>
      </c>
      <c r="D101" s="6" t="s">
        <v>777</v>
      </c>
      <c r="E101" s="148" t="s">
        <v>778</v>
      </c>
      <c r="F101" s="105" t="s">
        <v>56</v>
      </c>
      <c r="G101" s="149">
        <v>1</v>
      </c>
      <c r="H101" s="105" t="s">
        <v>57</v>
      </c>
      <c r="I101" s="106" t="s">
        <v>450</v>
      </c>
      <c r="J101" s="107">
        <v>46086</v>
      </c>
      <c r="K101" s="150" t="s">
        <v>779</v>
      </c>
      <c r="L101" s="151" t="s">
        <v>457</v>
      </c>
      <c r="M101" s="107" t="s">
        <v>780</v>
      </c>
      <c r="N101" s="108">
        <v>23000</v>
      </c>
      <c r="O101" s="108" t="s">
        <v>454</v>
      </c>
      <c r="P101" s="108" t="s">
        <v>455</v>
      </c>
      <c r="Q101" s="109">
        <f t="shared" si="32"/>
        <v>19327.731092436974</v>
      </c>
      <c r="R101" s="110">
        <f t="shared" si="52"/>
        <v>3672.2689075630251</v>
      </c>
      <c r="S101" s="110">
        <f t="shared" si="34"/>
        <v>23000</v>
      </c>
      <c r="T101" s="110">
        <f t="shared" si="35"/>
        <v>23000</v>
      </c>
      <c r="U101" s="110">
        <f t="shared" si="36"/>
        <v>23000</v>
      </c>
      <c r="V101" s="111" t="s">
        <v>450</v>
      </c>
      <c r="W101" s="112">
        <v>46152</v>
      </c>
      <c r="X101" s="152" t="s">
        <v>781</v>
      </c>
      <c r="Y101" s="153" t="s">
        <v>452</v>
      </c>
      <c r="Z101" s="154" t="s">
        <v>782</v>
      </c>
      <c r="AA101" s="113">
        <v>19099</v>
      </c>
      <c r="AB101" s="113" t="s">
        <v>461</v>
      </c>
      <c r="AC101" s="113" t="s">
        <v>455</v>
      </c>
      <c r="AD101" s="114">
        <f t="shared" si="37"/>
        <v>19099</v>
      </c>
      <c r="AE101" s="115">
        <f t="shared" si="38"/>
        <v>3628.81</v>
      </c>
      <c r="AF101" s="115">
        <f t="shared" si="39"/>
        <v>22727.81</v>
      </c>
      <c r="AG101" s="115">
        <f t="shared" si="40"/>
        <v>19099</v>
      </c>
      <c r="AH101" s="115">
        <f t="shared" si="41"/>
        <v>22727.81</v>
      </c>
      <c r="AI101" s="116" t="s">
        <v>450</v>
      </c>
      <c r="AJ101" s="117">
        <v>46086</v>
      </c>
      <c r="AK101" s="118" t="s">
        <v>783</v>
      </c>
      <c r="AL101" s="155" t="s">
        <v>457</v>
      </c>
      <c r="AM101" s="119" t="s">
        <v>784</v>
      </c>
      <c r="AN101" s="120">
        <v>23600</v>
      </c>
      <c r="AO101" s="120" t="s">
        <v>461</v>
      </c>
      <c r="AP101" s="121" t="s">
        <v>455</v>
      </c>
      <c r="AQ101" s="122">
        <f t="shared" si="42"/>
        <v>23600</v>
      </c>
      <c r="AR101" s="123">
        <f t="shared" si="43"/>
        <v>4484</v>
      </c>
      <c r="AS101" s="123">
        <f t="shared" si="44"/>
        <v>28084</v>
      </c>
      <c r="AT101" s="123">
        <f t="shared" si="45"/>
        <v>23600</v>
      </c>
      <c r="AU101" s="123">
        <f t="shared" si="46"/>
        <v>28084</v>
      </c>
      <c r="AV101" s="124">
        <f t="shared" si="47"/>
        <v>24603.936666666665</v>
      </c>
      <c r="AW101" s="124">
        <f t="shared" si="48"/>
        <v>24603.936666666665</v>
      </c>
      <c r="AX101" s="124">
        <f t="shared" si="49"/>
        <v>3016.8945046244708</v>
      </c>
      <c r="AY101" s="125">
        <f t="shared" si="50"/>
        <v>0.12261836573135672</v>
      </c>
      <c r="AZ101" s="5"/>
      <c r="BA101" s="7">
        <f t="shared" si="51"/>
        <v>3</v>
      </c>
      <c r="BB101" s="7"/>
    </row>
    <row r="102" spans="1:54" ht="135" hidden="1">
      <c r="A102" s="6" t="s">
        <v>446</v>
      </c>
      <c r="B102" s="6" t="s">
        <v>504</v>
      </c>
      <c r="C102" s="6" t="s">
        <v>785</v>
      </c>
      <c r="D102" s="6" t="s">
        <v>786</v>
      </c>
      <c r="E102" s="148" t="s">
        <v>787</v>
      </c>
      <c r="F102" s="105" t="s">
        <v>56</v>
      </c>
      <c r="G102" s="149">
        <v>180</v>
      </c>
      <c r="H102" s="105" t="s">
        <v>57</v>
      </c>
      <c r="I102" s="106" t="s">
        <v>450</v>
      </c>
      <c r="J102" s="107">
        <v>46152</v>
      </c>
      <c r="K102" s="150" t="s">
        <v>788</v>
      </c>
      <c r="L102" s="151" t="s">
        <v>457</v>
      </c>
      <c r="M102" s="107" t="s">
        <v>789</v>
      </c>
      <c r="N102" s="108">
        <v>23000</v>
      </c>
      <c r="O102" s="108" t="s">
        <v>454</v>
      </c>
      <c r="P102" s="108" t="s">
        <v>455</v>
      </c>
      <c r="Q102" s="109">
        <f t="shared" si="32"/>
        <v>19327.731092436974</v>
      </c>
      <c r="R102" s="110">
        <f t="shared" si="52"/>
        <v>3672.2689075630251</v>
      </c>
      <c r="S102" s="110">
        <f t="shared" si="34"/>
        <v>23000</v>
      </c>
      <c r="T102" s="110">
        <f t="shared" si="35"/>
        <v>4140000</v>
      </c>
      <c r="U102" s="110">
        <f t="shared" si="36"/>
        <v>4140000</v>
      </c>
      <c r="V102" s="111" t="s">
        <v>497</v>
      </c>
      <c r="W102" s="112">
        <v>46107</v>
      </c>
      <c r="X102" s="152" t="s">
        <v>790</v>
      </c>
      <c r="Y102" s="153" t="s">
        <v>457</v>
      </c>
      <c r="Z102" s="154" t="s">
        <v>782</v>
      </c>
      <c r="AA102" s="113">
        <v>21507</v>
      </c>
      <c r="AB102" s="113" t="s">
        <v>461</v>
      </c>
      <c r="AC102" s="113" t="s">
        <v>455</v>
      </c>
      <c r="AD102" s="114">
        <f t="shared" si="37"/>
        <v>21507</v>
      </c>
      <c r="AE102" s="115">
        <f t="shared" si="38"/>
        <v>4086.33</v>
      </c>
      <c r="AF102" s="115">
        <f t="shared" si="39"/>
        <v>25593.33</v>
      </c>
      <c r="AG102" s="115">
        <f t="shared" si="40"/>
        <v>3871260</v>
      </c>
      <c r="AH102" s="115">
        <f t="shared" si="41"/>
        <v>4606799.4000000004</v>
      </c>
      <c r="AI102" s="116" t="s">
        <v>450</v>
      </c>
      <c r="AJ102" s="117">
        <v>46152</v>
      </c>
      <c r="AK102" s="118" t="s">
        <v>791</v>
      </c>
      <c r="AL102" s="155" t="s">
        <v>457</v>
      </c>
      <c r="AM102" s="119" t="s">
        <v>792</v>
      </c>
      <c r="AN102" s="120">
        <v>22682</v>
      </c>
      <c r="AO102" s="120" t="s">
        <v>461</v>
      </c>
      <c r="AP102" s="121" t="s">
        <v>455</v>
      </c>
      <c r="AQ102" s="122">
        <f t="shared" si="42"/>
        <v>22682</v>
      </c>
      <c r="AR102" s="123">
        <f t="shared" si="43"/>
        <v>4309.58</v>
      </c>
      <c r="AS102" s="123">
        <f t="shared" si="44"/>
        <v>26991.58</v>
      </c>
      <c r="AT102" s="123">
        <f t="shared" si="45"/>
        <v>4082760</v>
      </c>
      <c r="AU102" s="123">
        <f t="shared" si="46"/>
        <v>4858484.4000000004</v>
      </c>
      <c r="AV102" s="124">
        <f t="shared" si="47"/>
        <v>25194.97</v>
      </c>
      <c r="AW102" s="124">
        <f t="shared" si="48"/>
        <v>4535094.6000000006</v>
      </c>
      <c r="AX102" s="124">
        <f t="shared" si="49"/>
        <v>364569.80404048844</v>
      </c>
      <c r="AY102" s="125">
        <f t="shared" si="50"/>
        <v>8.0388577570242606E-2</v>
      </c>
      <c r="AZ102" s="5"/>
      <c r="BA102" s="7">
        <f t="shared" si="51"/>
        <v>3</v>
      </c>
      <c r="BB102" s="7"/>
    </row>
    <row r="103" spans="1:54" ht="90" hidden="1">
      <c r="A103" s="6" t="s">
        <v>446</v>
      </c>
      <c r="B103" s="6" t="s">
        <v>504</v>
      </c>
      <c r="C103" s="6">
        <v>80141607</v>
      </c>
      <c r="D103" s="6" t="s">
        <v>793</v>
      </c>
      <c r="E103" s="148" t="s">
        <v>794</v>
      </c>
      <c r="F103" s="105" t="s">
        <v>56</v>
      </c>
      <c r="G103" s="149">
        <v>1</v>
      </c>
      <c r="H103" s="105" t="s">
        <v>57</v>
      </c>
      <c r="I103" s="106" t="s">
        <v>450</v>
      </c>
      <c r="J103" s="107">
        <v>46153</v>
      </c>
      <c r="K103" s="150" t="s">
        <v>795</v>
      </c>
      <c r="L103" s="151" t="s">
        <v>457</v>
      </c>
      <c r="M103" s="107" t="s">
        <v>512</v>
      </c>
      <c r="N103" s="108">
        <v>14290</v>
      </c>
      <c r="O103" s="108" t="s">
        <v>461</v>
      </c>
      <c r="P103" s="108" t="s">
        <v>481</v>
      </c>
      <c r="Q103" s="109">
        <f t="shared" si="32"/>
        <v>14290</v>
      </c>
      <c r="R103" s="110">
        <f t="shared" si="52"/>
        <v>0</v>
      </c>
      <c r="S103" s="110">
        <f t="shared" si="34"/>
        <v>14290</v>
      </c>
      <c r="T103" s="110">
        <f t="shared" si="35"/>
        <v>14290</v>
      </c>
      <c r="U103" s="110">
        <f t="shared" si="36"/>
        <v>14290</v>
      </c>
      <c r="V103" s="111" t="s">
        <v>450</v>
      </c>
      <c r="W103" s="112">
        <v>46153</v>
      </c>
      <c r="X103" s="152" t="s">
        <v>796</v>
      </c>
      <c r="Y103" s="153" t="s">
        <v>457</v>
      </c>
      <c r="Z103" s="154" t="s">
        <v>797</v>
      </c>
      <c r="AA103" s="113">
        <v>17250</v>
      </c>
      <c r="AB103" s="113" t="s">
        <v>461</v>
      </c>
      <c r="AC103" s="113" t="s">
        <v>481</v>
      </c>
      <c r="AD103" s="114">
        <f t="shared" si="37"/>
        <v>17250</v>
      </c>
      <c r="AE103" s="115">
        <f t="shared" si="38"/>
        <v>0</v>
      </c>
      <c r="AF103" s="115">
        <f t="shared" si="39"/>
        <v>17250</v>
      </c>
      <c r="AG103" s="115">
        <f t="shared" si="40"/>
        <v>17250</v>
      </c>
      <c r="AH103" s="115">
        <f t="shared" si="41"/>
        <v>17250</v>
      </c>
      <c r="AI103" s="116" t="s">
        <v>450</v>
      </c>
      <c r="AJ103" s="117">
        <v>46086</v>
      </c>
      <c r="AK103" s="118" t="s">
        <v>795</v>
      </c>
      <c r="AL103" s="155" t="s">
        <v>457</v>
      </c>
      <c r="AM103" s="119" t="s">
        <v>512</v>
      </c>
      <c r="AN103" s="120">
        <v>14290</v>
      </c>
      <c r="AO103" s="120" t="s">
        <v>461</v>
      </c>
      <c r="AP103" s="121" t="s">
        <v>481</v>
      </c>
      <c r="AQ103" s="122">
        <f t="shared" si="42"/>
        <v>14290</v>
      </c>
      <c r="AR103" s="123">
        <f t="shared" si="43"/>
        <v>0</v>
      </c>
      <c r="AS103" s="123">
        <f t="shared" si="44"/>
        <v>14290</v>
      </c>
      <c r="AT103" s="123">
        <f t="shared" si="45"/>
        <v>14290</v>
      </c>
      <c r="AU103" s="123">
        <f t="shared" si="46"/>
        <v>14290</v>
      </c>
      <c r="AV103" s="124">
        <f t="shared" si="47"/>
        <v>15276.666666666666</v>
      </c>
      <c r="AW103" s="124">
        <f t="shared" si="48"/>
        <v>15276.666666666666</v>
      </c>
      <c r="AX103" s="124">
        <f t="shared" si="49"/>
        <v>1708.9567968012923</v>
      </c>
      <c r="AY103" s="125">
        <f t="shared" si="50"/>
        <v>0.11186712612707565</v>
      </c>
      <c r="AZ103" s="5"/>
      <c r="BA103" s="7">
        <f t="shared" si="51"/>
        <v>3</v>
      </c>
      <c r="BB103" s="7" t="s">
        <v>562</v>
      </c>
    </row>
    <row r="104" spans="1:54" ht="150" hidden="1">
      <c r="A104" s="6" t="s">
        <v>446</v>
      </c>
      <c r="B104" s="6" t="s">
        <v>447</v>
      </c>
      <c r="C104" s="6">
        <v>60101402</v>
      </c>
      <c r="D104" s="6" t="s">
        <v>798</v>
      </c>
      <c r="E104" s="148" t="s">
        <v>799</v>
      </c>
      <c r="F104" s="105" t="s">
        <v>56</v>
      </c>
      <c r="G104" s="149">
        <v>1</v>
      </c>
      <c r="H104" s="105" t="s">
        <v>57</v>
      </c>
      <c r="I104" s="106" t="s">
        <v>497</v>
      </c>
      <c r="J104" s="107">
        <v>46070</v>
      </c>
      <c r="K104" s="150" t="s">
        <v>486</v>
      </c>
      <c r="L104" s="151" t="s">
        <v>457</v>
      </c>
      <c r="M104" s="107" t="s">
        <v>800</v>
      </c>
      <c r="N104" s="108">
        <v>2500</v>
      </c>
      <c r="O104" s="108" t="s">
        <v>461</v>
      </c>
      <c r="P104" s="108" t="s">
        <v>455</v>
      </c>
      <c r="Q104" s="109">
        <f t="shared" si="32"/>
        <v>2500</v>
      </c>
      <c r="R104" s="110">
        <f t="shared" si="52"/>
        <v>475</v>
      </c>
      <c r="S104" s="110">
        <f t="shared" si="34"/>
        <v>2975</v>
      </c>
      <c r="T104" s="110">
        <f t="shared" si="35"/>
        <v>2500</v>
      </c>
      <c r="U104" s="110">
        <f t="shared" si="36"/>
        <v>2975</v>
      </c>
      <c r="V104" s="111" t="s">
        <v>497</v>
      </c>
      <c r="W104" s="112">
        <v>46070</v>
      </c>
      <c r="X104" s="152" t="s">
        <v>498</v>
      </c>
      <c r="Y104" s="153" t="s">
        <v>457</v>
      </c>
      <c r="Z104" s="154" t="s">
        <v>475</v>
      </c>
      <c r="AA104" s="113">
        <v>2500</v>
      </c>
      <c r="AB104" s="113" t="s">
        <v>461</v>
      </c>
      <c r="AC104" s="113" t="s">
        <v>455</v>
      </c>
      <c r="AD104" s="114">
        <f t="shared" si="37"/>
        <v>2500</v>
      </c>
      <c r="AE104" s="115">
        <f t="shared" si="38"/>
        <v>475</v>
      </c>
      <c r="AF104" s="115">
        <f t="shared" si="39"/>
        <v>2975</v>
      </c>
      <c r="AG104" s="115">
        <f t="shared" si="40"/>
        <v>2500</v>
      </c>
      <c r="AH104" s="115">
        <f t="shared" si="41"/>
        <v>2975</v>
      </c>
      <c r="AI104" s="116" t="s">
        <v>497</v>
      </c>
      <c r="AJ104" s="117">
        <v>46071</v>
      </c>
      <c r="AK104" s="118" t="s">
        <v>456</v>
      </c>
      <c r="AL104" s="155" t="s">
        <v>457</v>
      </c>
      <c r="AM104" s="119" t="s">
        <v>468</v>
      </c>
      <c r="AN104" s="120">
        <v>2700</v>
      </c>
      <c r="AO104" s="120" t="s">
        <v>461</v>
      </c>
      <c r="AP104" s="121" t="s">
        <v>481</v>
      </c>
      <c r="AQ104" s="122">
        <f t="shared" si="42"/>
        <v>2700</v>
      </c>
      <c r="AR104" s="123">
        <f t="shared" si="43"/>
        <v>0</v>
      </c>
      <c r="AS104" s="123">
        <f t="shared" si="44"/>
        <v>2700</v>
      </c>
      <c r="AT104" s="123">
        <f t="shared" si="45"/>
        <v>2700</v>
      </c>
      <c r="AU104" s="123">
        <f t="shared" si="46"/>
        <v>2700</v>
      </c>
      <c r="AV104" s="124">
        <f t="shared" si="47"/>
        <v>2883.3333333333335</v>
      </c>
      <c r="AW104" s="124">
        <f t="shared" si="48"/>
        <v>2883.3333333333335</v>
      </c>
      <c r="AX104" s="124">
        <f t="shared" si="49"/>
        <v>158.7713240271471</v>
      </c>
      <c r="AY104" s="125">
        <f t="shared" si="50"/>
        <v>5.5065199084559688E-2</v>
      </c>
      <c r="AZ104" s="5"/>
      <c r="BA104" s="7">
        <f t="shared" si="51"/>
        <v>3</v>
      </c>
      <c r="BB104" s="7" t="s">
        <v>493</v>
      </c>
    </row>
    <row r="105" spans="1:54" ht="405" hidden="1">
      <c r="A105" s="6" t="s">
        <v>514</v>
      </c>
      <c r="B105" s="6" t="s">
        <v>514</v>
      </c>
      <c r="C105" s="6" t="s">
        <v>514</v>
      </c>
      <c r="D105" s="6" t="s">
        <v>801</v>
      </c>
      <c r="E105" s="148" t="s">
        <v>802</v>
      </c>
      <c r="F105" s="105" t="s">
        <v>517</v>
      </c>
      <c r="G105" s="149">
        <v>1</v>
      </c>
      <c r="H105" s="105"/>
      <c r="I105" s="106"/>
      <c r="J105" s="107"/>
      <c r="K105" s="150"/>
      <c r="L105" s="151"/>
      <c r="M105" s="107"/>
      <c r="N105" s="108"/>
      <c r="O105" s="108"/>
      <c r="P105" s="108"/>
      <c r="Q105" s="109" t="s">
        <v>518</v>
      </c>
      <c r="R105" s="110" t="s">
        <v>518</v>
      </c>
      <c r="S105" s="110" t="s">
        <v>518</v>
      </c>
      <c r="T105" s="110" t="s">
        <v>518</v>
      </c>
      <c r="U105" s="110" t="s">
        <v>518</v>
      </c>
      <c r="V105" s="111" t="s">
        <v>514</v>
      </c>
      <c r="W105" s="112" t="s">
        <v>514</v>
      </c>
      <c r="X105" s="152" t="s">
        <v>514</v>
      </c>
      <c r="Y105" s="153" t="s">
        <v>514</v>
      </c>
      <c r="Z105" s="154" t="s">
        <v>519</v>
      </c>
      <c r="AA105" s="113" t="s">
        <v>514</v>
      </c>
      <c r="AB105" s="113" t="s">
        <v>514</v>
      </c>
      <c r="AC105" s="113" t="s">
        <v>514</v>
      </c>
      <c r="AD105" s="114" t="s">
        <v>514</v>
      </c>
      <c r="AE105" s="115" t="s">
        <v>514</v>
      </c>
      <c r="AF105" s="115">
        <f>AH105/1.19</f>
        <v>499971.42857142858</v>
      </c>
      <c r="AG105" s="115">
        <f>AF105*19%</f>
        <v>94994.571428571435</v>
      </c>
      <c r="AH105" s="115">
        <v>594966</v>
      </c>
      <c r="AI105" s="116" t="s">
        <v>514</v>
      </c>
      <c r="AJ105" s="117" t="s">
        <v>514</v>
      </c>
      <c r="AK105" s="118" t="s">
        <v>514</v>
      </c>
      <c r="AL105" s="155" t="s">
        <v>514</v>
      </c>
      <c r="AM105" s="119" t="s">
        <v>520</v>
      </c>
      <c r="AN105" s="120" t="s">
        <v>514</v>
      </c>
      <c r="AO105" s="120" t="s">
        <v>514</v>
      </c>
      <c r="AP105" s="121" t="s">
        <v>514</v>
      </c>
      <c r="AQ105" s="122">
        <v>485478</v>
      </c>
      <c r="AR105" s="123">
        <v>92241</v>
      </c>
      <c r="AS105" s="123">
        <v>577719</v>
      </c>
      <c r="AT105" s="123">
        <v>485478</v>
      </c>
      <c r="AU105" s="123">
        <v>577719</v>
      </c>
      <c r="AV105" s="124">
        <v>586343</v>
      </c>
      <c r="AW105" s="124">
        <v>586343</v>
      </c>
      <c r="AX105" s="124">
        <v>12195.49</v>
      </c>
      <c r="AY105" s="125">
        <v>2.0799999999999999E-2</v>
      </c>
      <c r="AZ105" s="5"/>
      <c r="BA105" s="7"/>
      <c r="BB105" s="7"/>
    </row>
    <row r="106" spans="1:54" ht="405" hidden="1">
      <c r="A106" s="6" t="s">
        <v>514</v>
      </c>
      <c r="B106" s="6" t="s">
        <v>514</v>
      </c>
      <c r="C106" s="6" t="s">
        <v>514</v>
      </c>
      <c r="D106" s="6" t="s">
        <v>803</v>
      </c>
      <c r="E106" s="148" t="s">
        <v>804</v>
      </c>
      <c r="F106" s="105" t="s">
        <v>517</v>
      </c>
      <c r="G106" s="149">
        <v>1</v>
      </c>
      <c r="H106" s="105"/>
      <c r="I106" s="106"/>
      <c r="J106" s="107"/>
      <c r="K106" s="150"/>
      <c r="L106" s="151"/>
      <c r="M106" s="107"/>
      <c r="N106" s="108"/>
      <c r="O106" s="108"/>
      <c r="P106" s="108"/>
      <c r="Q106" s="109" t="s">
        <v>518</v>
      </c>
      <c r="R106" s="110" t="s">
        <v>518</v>
      </c>
      <c r="S106" s="110" t="s">
        <v>518</v>
      </c>
      <c r="T106" s="110" t="s">
        <v>518</v>
      </c>
      <c r="U106" s="110" t="s">
        <v>518</v>
      </c>
      <c r="V106" s="111" t="s">
        <v>514</v>
      </c>
      <c r="W106" s="112" t="s">
        <v>514</v>
      </c>
      <c r="X106" s="152" t="s">
        <v>514</v>
      </c>
      <c r="Y106" s="153" t="s">
        <v>514</v>
      </c>
      <c r="Z106" s="154" t="s">
        <v>519</v>
      </c>
      <c r="AA106" s="113" t="s">
        <v>514</v>
      </c>
      <c r="AB106" s="113" t="s">
        <v>514</v>
      </c>
      <c r="AC106" s="113" t="s">
        <v>514</v>
      </c>
      <c r="AD106" s="114" t="s">
        <v>514</v>
      </c>
      <c r="AE106" s="115" t="s">
        <v>514</v>
      </c>
      <c r="AF106" s="115">
        <f>AH106/1.19</f>
        <v>338202.52100840339</v>
      </c>
      <c r="AG106" s="115">
        <f>AF106*19%</f>
        <v>64258.478991596647</v>
      </c>
      <c r="AH106" s="115">
        <v>402461</v>
      </c>
      <c r="AI106" s="116" t="s">
        <v>514</v>
      </c>
      <c r="AJ106" s="117" t="s">
        <v>514</v>
      </c>
      <c r="AK106" s="118" t="s">
        <v>514</v>
      </c>
      <c r="AL106" s="155" t="s">
        <v>514</v>
      </c>
      <c r="AM106" s="119" t="s">
        <v>520</v>
      </c>
      <c r="AN106" s="120" t="s">
        <v>514</v>
      </c>
      <c r="AO106" s="120" t="s">
        <v>514</v>
      </c>
      <c r="AP106" s="121" t="s">
        <v>514</v>
      </c>
      <c r="AQ106" s="122">
        <v>326796</v>
      </c>
      <c r="AR106" s="123">
        <v>62091</v>
      </c>
      <c r="AS106" s="123">
        <v>388888</v>
      </c>
      <c r="AT106" s="123">
        <v>326796</v>
      </c>
      <c r="AU106" s="123">
        <v>388888</v>
      </c>
      <c r="AV106" s="124">
        <v>395674</v>
      </c>
      <c r="AW106" s="124">
        <v>395674</v>
      </c>
      <c r="AX106" s="124">
        <v>9597.52</v>
      </c>
      <c r="AY106" s="125">
        <v>2.4299999999999999E-2</v>
      </c>
      <c r="AZ106" s="5"/>
      <c r="BA106" s="7"/>
      <c r="BB106" s="7"/>
    </row>
    <row r="107" spans="1:54" ht="120" hidden="1">
      <c r="A107" s="6" t="s">
        <v>446</v>
      </c>
      <c r="B107" s="6" t="s">
        <v>447</v>
      </c>
      <c r="C107" s="6">
        <v>53103000</v>
      </c>
      <c r="D107" s="6" t="s">
        <v>805</v>
      </c>
      <c r="E107" s="148" t="s">
        <v>806</v>
      </c>
      <c r="F107" s="105" t="s">
        <v>56</v>
      </c>
      <c r="G107" s="149">
        <v>1</v>
      </c>
      <c r="H107" s="105" t="s">
        <v>57</v>
      </c>
      <c r="I107" s="106" t="s">
        <v>497</v>
      </c>
      <c r="J107" s="107">
        <v>46070</v>
      </c>
      <c r="K107" s="150" t="s">
        <v>464</v>
      </c>
      <c r="L107" s="151" t="s">
        <v>457</v>
      </c>
      <c r="M107" s="107" t="s">
        <v>460</v>
      </c>
      <c r="N107" s="108">
        <v>38000</v>
      </c>
      <c r="O107" s="108" t="s">
        <v>461</v>
      </c>
      <c r="P107" s="108" t="s">
        <v>455</v>
      </c>
      <c r="Q107" s="109">
        <f>IF(O107="IVA Incluido",(N107/1.19),N107)</f>
        <v>38000</v>
      </c>
      <c r="R107" s="110">
        <f>IF(P107="Si tiene IVA",Q107*19%,0)</f>
        <v>7220</v>
      </c>
      <c r="S107" s="110">
        <f>Q107+R107</f>
        <v>45220</v>
      </c>
      <c r="T107" s="110">
        <f>IF(B107="","",(N107*G107))</f>
        <v>38000</v>
      </c>
      <c r="U107" s="110">
        <f>IF(B107="","",(S107*G107))</f>
        <v>45220</v>
      </c>
      <c r="V107" s="111" t="s">
        <v>497</v>
      </c>
      <c r="W107" s="112">
        <v>46070</v>
      </c>
      <c r="X107" s="152" t="s">
        <v>486</v>
      </c>
      <c r="Y107" s="153" t="s">
        <v>457</v>
      </c>
      <c r="Z107" s="154" t="s">
        <v>800</v>
      </c>
      <c r="AA107" s="113">
        <v>38000</v>
      </c>
      <c r="AB107" s="113" t="s">
        <v>461</v>
      </c>
      <c r="AC107" s="113" t="s">
        <v>455</v>
      </c>
      <c r="AD107" s="114">
        <f>IF(AB107="IVA Incluido",(AA107/1.19),AA107)</f>
        <v>38000</v>
      </c>
      <c r="AE107" s="115">
        <f>IF(AC107="Si tiene IVA",AD107*19%,0)</f>
        <v>7220</v>
      </c>
      <c r="AF107" s="115">
        <f>AD107+AE107</f>
        <v>45220</v>
      </c>
      <c r="AG107" s="115">
        <f>IF(O107="","",(AA107*G107))</f>
        <v>38000</v>
      </c>
      <c r="AH107" s="115">
        <f>IF(O107="","",(AF107*G107))</f>
        <v>45220</v>
      </c>
      <c r="AI107" s="116" t="s">
        <v>497</v>
      </c>
      <c r="AJ107" s="117">
        <v>46071</v>
      </c>
      <c r="AK107" s="118" t="s">
        <v>479</v>
      </c>
      <c r="AL107" s="155" t="s">
        <v>457</v>
      </c>
      <c r="AM107" s="119" t="s">
        <v>807</v>
      </c>
      <c r="AN107" s="120">
        <v>38000</v>
      </c>
      <c r="AO107" s="120" t="s">
        <v>461</v>
      </c>
      <c r="AP107" s="121" t="s">
        <v>481</v>
      </c>
      <c r="AQ107" s="122">
        <f>IF(AO107="IVA Incluido",(AN107/1.19),AN107)</f>
        <v>38000</v>
      </c>
      <c r="AR107" s="123">
        <f>IF(AP107="Si tiene IVA",AQ107*19%,0)</f>
        <v>0</v>
      </c>
      <c r="AS107" s="123">
        <f>AQ107+AR107</f>
        <v>38000</v>
      </c>
      <c r="AT107" s="123">
        <f>IF(AB107="","",(AN107*G107))</f>
        <v>38000</v>
      </c>
      <c r="AU107" s="123">
        <f>IF(AB107="","",(AS107*G107))</f>
        <v>38000</v>
      </c>
      <c r="AV107" s="124">
        <f>IF(A107="","",AVERAGE(S107,AF107,AS107))</f>
        <v>42813.333333333336</v>
      </c>
      <c r="AW107" s="124">
        <f>IF(A107="","",AVERAGE(U107,AH107,AU107))</f>
        <v>42813.333333333336</v>
      </c>
      <c r="AX107" s="124">
        <f>IF(N107="","",STDEV(U107,AH107,AU107))</f>
        <v>4168.4689435490982</v>
      </c>
      <c r="AY107" s="125">
        <f>IF(N107="","",(AX107/AW107))</f>
        <v>9.7363802792333337E-2</v>
      </c>
      <c r="AZ107" s="5"/>
      <c r="BA107" s="7">
        <f>COUNTA(M107,Z107,AM107)</f>
        <v>3</v>
      </c>
      <c r="BB107" s="7" t="s">
        <v>493</v>
      </c>
    </row>
    <row r="108" spans="1:54" ht="60" hidden="1">
      <c r="A108" s="6" t="s">
        <v>446</v>
      </c>
      <c r="B108" s="6" t="s">
        <v>447</v>
      </c>
      <c r="C108" s="6">
        <v>53103000</v>
      </c>
      <c r="D108" s="6" t="s">
        <v>808</v>
      </c>
      <c r="E108" s="148" t="s">
        <v>809</v>
      </c>
      <c r="F108" s="105" t="s">
        <v>56</v>
      </c>
      <c r="G108" s="149">
        <v>1</v>
      </c>
      <c r="H108" s="105" t="s">
        <v>57</v>
      </c>
      <c r="I108" s="106" t="s">
        <v>497</v>
      </c>
      <c r="J108" s="107">
        <v>46072</v>
      </c>
      <c r="K108" s="150" t="s">
        <v>499</v>
      </c>
      <c r="L108" s="151" t="s">
        <v>457</v>
      </c>
      <c r="M108" s="107" t="s">
        <v>500</v>
      </c>
      <c r="N108" s="108">
        <v>22000</v>
      </c>
      <c r="O108" s="108" t="s">
        <v>461</v>
      </c>
      <c r="P108" s="108" t="s">
        <v>481</v>
      </c>
      <c r="Q108" s="109">
        <f>IF(O108="IVA Incluido",(N108/1.19),N108)</f>
        <v>22000</v>
      </c>
      <c r="R108" s="110">
        <f>IF(P108="Si tiene IVA",Q108*19%,0)</f>
        <v>0</v>
      </c>
      <c r="S108" s="110">
        <f>Q108+R108</f>
        <v>22000</v>
      </c>
      <c r="T108" s="110">
        <f>IF(B108="","",(N108*G108))</f>
        <v>22000</v>
      </c>
      <c r="U108" s="110">
        <f>IF(B108="","",(S108*G108))</f>
        <v>22000</v>
      </c>
      <c r="V108" s="111" t="s">
        <v>497</v>
      </c>
      <c r="W108" s="112">
        <v>46072</v>
      </c>
      <c r="X108" s="152" t="s">
        <v>479</v>
      </c>
      <c r="Y108" s="153" t="s">
        <v>457</v>
      </c>
      <c r="Z108" s="154" t="s">
        <v>480</v>
      </c>
      <c r="AA108" s="113">
        <v>28000</v>
      </c>
      <c r="AB108" s="113" t="s">
        <v>461</v>
      </c>
      <c r="AC108" s="113"/>
      <c r="AD108" s="114">
        <f>IF(AB108="IVA Incluido",(AA108/1.19),AA108)</f>
        <v>28000</v>
      </c>
      <c r="AE108" s="115">
        <f>IF(AC108="Si tiene IVA",AD108*19%,0)</f>
        <v>0</v>
      </c>
      <c r="AF108" s="115">
        <f>AD108+AE108</f>
        <v>28000</v>
      </c>
      <c r="AG108" s="115">
        <f>IF(O108="","",(AA108*G108))</f>
        <v>28000</v>
      </c>
      <c r="AH108" s="115">
        <f>IF(O108="","",(AF108*G108))</f>
        <v>28000</v>
      </c>
      <c r="AI108" s="116" t="s">
        <v>497</v>
      </c>
      <c r="AJ108" s="117">
        <v>46072</v>
      </c>
      <c r="AK108" s="118" t="s">
        <v>498</v>
      </c>
      <c r="AL108" s="155" t="s">
        <v>457</v>
      </c>
      <c r="AM108" s="119" t="s">
        <v>475</v>
      </c>
      <c r="AN108" s="120">
        <v>25000</v>
      </c>
      <c r="AO108" s="120" t="s">
        <v>461</v>
      </c>
      <c r="AP108" s="121" t="s">
        <v>455</v>
      </c>
      <c r="AQ108" s="122">
        <f>IF(AO108="IVA Incluido",(AN108/1.19),AN108)</f>
        <v>25000</v>
      </c>
      <c r="AR108" s="123">
        <f>IF(AP108="Si tiene IVA",AQ108*19%,0)</f>
        <v>4750</v>
      </c>
      <c r="AS108" s="123">
        <f>AQ108+AR108</f>
        <v>29750</v>
      </c>
      <c r="AT108" s="123">
        <f>IF(AB108="","",(AN108*G108))</f>
        <v>25000</v>
      </c>
      <c r="AU108" s="123">
        <f>IF(AB108="","",(AS108*G108))</f>
        <v>29750</v>
      </c>
      <c r="AV108" s="124">
        <f>IF(A108="","",AVERAGE(S108,AF108,AS108))</f>
        <v>26583.333333333332</v>
      </c>
      <c r="AW108" s="124">
        <f>IF(A108="","",AVERAGE(U108,AH108,AU108))</f>
        <v>26583.333333333332</v>
      </c>
      <c r="AX108" s="124">
        <f>IF(N108="","",STDEV(U108,AH108,AU108))</f>
        <v>4064.5827994190713</v>
      </c>
      <c r="AY108" s="125">
        <f>IF(N108="","",(AX108/AW108))</f>
        <v>0.15289966643582714</v>
      </c>
      <c r="AZ108" s="5"/>
      <c r="BA108" s="7">
        <f>COUNTA(M108,Z108,AM108)</f>
        <v>3</v>
      </c>
      <c r="BB108" s="7" t="s">
        <v>810</v>
      </c>
    </row>
    <row r="109" spans="1:54" ht="405" hidden="1">
      <c r="A109" s="6" t="s">
        <v>514</v>
      </c>
      <c r="B109" s="6" t="s">
        <v>514</v>
      </c>
      <c r="C109" s="6" t="s">
        <v>514</v>
      </c>
      <c r="D109" s="6" t="s">
        <v>811</v>
      </c>
      <c r="E109" s="148" t="s">
        <v>812</v>
      </c>
      <c r="F109" s="105" t="s">
        <v>517</v>
      </c>
      <c r="G109" s="149">
        <v>1</v>
      </c>
      <c r="H109" s="105"/>
      <c r="I109" s="106" t="s">
        <v>514</v>
      </c>
      <c r="J109" s="107" t="s">
        <v>514</v>
      </c>
      <c r="K109" s="150" t="s">
        <v>514</v>
      </c>
      <c r="L109" s="151" t="s">
        <v>514</v>
      </c>
      <c r="M109" s="107" t="s">
        <v>514</v>
      </c>
      <c r="N109" s="108"/>
      <c r="O109" s="108"/>
      <c r="P109" s="108"/>
      <c r="Q109" s="109">
        <v>5000000</v>
      </c>
      <c r="R109" s="110">
        <v>950000</v>
      </c>
      <c r="S109" s="110">
        <v>5950000</v>
      </c>
      <c r="T109" s="110">
        <v>5000000</v>
      </c>
      <c r="U109" s="110">
        <v>5950000</v>
      </c>
      <c r="V109" s="111" t="s">
        <v>514</v>
      </c>
      <c r="W109" s="112" t="s">
        <v>514</v>
      </c>
      <c r="X109" s="152" t="s">
        <v>514</v>
      </c>
      <c r="Y109" s="153" t="s">
        <v>514</v>
      </c>
      <c r="Z109" s="154" t="s">
        <v>519</v>
      </c>
      <c r="AA109" s="113" t="s">
        <v>514</v>
      </c>
      <c r="AB109" s="113" t="s">
        <v>514</v>
      </c>
      <c r="AC109" s="113" t="s">
        <v>514</v>
      </c>
      <c r="AD109" s="114" t="s">
        <v>514</v>
      </c>
      <c r="AE109" s="115" t="s">
        <v>514</v>
      </c>
      <c r="AF109" s="115">
        <f>AH109/1.19</f>
        <v>5062650.4201680673</v>
      </c>
      <c r="AG109" s="115">
        <f>AF109*19%</f>
        <v>961903.57983193279</v>
      </c>
      <c r="AH109" s="115">
        <v>6024554</v>
      </c>
      <c r="AI109" s="116" t="s">
        <v>514</v>
      </c>
      <c r="AJ109" s="117" t="s">
        <v>514</v>
      </c>
      <c r="AK109" s="118" t="s">
        <v>514</v>
      </c>
      <c r="AL109" s="155" t="s">
        <v>514</v>
      </c>
      <c r="AM109" s="119" t="s">
        <v>520</v>
      </c>
      <c r="AN109" s="120" t="s">
        <v>514</v>
      </c>
      <c r="AO109" s="120" t="s">
        <v>514</v>
      </c>
      <c r="AP109" s="121" t="s">
        <v>514</v>
      </c>
      <c r="AQ109" s="122">
        <v>4987833</v>
      </c>
      <c r="AR109" s="123">
        <v>947688</v>
      </c>
      <c r="AS109" s="123">
        <v>5935521</v>
      </c>
      <c r="AT109" s="123">
        <v>4987833</v>
      </c>
      <c r="AU109" s="123">
        <v>5935521</v>
      </c>
      <c r="AV109" s="124">
        <v>5980037</v>
      </c>
      <c r="AW109" s="124">
        <v>5980037</v>
      </c>
      <c r="AX109" s="124">
        <v>47775.07</v>
      </c>
      <c r="AY109" s="125">
        <v>8.0000000000000002E-3</v>
      </c>
      <c r="AZ109" s="5"/>
      <c r="BA109" s="7"/>
      <c r="BB109" s="7"/>
    </row>
    <row r="110" spans="1:54" ht="120" hidden="1">
      <c r="A110" s="6" t="s">
        <v>446</v>
      </c>
      <c r="B110" s="6" t="s">
        <v>521</v>
      </c>
      <c r="C110" s="6">
        <v>60121148</v>
      </c>
      <c r="D110" s="6" t="s">
        <v>813</v>
      </c>
      <c r="E110" s="148" t="s">
        <v>814</v>
      </c>
      <c r="F110" s="105" t="s">
        <v>56</v>
      </c>
      <c r="G110" s="149">
        <v>1</v>
      </c>
      <c r="H110" s="105" t="s">
        <v>57</v>
      </c>
      <c r="I110" s="106" t="s">
        <v>463</v>
      </c>
      <c r="J110" s="107">
        <v>46069</v>
      </c>
      <c r="K110" s="150" t="s">
        <v>744</v>
      </c>
      <c r="L110" s="151" t="s">
        <v>457</v>
      </c>
      <c r="M110" s="107" t="s">
        <v>388</v>
      </c>
      <c r="N110" s="108">
        <v>2171</v>
      </c>
      <c r="O110" s="108" t="s">
        <v>461</v>
      </c>
      <c r="P110" s="108" t="s">
        <v>455</v>
      </c>
      <c r="Q110" s="109">
        <f t="shared" ref="Q110:Q119" si="53">IF(O110="IVA Incluido",(N110/1.19),N110)</f>
        <v>2171</v>
      </c>
      <c r="R110" s="110">
        <f t="shared" ref="R110:R119" si="54">IF(P110="Si tiene IVA",Q110*19%,0)</f>
        <v>412.49</v>
      </c>
      <c r="S110" s="110">
        <f t="shared" ref="S110:S119" si="55">Q110+R110</f>
        <v>2583.4899999999998</v>
      </c>
      <c r="T110" s="110">
        <f t="shared" ref="T110:T119" si="56">IF(B110="","",(N110*G110))</f>
        <v>2171</v>
      </c>
      <c r="U110" s="110" t="s">
        <v>815</v>
      </c>
      <c r="V110" s="111" t="s">
        <v>463</v>
      </c>
      <c r="W110" s="112">
        <v>46069</v>
      </c>
      <c r="X110" s="152" t="s">
        <v>745</v>
      </c>
      <c r="Y110" s="153" t="s">
        <v>457</v>
      </c>
      <c r="Z110" s="154" t="s">
        <v>395</v>
      </c>
      <c r="AA110" s="113">
        <v>2185</v>
      </c>
      <c r="AB110" s="113" t="s">
        <v>461</v>
      </c>
      <c r="AC110" s="113" t="s">
        <v>455</v>
      </c>
      <c r="AD110" s="114">
        <v>2185</v>
      </c>
      <c r="AE110" s="115">
        <f t="shared" ref="AE110:AE119" si="57">IF(AC110="Si tiene IVA",AD110*19%,0)</f>
        <v>415.15</v>
      </c>
      <c r="AF110" s="115">
        <f t="shared" ref="AF110:AF119" si="58">AD110+AE110</f>
        <v>2600.15</v>
      </c>
      <c r="AG110" s="115">
        <f t="shared" ref="AG110:AG119" si="59">IF(O110="","",(AA110*G110))</f>
        <v>2185</v>
      </c>
      <c r="AH110" s="115">
        <f t="shared" ref="AH110:AH119" si="60">IF(O110="","",(AF110*G110))</f>
        <v>2600.15</v>
      </c>
      <c r="AI110" s="116" t="s">
        <v>463</v>
      </c>
      <c r="AJ110" s="117">
        <v>46069</v>
      </c>
      <c r="AK110" s="118" t="s">
        <v>816</v>
      </c>
      <c r="AL110" s="155" t="s">
        <v>457</v>
      </c>
      <c r="AM110" s="119" t="s">
        <v>410</v>
      </c>
      <c r="AN110" s="120">
        <v>2800</v>
      </c>
      <c r="AO110" s="120" t="s">
        <v>454</v>
      </c>
      <c r="AP110" s="121" t="s">
        <v>455</v>
      </c>
      <c r="AQ110" s="122">
        <f t="shared" ref="AQ110:AQ119" si="61">IF(AO110="IVA Incluido",(AN110/1.19),AN110)</f>
        <v>2352.9411764705883</v>
      </c>
      <c r="AR110" s="123">
        <f t="shared" ref="AR110:AR119" si="62">IF(AP110="Si tiene IVA",AQ110*19%,0)</f>
        <v>447.05882352941177</v>
      </c>
      <c r="AS110" s="123">
        <f t="shared" ref="AS110:AS119" si="63">AQ110+AR110</f>
        <v>2800</v>
      </c>
      <c r="AT110" s="123">
        <f t="shared" ref="AT110:AT119" si="64">IF(AB110="","",(AN110*G110))</f>
        <v>2800</v>
      </c>
      <c r="AU110" s="123">
        <f t="shared" ref="AU110:AU119" si="65">IF(AB110="","",(AS110*G110))</f>
        <v>2800</v>
      </c>
      <c r="AV110" s="124">
        <f t="shared" ref="AV110:AV119" si="66">IF(A110="","",AVERAGE(S110,AF110,AS110))</f>
        <v>2661.2133333333331</v>
      </c>
      <c r="AW110" s="124">
        <f t="shared" ref="AW110:AW119" si="67">IF(A110="","",AVERAGE(U110,AH110,AU110))</f>
        <v>2700.0749999999998</v>
      </c>
      <c r="AX110" s="124">
        <f t="shared" ref="AX110:AX119" si="68">IF(N110="","",STDEV(U110,AH110,AU110))</f>
        <v>141.31529022013146</v>
      </c>
      <c r="AY110" s="125">
        <f t="shared" ref="AY110:AY119" si="69">IF(N110="","",(AX110/AW110))</f>
        <v>5.2337542557199884E-2</v>
      </c>
      <c r="AZ110" s="5"/>
      <c r="BA110" s="7">
        <f t="shared" ref="BA110:BA119" si="70">COUNTA(M110,Z110,AM110)</f>
        <v>3</v>
      </c>
      <c r="BB110" s="7"/>
    </row>
    <row r="111" spans="1:54" ht="60" hidden="1">
      <c r="A111" s="6" t="s">
        <v>446</v>
      </c>
      <c r="B111" s="6" t="s">
        <v>521</v>
      </c>
      <c r="C111" s="6">
        <v>60121148</v>
      </c>
      <c r="D111" s="6" t="s">
        <v>817</v>
      </c>
      <c r="E111" s="148" t="s">
        <v>818</v>
      </c>
      <c r="F111" s="105" t="s">
        <v>56</v>
      </c>
      <c r="G111" s="149">
        <v>1</v>
      </c>
      <c r="H111" s="105" t="s">
        <v>57</v>
      </c>
      <c r="I111" s="106" t="s">
        <v>463</v>
      </c>
      <c r="J111" s="107">
        <v>46069</v>
      </c>
      <c r="K111" s="150" t="s">
        <v>705</v>
      </c>
      <c r="L111" s="151" t="s">
        <v>457</v>
      </c>
      <c r="M111" s="107" t="s">
        <v>391</v>
      </c>
      <c r="N111" s="108">
        <v>9000</v>
      </c>
      <c r="O111" s="108" t="s">
        <v>454</v>
      </c>
      <c r="P111" s="108" t="s">
        <v>455</v>
      </c>
      <c r="Q111" s="109">
        <f t="shared" si="53"/>
        <v>7563.0252100840344</v>
      </c>
      <c r="R111" s="110">
        <f t="shared" si="54"/>
        <v>1436.9747899159665</v>
      </c>
      <c r="S111" s="110">
        <f t="shared" si="55"/>
        <v>9000</v>
      </c>
      <c r="T111" s="110">
        <f t="shared" si="56"/>
        <v>9000</v>
      </c>
      <c r="U111" s="110">
        <f t="shared" ref="U111:U119" si="71">IF(B111="","",(S111*G111))</f>
        <v>9000</v>
      </c>
      <c r="V111" s="111" t="s">
        <v>463</v>
      </c>
      <c r="W111" s="112">
        <v>46069</v>
      </c>
      <c r="X111" s="152" t="s">
        <v>745</v>
      </c>
      <c r="Y111" s="153" t="s">
        <v>457</v>
      </c>
      <c r="Z111" s="154" t="s">
        <v>395</v>
      </c>
      <c r="AA111" s="113">
        <v>6050</v>
      </c>
      <c r="AB111" s="113" t="s">
        <v>461</v>
      </c>
      <c r="AC111" s="113" t="s">
        <v>455</v>
      </c>
      <c r="AD111" s="114">
        <f t="shared" ref="AD111:AD119" si="72">IF(AB111="IVA Incluido",(AA111/1.19),AA111)</f>
        <v>6050</v>
      </c>
      <c r="AE111" s="115">
        <f t="shared" si="57"/>
        <v>1149.5</v>
      </c>
      <c r="AF111" s="115">
        <f t="shared" si="58"/>
        <v>7199.5</v>
      </c>
      <c r="AG111" s="115">
        <f t="shared" si="59"/>
        <v>6050</v>
      </c>
      <c r="AH111" s="115">
        <f t="shared" si="60"/>
        <v>7199.5</v>
      </c>
      <c r="AI111" s="116" t="s">
        <v>463</v>
      </c>
      <c r="AJ111" s="117">
        <v>46069</v>
      </c>
      <c r="AK111" s="118" t="s">
        <v>703</v>
      </c>
      <c r="AL111" s="155" t="s">
        <v>457</v>
      </c>
      <c r="AM111" s="119" t="s">
        <v>764</v>
      </c>
      <c r="AN111" s="120">
        <v>10000</v>
      </c>
      <c r="AO111" s="120" t="s">
        <v>454</v>
      </c>
      <c r="AP111" s="121" t="s">
        <v>455</v>
      </c>
      <c r="AQ111" s="122">
        <f t="shared" si="61"/>
        <v>8403.361344537816</v>
      </c>
      <c r="AR111" s="123">
        <f t="shared" si="62"/>
        <v>1596.6386554621849</v>
      </c>
      <c r="AS111" s="123">
        <f t="shared" si="63"/>
        <v>10000</v>
      </c>
      <c r="AT111" s="123">
        <f t="shared" si="64"/>
        <v>10000</v>
      </c>
      <c r="AU111" s="123">
        <f t="shared" si="65"/>
        <v>10000</v>
      </c>
      <c r="AV111" s="124">
        <f t="shared" si="66"/>
        <v>8733.1666666666661</v>
      </c>
      <c r="AW111" s="124">
        <f t="shared" si="67"/>
        <v>8733.1666666666661</v>
      </c>
      <c r="AX111" s="124">
        <f t="shared" si="68"/>
        <v>1419.189939131943</v>
      </c>
      <c r="AY111" s="125">
        <f t="shared" si="69"/>
        <v>0.16250576604117747</v>
      </c>
      <c r="AZ111" s="5"/>
      <c r="BA111" s="7">
        <f t="shared" si="70"/>
        <v>3</v>
      </c>
      <c r="BB111" s="7"/>
    </row>
    <row r="112" spans="1:54" ht="90" hidden="1">
      <c r="A112" s="6" t="s">
        <v>446</v>
      </c>
      <c r="B112" s="6" t="s">
        <v>521</v>
      </c>
      <c r="C112" s="6"/>
      <c r="D112" s="6" t="s">
        <v>819</v>
      </c>
      <c r="E112" s="148" t="s">
        <v>820</v>
      </c>
      <c r="F112" s="105" t="s">
        <v>56</v>
      </c>
      <c r="G112" s="149">
        <v>1</v>
      </c>
      <c r="H112" s="105" t="s">
        <v>57</v>
      </c>
      <c r="I112" s="106" t="s">
        <v>463</v>
      </c>
      <c r="J112" s="107">
        <v>46070</v>
      </c>
      <c r="K112" s="150" t="s">
        <v>760</v>
      </c>
      <c r="L112" s="151" t="s">
        <v>457</v>
      </c>
      <c r="M112" s="107" t="s">
        <v>821</v>
      </c>
      <c r="N112" s="108">
        <v>2000</v>
      </c>
      <c r="O112" s="108" t="s">
        <v>454</v>
      </c>
      <c r="P112" s="108" t="s">
        <v>455</v>
      </c>
      <c r="Q112" s="109">
        <f t="shared" si="53"/>
        <v>1680.6722689075632</v>
      </c>
      <c r="R112" s="110">
        <f t="shared" si="54"/>
        <v>319.32773109243703</v>
      </c>
      <c r="S112" s="110">
        <f t="shared" si="55"/>
        <v>2000.0000000000002</v>
      </c>
      <c r="T112" s="110">
        <f t="shared" si="56"/>
        <v>2000</v>
      </c>
      <c r="U112" s="110">
        <f t="shared" si="71"/>
        <v>2000.0000000000002</v>
      </c>
      <c r="V112" s="111" t="s">
        <v>463</v>
      </c>
      <c r="W112" s="112">
        <v>46070</v>
      </c>
      <c r="X112" s="152" t="s">
        <v>822</v>
      </c>
      <c r="Y112" s="153" t="s">
        <v>457</v>
      </c>
      <c r="Z112" s="154" t="s">
        <v>823</v>
      </c>
      <c r="AA112" s="113">
        <v>2400</v>
      </c>
      <c r="AB112" s="113" t="s">
        <v>454</v>
      </c>
      <c r="AC112" s="113" t="s">
        <v>455</v>
      </c>
      <c r="AD112" s="114">
        <f t="shared" si="72"/>
        <v>2016.8067226890757</v>
      </c>
      <c r="AE112" s="115">
        <f t="shared" si="57"/>
        <v>383.19327731092437</v>
      </c>
      <c r="AF112" s="115">
        <f t="shared" si="58"/>
        <v>2400</v>
      </c>
      <c r="AG112" s="115">
        <f t="shared" si="59"/>
        <v>2400</v>
      </c>
      <c r="AH112" s="115">
        <f t="shared" si="60"/>
        <v>2400</v>
      </c>
      <c r="AI112" s="116" t="s">
        <v>463</v>
      </c>
      <c r="AJ112" s="117">
        <v>46070</v>
      </c>
      <c r="AK112" s="118" t="s">
        <v>824</v>
      </c>
      <c r="AL112" s="155" t="s">
        <v>457</v>
      </c>
      <c r="AM112" s="119" t="s">
        <v>825</v>
      </c>
      <c r="AN112" s="120">
        <v>2800</v>
      </c>
      <c r="AO112" s="120" t="s">
        <v>454</v>
      </c>
      <c r="AP112" s="121" t="s">
        <v>455</v>
      </c>
      <c r="AQ112" s="122">
        <f t="shared" si="61"/>
        <v>2352.9411764705883</v>
      </c>
      <c r="AR112" s="123">
        <f t="shared" si="62"/>
        <v>447.05882352941177</v>
      </c>
      <c r="AS112" s="123">
        <f t="shared" si="63"/>
        <v>2800</v>
      </c>
      <c r="AT112" s="123">
        <f t="shared" si="64"/>
        <v>2800</v>
      </c>
      <c r="AU112" s="123">
        <f t="shared" si="65"/>
        <v>2800</v>
      </c>
      <c r="AV112" s="124">
        <f t="shared" si="66"/>
        <v>2400</v>
      </c>
      <c r="AW112" s="124">
        <f t="shared" si="67"/>
        <v>2400</v>
      </c>
      <c r="AX112" s="124">
        <f t="shared" si="68"/>
        <v>400</v>
      </c>
      <c r="AY112" s="125">
        <f t="shared" si="69"/>
        <v>0.16666666666666666</v>
      </c>
      <c r="AZ112" s="5"/>
      <c r="BA112" s="7">
        <f t="shared" si="70"/>
        <v>3</v>
      </c>
      <c r="BB112" s="7"/>
    </row>
    <row r="113" spans="1:54" ht="75" hidden="1">
      <c r="A113" s="6" t="s">
        <v>446</v>
      </c>
      <c r="B113" s="6" t="s">
        <v>521</v>
      </c>
      <c r="C113" s="6">
        <v>14111519</v>
      </c>
      <c r="D113" s="6" t="s">
        <v>826</v>
      </c>
      <c r="E113" s="148" t="s">
        <v>827</v>
      </c>
      <c r="F113" s="105" t="s">
        <v>56</v>
      </c>
      <c r="G113" s="149">
        <v>1</v>
      </c>
      <c r="H113" s="105" t="s">
        <v>57</v>
      </c>
      <c r="I113" s="106" t="s">
        <v>463</v>
      </c>
      <c r="J113" s="107">
        <v>46070</v>
      </c>
      <c r="K113" s="150" t="s">
        <v>744</v>
      </c>
      <c r="L113" s="151" t="s">
        <v>457</v>
      </c>
      <c r="M113" s="107" t="s">
        <v>388</v>
      </c>
      <c r="N113" s="108">
        <v>7990</v>
      </c>
      <c r="O113" s="108" t="s">
        <v>461</v>
      </c>
      <c r="P113" s="108" t="s">
        <v>455</v>
      </c>
      <c r="Q113" s="109">
        <f t="shared" si="53"/>
        <v>7990</v>
      </c>
      <c r="R113" s="110">
        <f t="shared" si="54"/>
        <v>1518.1</v>
      </c>
      <c r="S113" s="110">
        <f t="shared" si="55"/>
        <v>9508.1</v>
      </c>
      <c r="T113" s="110">
        <f t="shared" si="56"/>
        <v>7990</v>
      </c>
      <c r="U113" s="110">
        <f t="shared" si="71"/>
        <v>9508.1</v>
      </c>
      <c r="V113" s="111" t="s">
        <v>463</v>
      </c>
      <c r="W113" s="112">
        <v>46070</v>
      </c>
      <c r="X113" s="152" t="s">
        <v>526</v>
      </c>
      <c r="Y113" s="153" t="s">
        <v>457</v>
      </c>
      <c r="Z113" s="154" t="s">
        <v>390</v>
      </c>
      <c r="AA113" s="113">
        <v>7774</v>
      </c>
      <c r="AB113" s="113" t="s">
        <v>461</v>
      </c>
      <c r="AC113" s="113" t="s">
        <v>455</v>
      </c>
      <c r="AD113" s="114">
        <f t="shared" si="72"/>
        <v>7774</v>
      </c>
      <c r="AE113" s="115">
        <f t="shared" si="57"/>
        <v>1477.06</v>
      </c>
      <c r="AF113" s="115">
        <f t="shared" si="58"/>
        <v>9251.06</v>
      </c>
      <c r="AG113" s="115">
        <f t="shared" si="59"/>
        <v>7774</v>
      </c>
      <c r="AH113" s="115">
        <f t="shared" si="60"/>
        <v>9251.06</v>
      </c>
      <c r="AI113" s="116" t="s">
        <v>463</v>
      </c>
      <c r="AJ113" s="117">
        <v>46070</v>
      </c>
      <c r="AK113" s="118" t="s">
        <v>828</v>
      </c>
      <c r="AL113" s="155" t="s">
        <v>457</v>
      </c>
      <c r="AM113" s="119" t="s">
        <v>829</v>
      </c>
      <c r="AN113" s="120">
        <v>11000</v>
      </c>
      <c r="AO113" s="120" t="s">
        <v>454</v>
      </c>
      <c r="AP113" s="121" t="s">
        <v>455</v>
      </c>
      <c r="AQ113" s="122">
        <f t="shared" si="61"/>
        <v>9243.6974789915967</v>
      </c>
      <c r="AR113" s="123">
        <f t="shared" si="62"/>
        <v>1756.3025210084033</v>
      </c>
      <c r="AS113" s="123">
        <f t="shared" si="63"/>
        <v>11000</v>
      </c>
      <c r="AT113" s="123">
        <f t="shared" si="64"/>
        <v>11000</v>
      </c>
      <c r="AU113" s="123">
        <f t="shared" si="65"/>
        <v>11000</v>
      </c>
      <c r="AV113" s="124">
        <f t="shared" si="66"/>
        <v>9919.7199999999993</v>
      </c>
      <c r="AW113" s="124">
        <f t="shared" si="67"/>
        <v>9919.7199999999993</v>
      </c>
      <c r="AX113" s="124">
        <f t="shared" si="68"/>
        <v>944.33630090132624</v>
      </c>
      <c r="AY113" s="125">
        <f t="shared" si="69"/>
        <v>9.5197878660015237E-2</v>
      </c>
      <c r="AZ113" s="5"/>
      <c r="BA113" s="7">
        <f t="shared" si="70"/>
        <v>3</v>
      </c>
      <c r="BB113" s="7"/>
    </row>
    <row r="114" spans="1:54" ht="45" hidden="1">
      <c r="A114" s="6" t="s">
        <v>446</v>
      </c>
      <c r="B114" s="6" t="s">
        <v>521</v>
      </c>
      <c r="C114" s="6">
        <v>14111519</v>
      </c>
      <c r="D114" s="6" t="s">
        <v>830</v>
      </c>
      <c r="E114" s="148" t="s">
        <v>831</v>
      </c>
      <c r="F114" s="105" t="s">
        <v>56</v>
      </c>
      <c r="G114" s="149">
        <v>1</v>
      </c>
      <c r="H114" s="105" t="s">
        <v>57</v>
      </c>
      <c r="I114" s="106" t="s">
        <v>463</v>
      </c>
      <c r="J114" s="107">
        <v>46070</v>
      </c>
      <c r="K114" s="150" t="s">
        <v>703</v>
      </c>
      <c r="L114" s="151" t="s">
        <v>457</v>
      </c>
      <c r="M114" s="107" t="s">
        <v>764</v>
      </c>
      <c r="N114" s="108">
        <v>1200</v>
      </c>
      <c r="O114" s="108" t="s">
        <v>454</v>
      </c>
      <c r="P114" s="108" t="s">
        <v>455</v>
      </c>
      <c r="Q114" s="109">
        <f t="shared" si="53"/>
        <v>1008.4033613445379</v>
      </c>
      <c r="R114" s="110">
        <f t="shared" si="54"/>
        <v>191.59663865546219</v>
      </c>
      <c r="S114" s="110">
        <f t="shared" si="55"/>
        <v>1200</v>
      </c>
      <c r="T114" s="110">
        <f t="shared" si="56"/>
        <v>1200</v>
      </c>
      <c r="U114" s="110">
        <f t="shared" si="71"/>
        <v>1200</v>
      </c>
      <c r="V114" s="111" t="s">
        <v>463</v>
      </c>
      <c r="W114" s="112">
        <v>46070</v>
      </c>
      <c r="X114" s="152" t="s">
        <v>527</v>
      </c>
      <c r="Y114" s="153" t="s">
        <v>457</v>
      </c>
      <c r="Z114" s="154" t="s">
        <v>389</v>
      </c>
      <c r="AA114" s="113">
        <v>1500</v>
      </c>
      <c r="AB114" s="113" t="s">
        <v>454</v>
      </c>
      <c r="AC114" s="113" t="s">
        <v>455</v>
      </c>
      <c r="AD114" s="114">
        <f t="shared" si="72"/>
        <v>1260.5042016806724</v>
      </c>
      <c r="AE114" s="115">
        <f t="shared" si="57"/>
        <v>239.49579831932775</v>
      </c>
      <c r="AF114" s="115">
        <f t="shared" si="58"/>
        <v>1500.0000000000002</v>
      </c>
      <c r="AG114" s="115">
        <f t="shared" si="59"/>
        <v>1500</v>
      </c>
      <c r="AH114" s="115">
        <f t="shared" si="60"/>
        <v>1500.0000000000002</v>
      </c>
      <c r="AI114" s="116" t="s">
        <v>463</v>
      </c>
      <c r="AJ114" s="117">
        <v>46070</v>
      </c>
      <c r="AK114" s="118" t="s">
        <v>744</v>
      </c>
      <c r="AL114" s="155" t="s">
        <v>457</v>
      </c>
      <c r="AM114" s="119" t="s">
        <v>388</v>
      </c>
      <c r="AN114" s="120">
        <v>1050</v>
      </c>
      <c r="AO114" s="120" t="s">
        <v>461</v>
      </c>
      <c r="AP114" s="121" t="s">
        <v>455</v>
      </c>
      <c r="AQ114" s="122">
        <f t="shared" si="61"/>
        <v>1050</v>
      </c>
      <c r="AR114" s="123">
        <f t="shared" si="62"/>
        <v>199.5</v>
      </c>
      <c r="AS114" s="123">
        <f t="shared" si="63"/>
        <v>1249.5</v>
      </c>
      <c r="AT114" s="123">
        <f t="shared" si="64"/>
        <v>1050</v>
      </c>
      <c r="AU114" s="123">
        <f t="shared" si="65"/>
        <v>1249.5</v>
      </c>
      <c r="AV114" s="124">
        <f t="shared" si="66"/>
        <v>1316.5</v>
      </c>
      <c r="AW114" s="124">
        <f t="shared" si="67"/>
        <v>1316.5</v>
      </c>
      <c r="AX114" s="124">
        <f t="shared" si="68"/>
        <v>160.83143349482413</v>
      </c>
      <c r="AY114" s="125">
        <f t="shared" si="69"/>
        <v>0.12216591985934229</v>
      </c>
      <c r="AZ114" s="5"/>
      <c r="BA114" s="7">
        <f t="shared" si="70"/>
        <v>3</v>
      </c>
      <c r="BB114" s="7"/>
    </row>
    <row r="115" spans="1:54" ht="60" hidden="1">
      <c r="A115" s="6" t="s">
        <v>446</v>
      </c>
      <c r="B115" s="6" t="s">
        <v>521</v>
      </c>
      <c r="C115" s="6">
        <v>14111519</v>
      </c>
      <c r="D115" s="6" t="s">
        <v>832</v>
      </c>
      <c r="E115" s="148" t="s">
        <v>833</v>
      </c>
      <c r="F115" s="105" t="s">
        <v>56</v>
      </c>
      <c r="G115" s="149">
        <v>1</v>
      </c>
      <c r="H115" s="105" t="s">
        <v>57</v>
      </c>
      <c r="I115" s="106" t="s">
        <v>463</v>
      </c>
      <c r="J115" s="107">
        <v>46071</v>
      </c>
      <c r="K115" s="150" t="s">
        <v>527</v>
      </c>
      <c r="L115" s="151" t="s">
        <v>457</v>
      </c>
      <c r="M115" s="107" t="s">
        <v>767</v>
      </c>
      <c r="N115" s="108">
        <v>2000</v>
      </c>
      <c r="O115" s="108" t="s">
        <v>454</v>
      </c>
      <c r="P115" s="108" t="s">
        <v>455</v>
      </c>
      <c r="Q115" s="109">
        <f t="shared" si="53"/>
        <v>1680.6722689075632</v>
      </c>
      <c r="R115" s="110">
        <f t="shared" si="54"/>
        <v>319.32773109243703</v>
      </c>
      <c r="S115" s="110">
        <f t="shared" si="55"/>
        <v>2000.0000000000002</v>
      </c>
      <c r="T115" s="110">
        <f t="shared" si="56"/>
        <v>2000</v>
      </c>
      <c r="U115" s="110">
        <f t="shared" si="71"/>
        <v>2000.0000000000002</v>
      </c>
      <c r="V115" s="111" t="s">
        <v>450</v>
      </c>
      <c r="W115" s="112">
        <v>46139</v>
      </c>
      <c r="X115" s="152" t="s">
        <v>745</v>
      </c>
      <c r="Y115" s="153" t="s">
        <v>457</v>
      </c>
      <c r="Z115" s="154" t="s">
        <v>834</v>
      </c>
      <c r="AA115" s="113">
        <v>1681</v>
      </c>
      <c r="AB115" s="113" t="s">
        <v>461</v>
      </c>
      <c r="AC115" s="113" t="s">
        <v>455</v>
      </c>
      <c r="AD115" s="114">
        <f t="shared" si="72"/>
        <v>1681</v>
      </c>
      <c r="AE115" s="115">
        <f t="shared" si="57"/>
        <v>319.39</v>
      </c>
      <c r="AF115" s="115">
        <f t="shared" si="58"/>
        <v>2000.3899999999999</v>
      </c>
      <c r="AG115" s="115">
        <f t="shared" si="59"/>
        <v>1681</v>
      </c>
      <c r="AH115" s="115">
        <f t="shared" si="60"/>
        <v>2000.3899999999999</v>
      </c>
      <c r="AI115" s="116" t="s">
        <v>450</v>
      </c>
      <c r="AJ115" s="117">
        <v>46139</v>
      </c>
      <c r="AK115" s="118" t="s">
        <v>744</v>
      </c>
      <c r="AL115" s="155" t="s">
        <v>457</v>
      </c>
      <c r="AM115" s="119" t="s">
        <v>388</v>
      </c>
      <c r="AN115" s="120">
        <v>1694</v>
      </c>
      <c r="AO115" s="120" t="s">
        <v>461</v>
      </c>
      <c r="AP115" s="121" t="s">
        <v>455</v>
      </c>
      <c r="AQ115" s="122">
        <f t="shared" si="61"/>
        <v>1694</v>
      </c>
      <c r="AR115" s="123">
        <f t="shared" si="62"/>
        <v>321.86</v>
      </c>
      <c r="AS115" s="123">
        <f t="shared" si="63"/>
        <v>2015.8600000000001</v>
      </c>
      <c r="AT115" s="123">
        <f t="shared" si="64"/>
        <v>1694</v>
      </c>
      <c r="AU115" s="123">
        <f t="shared" si="65"/>
        <v>2015.8600000000001</v>
      </c>
      <c r="AV115" s="124">
        <f t="shared" si="66"/>
        <v>2005.4166666666667</v>
      </c>
      <c r="AW115" s="124">
        <f t="shared" si="67"/>
        <v>2005.4166666666667</v>
      </c>
      <c r="AX115" s="124">
        <f t="shared" si="68"/>
        <v>9.0462939004508396</v>
      </c>
      <c r="AY115" s="125">
        <f t="shared" si="69"/>
        <v>4.5109298485522574E-3</v>
      </c>
      <c r="AZ115" s="5"/>
      <c r="BA115" s="7">
        <f t="shared" si="70"/>
        <v>3</v>
      </c>
      <c r="BB115" s="7"/>
    </row>
    <row r="116" spans="1:54" ht="45" hidden="1">
      <c r="A116" s="6" t="s">
        <v>446</v>
      </c>
      <c r="B116" s="6" t="s">
        <v>521</v>
      </c>
      <c r="C116" s="6">
        <v>14111519</v>
      </c>
      <c r="D116" s="6" t="s">
        <v>179</v>
      </c>
      <c r="E116" s="148" t="s">
        <v>835</v>
      </c>
      <c r="F116" s="105" t="s">
        <v>56</v>
      </c>
      <c r="G116" s="149">
        <v>1</v>
      </c>
      <c r="H116" s="105" t="s">
        <v>57</v>
      </c>
      <c r="I116" s="106" t="s">
        <v>463</v>
      </c>
      <c r="J116" s="107">
        <v>46071</v>
      </c>
      <c r="K116" s="150" t="s">
        <v>744</v>
      </c>
      <c r="L116" s="151" t="s">
        <v>457</v>
      </c>
      <c r="M116" s="107" t="s">
        <v>388</v>
      </c>
      <c r="N116" s="108">
        <v>13043</v>
      </c>
      <c r="O116" s="108" t="s">
        <v>461</v>
      </c>
      <c r="P116" s="108" t="s">
        <v>455</v>
      </c>
      <c r="Q116" s="109">
        <f t="shared" si="53"/>
        <v>13043</v>
      </c>
      <c r="R116" s="110">
        <f t="shared" si="54"/>
        <v>2478.17</v>
      </c>
      <c r="S116" s="110">
        <f t="shared" si="55"/>
        <v>15521.17</v>
      </c>
      <c r="T116" s="110">
        <f t="shared" si="56"/>
        <v>13043</v>
      </c>
      <c r="U116" s="110">
        <f t="shared" si="71"/>
        <v>15521.17</v>
      </c>
      <c r="V116" s="111" t="s">
        <v>463</v>
      </c>
      <c r="W116" s="112">
        <v>46071</v>
      </c>
      <c r="X116" s="152" t="s">
        <v>836</v>
      </c>
      <c r="Y116" s="153" t="s">
        <v>457</v>
      </c>
      <c r="Z116" s="154" t="s">
        <v>401</v>
      </c>
      <c r="AA116" s="113">
        <v>16700</v>
      </c>
      <c r="AB116" s="113" t="s">
        <v>454</v>
      </c>
      <c r="AC116" s="113" t="s">
        <v>455</v>
      </c>
      <c r="AD116" s="114">
        <f t="shared" si="72"/>
        <v>14033.613445378152</v>
      </c>
      <c r="AE116" s="115">
        <f t="shared" si="57"/>
        <v>2666.386554621849</v>
      </c>
      <c r="AF116" s="115">
        <f t="shared" si="58"/>
        <v>16700</v>
      </c>
      <c r="AG116" s="115">
        <f t="shared" si="59"/>
        <v>16700</v>
      </c>
      <c r="AH116" s="115">
        <f t="shared" si="60"/>
        <v>16700</v>
      </c>
      <c r="AI116" s="116" t="s">
        <v>463</v>
      </c>
      <c r="AJ116" s="117">
        <v>46071</v>
      </c>
      <c r="AK116" s="118" t="s">
        <v>837</v>
      </c>
      <c r="AL116" s="155" t="s">
        <v>457</v>
      </c>
      <c r="AM116" s="119" t="s">
        <v>397</v>
      </c>
      <c r="AN116" s="120">
        <v>14390</v>
      </c>
      <c r="AO116" s="120" t="s">
        <v>454</v>
      </c>
      <c r="AP116" s="121" t="s">
        <v>455</v>
      </c>
      <c r="AQ116" s="122">
        <f t="shared" si="61"/>
        <v>12092.436974789916</v>
      </c>
      <c r="AR116" s="123">
        <f t="shared" si="62"/>
        <v>2297.5630252100841</v>
      </c>
      <c r="AS116" s="123">
        <f t="shared" si="63"/>
        <v>14390</v>
      </c>
      <c r="AT116" s="123">
        <f t="shared" si="64"/>
        <v>14390</v>
      </c>
      <c r="AU116" s="123">
        <f t="shared" si="65"/>
        <v>14390</v>
      </c>
      <c r="AV116" s="124">
        <f t="shared" si="66"/>
        <v>15537.056666666665</v>
      </c>
      <c r="AW116" s="124">
        <f t="shared" si="67"/>
        <v>15537.056666666665</v>
      </c>
      <c r="AX116" s="124">
        <f t="shared" si="68"/>
        <v>1155.0819406576024</v>
      </c>
      <c r="AY116" s="125">
        <f t="shared" si="69"/>
        <v>7.4343678177844652E-2</v>
      </c>
      <c r="AZ116" s="5"/>
      <c r="BA116" s="7">
        <f t="shared" si="70"/>
        <v>3</v>
      </c>
      <c r="BB116" s="7"/>
    </row>
    <row r="117" spans="1:54" ht="75" hidden="1">
      <c r="A117" s="6" t="s">
        <v>446</v>
      </c>
      <c r="B117" s="6" t="s">
        <v>447</v>
      </c>
      <c r="C117" s="6">
        <v>60101606</v>
      </c>
      <c r="D117" s="6" t="s">
        <v>838</v>
      </c>
      <c r="E117" s="148" t="s">
        <v>839</v>
      </c>
      <c r="F117" s="105" t="s">
        <v>56</v>
      </c>
      <c r="G117" s="149">
        <v>1</v>
      </c>
      <c r="H117" s="105" t="s">
        <v>57</v>
      </c>
      <c r="I117" s="106" t="s">
        <v>450</v>
      </c>
      <c r="J117" s="107">
        <v>46146</v>
      </c>
      <c r="K117" s="150" t="s">
        <v>840</v>
      </c>
      <c r="L117" s="151" t="s">
        <v>452</v>
      </c>
      <c r="M117" s="107" t="s">
        <v>405</v>
      </c>
      <c r="N117" s="108">
        <v>2200</v>
      </c>
      <c r="O117" s="108" t="s">
        <v>461</v>
      </c>
      <c r="P117" s="108" t="s">
        <v>455</v>
      </c>
      <c r="Q117" s="109">
        <f t="shared" si="53"/>
        <v>2200</v>
      </c>
      <c r="R117" s="110">
        <f t="shared" si="54"/>
        <v>418</v>
      </c>
      <c r="S117" s="110">
        <f t="shared" si="55"/>
        <v>2618</v>
      </c>
      <c r="T117" s="110">
        <f t="shared" si="56"/>
        <v>2200</v>
      </c>
      <c r="U117" s="110">
        <f t="shared" si="71"/>
        <v>2618</v>
      </c>
      <c r="V117" s="111" t="s">
        <v>450</v>
      </c>
      <c r="W117" s="112">
        <v>46146</v>
      </c>
      <c r="X117" s="152" t="s">
        <v>471</v>
      </c>
      <c r="Y117" s="153" t="s">
        <v>452</v>
      </c>
      <c r="Z117" s="154" t="s">
        <v>468</v>
      </c>
      <c r="AA117" s="113">
        <v>3200</v>
      </c>
      <c r="AB117" s="113" t="s">
        <v>454</v>
      </c>
      <c r="AC117" s="113" t="s">
        <v>455</v>
      </c>
      <c r="AD117" s="114">
        <f t="shared" si="72"/>
        <v>2689.0756302521008</v>
      </c>
      <c r="AE117" s="115">
        <f t="shared" si="57"/>
        <v>510.92436974789916</v>
      </c>
      <c r="AF117" s="115">
        <f t="shared" si="58"/>
        <v>3200</v>
      </c>
      <c r="AG117" s="115">
        <f t="shared" si="59"/>
        <v>3200</v>
      </c>
      <c r="AH117" s="115">
        <f t="shared" si="60"/>
        <v>3200</v>
      </c>
      <c r="AI117" s="116" t="s">
        <v>450</v>
      </c>
      <c r="AJ117" s="117">
        <v>46146</v>
      </c>
      <c r="AK117" s="118" t="s">
        <v>841</v>
      </c>
      <c r="AL117" s="155" t="s">
        <v>457</v>
      </c>
      <c r="AM117" s="119" t="s">
        <v>451</v>
      </c>
      <c r="AN117" s="120">
        <v>3800</v>
      </c>
      <c r="AO117" s="120" t="s">
        <v>461</v>
      </c>
      <c r="AP117" s="121" t="s">
        <v>481</v>
      </c>
      <c r="AQ117" s="122">
        <f t="shared" si="61"/>
        <v>3800</v>
      </c>
      <c r="AR117" s="123">
        <f t="shared" si="62"/>
        <v>0</v>
      </c>
      <c r="AS117" s="123">
        <f t="shared" si="63"/>
        <v>3800</v>
      </c>
      <c r="AT117" s="123">
        <f t="shared" si="64"/>
        <v>3800</v>
      </c>
      <c r="AU117" s="123">
        <f t="shared" si="65"/>
        <v>3800</v>
      </c>
      <c r="AV117" s="124">
        <f t="shared" si="66"/>
        <v>3206</v>
      </c>
      <c r="AW117" s="124">
        <f t="shared" si="67"/>
        <v>3206</v>
      </c>
      <c r="AX117" s="124">
        <f t="shared" si="68"/>
        <v>591.0228421981675</v>
      </c>
      <c r="AY117" s="125">
        <f t="shared" si="69"/>
        <v>0.18434898384222317</v>
      </c>
      <c r="AZ117" s="5"/>
      <c r="BA117" s="7">
        <f t="shared" si="70"/>
        <v>3</v>
      </c>
      <c r="BB117" s="7" t="s">
        <v>493</v>
      </c>
    </row>
    <row r="118" spans="1:54" ht="60" hidden="1">
      <c r="A118" s="6" t="s">
        <v>446</v>
      </c>
      <c r="B118" s="6" t="s">
        <v>521</v>
      </c>
      <c r="C118" s="6"/>
      <c r="D118" s="6" t="s">
        <v>172</v>
      </c>
      <c r="E118" s="148" t="s">
        <v>842</v>
      </c>
      <c r="F118" s="105" t="s">
        <v>56</v>
      </c>
      <c r="G118" s="149">
        <v>1</v>
      </c>
      <c r="H118" s="105" t="s">
        <v>57</v>
      </c>
      <c r="I118" s="106" t="s">
        <v>463</v>
      </c>
      <c r="J118" s="107">
        <v>46071</v>
      </c>
      <c r="K118" s="150" t="s">
        <v>744</v>
      </c>
      <c r="L118" s="151" t="s">
        <v>457</v>
      </c>
      <c r="M118" s="107" t="s">
        <v>388</v>
      </c>
      <c r="N118" s="108">
        <v>4547</v>
      </c>
      <c r="O118" s="108" t="s">
        <v>461</v>
      </c>
      <c r="P118" s="108" t="s">
        <v>455</v>
      </c>
      <c r="Q118" s="109">
        <f t="shared" si="53"/>
        <v>4547</v>
      </c>
      <c r="R118" s="110">
        <f t="shared" si="54"/>
        <v>863.93000000000006</v>
      </c>
      <c r="S118" s="110">
        <f t="shared" si="55"/>
        <v>5410.93</v>
      </c>
      <c r="T118" s="110">
        <f t="shared" si="56"/>
        <v>4547</v>
      </c>
      <c r="U118" s="110">
        <f t="shared" si="71"/>
        <v>5410.93</v>
      </c>
      <c r="V118" s="111" t="s">
        <v>463</v>
      </c>
      <c r="W118" s="112">
        <v>46071</v>
      </c>
      <c r="X118" s="152" t="s">
        <v>527</v>
      </c>
      <c r="Y118" s="153" t="s">
        <v>457</v>
      </c>
      <c r="Z118" s="154" t="s">
        <v>389</v>
      </c>
      <c r="AA118" s="113">
        <v>6500</v>
      </c>
      <c r="AB118" s="113" t="s">
        <v>454</v>
      </c>
      <c r="AC118" s="113" t="s">
        <v>455</v>
      </c>
      <c r="AD118" s="114">
        <f t="shared" si="72"/>
        <v>5462.1848739495799</v>
      </c>
      <c r="AE118" s="115">
        <f t="shared" si="57"/>
        <v>1037.8151260504203</v>
      </c>
      <c r="AF118" s="115">
        <f t="shared" si="58"/>
        <v>6500</v>
      </c>
      <c r="AG118" s="115">
        <f t="shared" si="59"/>
        <v>6500</v>
      </c>
      <c r="AH118" s="115">
        <f t="shared" si="60"/>
        <v>6500</v>
      </c>
      <c r="AI118" s="116" t="s">
        <v>463</v>
      </c>
      <c r="AJ118" s="117">
        <v>46071</v>
      </c>
      <c r="AK118" s="118" t="s">
        <v>526</v>
      </c>
      <c r="AL118" s="155" t="s">
        <v>457</v>
      </c>
      <c r="AM118" s="119" t="s">
        <v>390</v>
      </c>
      <c r="AN118" s="120">
        <v>5850</v>
      </c>
      <c r="AO118" s="120" t="s">
        <v>461</v>
      </c>
      <c r="AP118" s="121" t="s">
        <v>455</v>
      </c>
      <c r="AQ118" s="122">
        <f t="shared" si="61"/>
        <v>5850</v>
      </c>
      <c r="AR118" s="123">
        <f t="shared" si="62"/>
        <v>1111.5</v>
      </c>
      <c r="AS118" s="123">
        <f t="shared" si="63"/>
        <v>6961.5</v>
      </c>
      <c r="AT118" s="123">
        <f t="shared" si="64"/>
        <v>5850</v>
      </c>
      <c r="AU118" s="123">
        <f t="shared" si="65"/>
        <v>6961.5</v>
      </c>
      <c r="AV118" s="124">
        <f t="shared" si="66"/>
        <v>6290.81</v>
      </c>
      <c r="AW118" s="124">
        <f t="shared" si="67"/>
        <v>6290.81</v>
      </c>
      <c r="AX118" s="124">
        <f t="shared" si="68"/>
        <v>796.17031676645547</v>
      </c>
      <c r="AY118" s="125">
        <f t="shared" si="69"/>
        <v>0.12656085889837007</v>
      </c>
      <c r="AZ118" s="5"/>
      <c r="BA118" s="7">
        <f t="shared" si="70"/>
        <v>3</v>
      </c>
      <c r="BB118" s="7"/>
    </row>
    <row r="119" spans="1:54" ht="75" hidden="1">
      <c r="A119" s="6" t="s">
        <v>446</v>
      </c>
      <c r="B119" s="6" t="s">
        <v>521</v>
      </c>
      <c r="C119" s="6">
        <v>31201512</v>
      </c>
      <c r="D119" s="6" t="s">
        <v>173</v>
      </c>
      <c r="E119" s="148" t="s">
        <v>843</v>
      </c>
      <c r="F119" s="105" t="s">
        <v>56</v>
      </c>
      <c r="G119" s="149">
        <v>1</v>
      </c>
      <c r="H119" s="105" t="s">
        <v>57</v>
      </c>
      <c r="I119" s="106" t="s">
        <v>463</v>
      </c>
      <c r="J119" s="107">
        <v>46071</v>
      </c>
      <c r="K119" s="150" t="s">
        <v>705</v>
      </c>
      <c r="L119" s="151" t="s">
        <v>457</v>
      </c>
      <c r="M119" s="107" t="s">
        <v>391</v>
      </c>
      <c r="N119" s="108">
        <v>6000</v>
      </c>
      <c r="O119" s="108" t="s">
        <v>454</v>
      </c>
      <c r="P119" s="108" t="s">
        <v>455</v>
      </c>
      <c r="Q119" s="109">
        <f t="shared" si="53"/>
        <v>5042.0168067226896</v>
      </c>
      <c r="R119" s="110">
        <f t="shared" si="54"/>
        <v>957.98319327731099</v>
      </c>
      <c r="S119" s="110">
        <f t="shared" si="55"/>
        <v>6000.0000000000009</v>
      </c>
      <c r="T119" s="110">
        <f t="shared" si="56"/>
        <v>6000</v>
      </c>
      <c r="U119" s="110">
        <f t="shared" si="71"/>
        <v>6000.0000000000009</v>
      </c>
      <c r="V119" s="111" t="s">
        <v>463</v>
      </c>
      <c r="W119" s="112">
        <v>46071</v>
      </c>
      <c r="X119" s="152" t="s">
        <v>527</v>
      </c>
      <c r="Y119" s="153" t="s">
        <v>457</v>
      </c>
      <c r="Z119" s="154" t="s">
        <v>389</v>
      </c>
      <c r="AA119" s="113">
        <v>7100</v>
      </c>
      <c r="AB119" s="113" t="s">
        <v>454</v>
      </c>
      <c r="AC119" s="113" t="s">
        <v>455</v>
      </c>
      <c r="AD119" s="114">
        <f t="shared" si="72"/>
        <v>5966.3865546218494</v>
      </c>
      <c r="AE119" s="115">
        <f t="shared" si="57"/>
        <v>1133.6134453781515</v>
      </c>
      <c r="AF119" s="115">
        <f t="shared" si="58"/>
        <v>7100.0000000000009</v>
      </c>
      <c r="AG119" s="115">
        <f t="shared" si="59"/>
        <v>7100</v>
      </c>
      <c r="AH119" s="115">
        <f t="shared" si="60"/>
        <v>7100.0000000000009</v>
      </c>
      <c r="AI119" s="116" t="s">
        <v>463</v>
      </c>
      <c r="AJ119" s="117">
        <v>46071</v>
      </c>
      <c r="AK119" s="118" t="s">
        <v>760</v>
      </c>
      <c r="AL119" s="155" t="s">
        <v>457</v>
      </c>
      <c r="AM119" s="119" t="s">
        <v>392</v>
      </c>
      <c r="AN119" s="120">
        <v>6500</v>
      </c>
      <c r="AO119" s="120" t="s">
        <v>454</v>
      </c>
      <c r="AP119" s="121" t="s">
        <v>455</v>
      </c>
      <c r="AQ119" s="122">
        <f t="shared" si="61"/>
        <v>5462.1848739495799</v>
      </c>
      <c r="AR119" s="123">
        <f t="shared" si="62"/>
        <v>1037.8151260504203</v>
      </c>
      <c r="AS119" s="123">
        <f t="shared" si="63"/>
        <v>6500</v>
      </c>
      <c r="AT119" s="123">
        <f t="shared" si="64"/>
        <v>6500</v>
      </c>
      <c r="AU119" s="123">
        <f t="shared" si="65"/>
        <v>6500</v>
      </c>
      <c r="AV119" s="124">
        <f t="shared" si="66"/>
        <v>6533.333333333333</v>
      </c>
      <c r="AW119" s="124">
        <f t="shared" si="67"/>
        <v>6533.333333333333</v>
      </c>
      <c r="AX119" s="124">
        <f t="shared" si="68"/>
        <v>550.75705472861023</v>
      </c>
      <c r="AY119" s="125">
        <f t="shared" si="69"/>
        <v>8.4299549193154633E-2</v>
      </c>
      <c r="AZ119" s="5"/>
      <c r="BA119" s="7">
        <f t="shared" si="70"/>
        <v>3</v>
      </c>
      <c r="BB119" s="7"/>
    </row>
    <row r="120" spans="1:54" ht="405" hidden="1">
      <c r="A120" s="6" t="s">
        <v>514</v>
      </c>
      <c r="B120" s="6" t="s">
        <v>514</v>
      </c>
      <c r="C120" s="6" t="s">
        <v>514</v>
      </c>
      <c r="D120" s="6" t="s">
        <v>844</v>
      </c>
      <c r="E120" s="148" t="s">
        <v>845</v>
      </c>
      <c r="F120" s="105" t="s">
        <v>517</v>
      </c>
      <c r="G120" s="149">
        <v>1</v>
      </c>
      <c r="H120" s="105"/>
      <c r="I120" s="106"/>
      <c r="J120" s="107"/>
      <c r="K120" s="150"/>
      <c r="L120" s="151"/>
      <c r="M120" s="107"/>
      <c r="N120" s="108"/>
      <c r="O120" s="108"/>
      <c r="P120" s="108"/>
      <c r="Q120" s="109" t="s">
        <v>518</v>
      </c>
      <c r="R120" s="110" t="s">
        <v>518</v>
      </c>
      <c r="S120" s="110" t="s">
        <v>518</v>
      </c>
      <c r="T120" s="110" t="s">
        <v>518</v>
      </c>
      <c r="U120" s="110" t="s">
        <v>518</v>
      </c>
      <c r="V120" s="111" t="s">
        <v>514</v>
      </c>
      <c r="W120" s="112" t="s">
        <v>514</v>
      </c>
      <c r="X120" s="152" t="s">
        <v>514</v>
      </c>
      <c r="Y120" s="153" t="s">
        <v>514</v>
      </c>
      <c r="Z120" s="154" t="s">
        <v>519</v>
      </c>
      <c r="AA120" s="113" t="s">
        <v>514</v>
      </c>
      <c r="AB120" s="113" t="s">
        <v>514</v>
      </c>
      <c r="AC120" s="113" t="s">
        <v>514</v>
      </c>
      <c r="AD120" s="114" t="s">
        <v>514</v>
      </c>
      <c r="AE120" s="115" t="s">
        <v>514</v>
      </c>
      <c r="AF120" s="115">
        <f>AH120/1.19</f>
        <v>3574947.8991596638</v>
      </c>
      <c r="AG120" s="115">
        <f>AF120*19%</f>
        <v>679240.10084033618</v>
      </c>
      <c r="AH120" s="115">
        <v>4254188</v>
      </c>
      <c r="AI120" s="116" t="s">
        <v>514</v>
      </c>
      <c r="AJ120" s="117" t="s">
        <v>514</v>
      </c>
      <c r="AK120" s="118" t="s">
        <v>514</v>
      </c>
      <c r="AL120" s="155" t="s">
        <v>514</v>
      </c>
      <c r="AM120" s="119" t="s">
        <v>520</v>
      </c>
      <c r="AN120" s="120" t="s">
        <v>514</v>
      </c>
      <c r="AO120" s="120" t="s">
        <v>514</v>
      </c>
      <c r="AP120" s="121" t="s">
        <v>514</v>
      </c>
      <c r="AQ120" s="122">
        <v>3454383</v>
      </c>
      <c r="AR120" s="123">
        <v>656333</v>
      </c>
      <c r="AS120" s="123">
        <v>4110716</v>
      </c>
      <c r="AT120" s="123">
        <v>3454383</v>
      </c>
      <c r="AU120" s="123">
        <v>4110716</v>
      </c>
      <c r="AV120" s="124">
        <v>4182452</v>
      </c>
      <c r="AW120" s="124">
        <v>4182452</v>
      </c>
      <c r="AX120" s="124">
        <v>101450.05</v>
      </c>
      <c r="AY120" s="125">
        <v>2.4299999999999999E-2</v>
      </c>
      <c r="AZ120" s="5"/>
      <c r="BA120" s="7"/>
      <c r="BB120" s="7"/>
    </row>
    <row r="121" spans="1:54" ht="405" hidden="1">
      <c r="A121" s="6" t="s">
        <v>514</v>
      </c>
      <c r="B121" s="6" t="s">
        <v>514</v>
      </c>
      <c r="C121" s="6" t="s">
        <v>514</v>
      </c>
      <c r="D121" s="6" t="s">
        <v>846</v>
      </c>
      <c r="E121" s="148" t="s">
        <v>847</v>
      </c>
      <c r="F121" s="105" t="s">
        <v>517</v>
      </c>
      <c r="G121" s="149">
        <v>1</v>
      </c>
      <c r="H121" s="105"/>
      <c r="I121" s="106"/>
      <c r="J121" s="107"/>
      <c r="K121" s="150"/>
      <c r="L121" s="151"/>
      <c r="M121" s="107"/>
      <c r="N121" s="108"/>
      <c r="O121" s="108"/>
      <c r="P121" s="108"/>
      <c r="Q121" s="109" t="s">
        <v>518</v>
      </c>
      <c r="R121" s="110" t="s">
        <v>518</v>
      </c>
      <c r="S121" s="110" t="s">
        <v>518</v>
      </c>
      <c r="T121" s="110" t="s">
        <v>518</v>
      </c>
      <c r="U121" s="110" t="s">
        <v>518</v>
      </c>
      <c r="V121" s="111" t="s">
        <v>514</v>
      </c>
      <c r="W121" s="112" t="s">
        <v>514</v>
      </c>
      <c r="X121" s="152" t="s">
        <v>514</v>
      </c>
      <c r="Y121" s="153" t="s">
        <v>514</v>
      </c>
      <c r="Z121" s="154" t="s">
        <v>519</v>
      </c>
      <c r="AA121" s="113" t="s">
        <v>514</v>
      </c>
      <c r="AB121" s="113" t="s">
        <v>514</v>
      </c>
      <c r="AC121" s="113" t="s">
        <v>514</v>
      </c>
      <c r="AD121" s="114" t="s">
        <v>514</v>
      </c>
      <c r="AE121" s="115" t="s">
        <v>514</v>
      </c>
      <c r="AF121" s="115">
        <f>AH121/1.19</f>
        <v>4162678.9915966387</v>
      </c>
      <c r="AG121" s="115">
        <f>AF121*19%</f>
        <v>790909.00840336131</v>
      </c>
      <c r="AH121" s="115">
        <v>4953588</v>
      </c>
      <c r="AI121" s="116" t="s">
        <v>514</v>
      </c>
      <c r="AJ121" s="117" t="s">
        <v>514</v>
      </c>
      <c r="AK121" s="118" t="s">
        <v>514</v>
      </c>
      <c r="AL121" s="155" t="s">
        <v>514</v>
      </c>
      <c r="AM121" s="119" t="s">
        <v>520</v>
      </c>
      <c r="AN121" s="120" t="s">
        <v>514</v>
      </c>
      <c r="AO121" s="120" t="s">
        <v>514</v>
      </c>
      <c r="AP121" s="121" t="s">
        <v>514</v>
      </c>
      <c r="AQ121" s="122">
        <v>4022293</v>
      </c>
      <c r="AR121" s="123">
        <v>764236</v>
      </c>
      <c r="AS121" s="123">
        <v>4786529</v>
      </c>
      <c r="AT121" s="123">
        <v>4022293</v>
      </c>
      <c r="AU121" s="123">
        <v>4786529</v>
      </c>
      <c r="AV121" s="124">
        <v>4870058</v>
      </c>
      <c r="AW121" s="124">
        <v>4870058</v>
      </c>
      <c r="AX121" s="124">
        <v>118128.71</v>
      </c>
      <c r="AY121" s="125">
        <v>2.4299999999999999E-2</v>
      </c>
      <c r="AZ121" s="5"/>
      <c r="BA121" s="7"/>
      <c r="BB121" s="7"/>
    </row>
    <row r="122" spans="1:54" ht="90" hidden="1">
      <c r="A122" s="6" t="s">
        <v>446</v>
      </c>
      <c r="B122" s="6" t="s">
        <v>521</v>
      </c>
      <c r="C122" s="6">
        <v>44121707</v>
      </c>
      <c r="D122" s="6" t="s">
        <v>848</v>
      </c>
      <c r="E122" s="148" t="s">
        <v>849</v>
      </c>
      <c r="F122" s="105" t="s">
        <v>56</v>
      </c>
      <c r="G122" s="149">
        <v>1</v>
      </c>
      <c r="H122" s="105" t="s">
        <v>57</v>
      </c>
      <c r="I122" s="106" t="s">
        <v>463</v>
      </c>
      <c r="J122" s="107">
        <v>46071</v>
      </c>
      <c r="K122" s="150" t="s">
        <v>850</v>
      </c>
      <c r="L122" s="151" t="s">
        <v>457</v>
      </c>
      <c r="M122" s="107" t="s">
        <v>391</v>
      </c>
      <c r="N122" s="108">
        <v>7500</v>
      </c>
      <c r="O122" s="108" t="s">
        <v>454</v>
      </c>
      <c r="P122" s="108" t="s">
        <v>455</v>
      </c>
      <c r="Q122" s="109">
        <f t="shared" ref="Q122:Q128" si="73">IF(O122="IVA Incluido",(N122/1.19),N122)</f>
        <v>6302.5210084033615</v>
      </c>
      <c r="R122" s="110">
        <f t="shared" ref="R122:R128" si="74">IF(P122="Si tiene IVA",Q122*19%,0)</f>
        <v>1197.4789915966387</v>
      </c>
      <c r="S122" s="110">
        <f t="shared" ref="S122:S128" si="75">Q122+R122</f>
        <v>7500</v>
      </c>
      <c r="T122" s="110">
        <f t="shared" ref="T122:T128" si="76">IF(B122="","",(N122*G122))</f>
        <v>7500</v>
      </c>
      <c r="U122" s="110">
        <f t="shared" ref="U122:U128" si="77">IF(B122="","",(S122*G122))</f>
        <v>7500</v>
      </c>
      <c r="V122" s="111" t="s">
        <v>463</v>
      </c>
      <c r="W122" s="112">
        <v>46071</v>
      </c>
      <c r="X122" s="152" t="s">
        <v>527</v>
      </c>
      <c r="Y122" s="153" t="s">
        <v>457</v>
      </c>
      <c r="Z122" s="154" t="s">
        <v>389</v>
      </c>
      <c r="AA122" s="113">
        <v>8500</v>
      </c>
      <c r="AB122" s="113" t="s">
        <v>454</v>
      </c>
      <c r="AC122" s="113" t="s">
        <v>455</v>
      </c>
      <c r="AD122" s="114">
        <f t="shared" ref="AD122:AD128" si="78">IF(AB122="IVA Incluido",(AA122/1.19),AA122)</f>
        <v>7142.8571428571431</v>
      </c>
      <c r="AE122" s="115">
        <f t="shared" ref="AE122:AE128" si="79">IF(AC122="Si tiene IVA",AD122*19%,0)</f>
        <v>1357.1428571428571</v>
      </c>
      <c r="AF122" s="115">
        <f t="shared" ref="AF122:AF128" si="80">AD122+AE122</f>
        <v>8500</v>
      </c>
      <c r="AG122" s="115">
        <f t="shared" ref="AG122:AG128" si="81">IF(O122="","",(AA122*G122))</f>
        <v>8500</v>
      </c>
      <c r="AH122" s="115">
        <f t="shared" ref="AH122:AH128" si="82">IF(O122="","",(AF122*G122))</f>
        <v>8500</v>
      </c>
      <c r="AI122" s="116" t="s">
        <v>463</v>
      </c>
      <c r="AJ122" s="117">
        <v>46071</v>
      </c>
      <c r="AK122" s="118" t="s">
        <v>745</v>
      </c>
      <c r="AL122" s="155" t="s">
        <v>457</v>
      </c>
      <c r="AM122" s="119" t="s">
        <v>409</v>
      </c>
      <c r="AN122" s="120">
        <v>7400</v>
      </c>
      <c r="AO122" s="120" t="s">
        <v>461</v>
      </c>
      <c r="AP122" s="121" t="s">
        <v>455</v>
      </c>
      <c r="AQ122" s="122">
        <f t="shared" ref="AQ122:AQ128" si="83">IF(AO122="IVA Incluido",(AN122/1.19),AN122)</f>
        <v>7400</v>
      </c>
      <c r="AR122" s="123">
        <f t="shared" ref="AR122:AR128" si="84">IF(AP122="Si tiene IVA",AQ122*19%,0)</f>
        <v>1406</v>
      </c>
      <c r="AS122" s="123">
        <f t="shared" ref="AS122:AS128" si="85">AQ122+AR122</f>
        <v>8806</v>
      </c>
      <c r="AT122" s="123">
        <f t="shared" ref="AT122:AT128" si="86">IF(AB122="","",(AN122*G122))</f>
        <v>7400</v>
      </c>
      <c r="AU122" s="123">
        <f t="shared" ref="AU122:AU128" si="87">IF(AB122="","",(AS122*G122))</f>
        <v>8806</v>
      </c>
      <c r="AV122" s="124">
        <f>IF(A122="","",AVERAGE(S122,AF122,AS122))</f>
        <v>8268.6666666666661</v>
      </c>
      <c r="AW122" s="124">
        <f>IF(A122="","",AVERAGE(U122,AH122,AU122))</f>
        <v>8268.6666666666661</v>
      </c>
      <c r="AX122" s="124">
        <f>IF(N122="","",STDEV(U122,AH122,AU122))</f>
        <v>683.04123838413545</v>
      </c>
      <c r="AY122" s="125">
        <f t="shared" ref="AY122:AY128" si="88">IF(N122="","",(AX122/AW122))</f>
        <v>8.2605970940595283E-2</v>
      </c>
      <c r="AZ122" s="5"/>
      <c r="BA122" s="7">
        <f>COUNTA(M122,Z122,AM122)</f>
        <v>3</v>
      </c>
      <c r="BB122" s="7"/>
    </row>
    <row r="123" spans="1:54" ht="90" hidden="1">
      <c r="A123" s="6" t="s">
        <v>446</v>
      </c>
      <c r="B123" s="6" t="s">
        <v>521</v>
      </c>
      <c r="C123" s="6">
        <v>44121707</v>
      </c>
      <c r="D123" s="6" t="s">
        <v>185</v>
      </c>
      <c r="E123" s="148" t="s">
        <v>851</v>
      </c>
      <c r="F123" s="105" t="s">
        <v>56</v>
      </c>
      <c r="G123" s="149">
        <v>1</v>
      </c>
      <c r="H123" s="105" t="s">
        <v>57</v>
      </c>
      <c r="I123" s="106" t="s">
        <v>463</v>
      </c>
      <c r="J123" s="107">
        <v>46071</v>
      </c>
      <c r="K123" s="150" t="s">
        <v>745</v>
      </c>
      <c r="L123" s="151" t="s">
        <v>457</v>
      </c>
      <c r="M123" s="107" t="s">
        <v>409</v>
      </c>
      <c r="N123" s="108">
        <v>7000</v>
      </c>
      <c r="O123" s="108" t="s">
        <v>461</v>
      </c>
      <c r="P123" s="108" t="s">
        <v>455</v>
      </c>
      <c r="Q123" s="109">
        <f t="shared" si="73"/>
        <v>7000</v>
      </c>
      <c r="R123" s="110">
        <f t="shared" si="74"/>
        <v>1330</v>
      </c>
      <c r="S123" s="110">
        <f t="shared" si="75"/>
        <v>8330</v>
      </c>
      <c r="T123" s="110">
        <f t="shared" si="76"/>
        <v>7000</v>
      </c>
      <c r="U123" s="110">
        <f t="shared" si="77"/>
        <v>8330</v>
      </c>
      <c r="V123" s="111" t="s">
        <v>463</v>
      </c>
      <c r="W123" s="112">
        <v>46071</v>
      </c>
      <c r="X123" s="152" t="s">
        <v>852</v>
      </c>
      <c r="Y123" s="153" t="s">
        <v>452</v>
      </c>
      <c r="Z123" s="154" t="s">
        <v>364</v>
      </c>
      <c r="AA123" s="113">
        <v>7183</v>
      </c>
      <c r="AB123" s="113" t="s">
        <v>461</v>
      </c>
      <c r="AC123" s="113" t="s">
        <v>481</v>
      </c>
      <c r="AD123" s="114">
        <f t="shared" si="78"/>
        <v>7183</v>
      </c>
      <c r="AE123" s="115">
        <f t="shared" si="79"/>
        <v>0</v>
      </c>
      <c r="AF123" s="115">
        <f t="shared" si="80"/>
        <v>7183</v>
      </c>
      <c r="AG123" s="115">
        <f t="shared" si="81"/>
        <v>7183</v>
      </c>
      <c r="AH123" s="115">
        <f t="shared" si="82"/>
        <v>7183</v>
      </c>
      <c r="AI123" s="116" t="s">
        <v>463</v>
      </c>
      <c r="AJ123" s="117">
        <v>46071</v>
      </c>
      <c r="AK123" s="118" t="s">
        <v>853</v>
      </c>
      <c r="AL123" s="155" t="s">
        <v>457</v>
      </c>
      <c r="AM123" s="119" t="s">
        <v>410</v>
      </c>
      <c r="AN123" s="120">
        <v>8600</v>
      </c>
      <c r="AO123" s="120" t="s">
        <v>454</v>
      </c>
      <c r="AP123" s="121" t="s">
        <v>455</v>
      </c>
      <c r="AQ123" s="122">
        <f t="shared" si="83"/>
        <v>7226.8907563025214</v>
      </c>
      <c r="AR123" s="123">
        <f t="shared" si="84"/>
        <v>1373.1092436974791</v>
      </c>
      <c r="AS123" s="123">
        <f t="shared" si="85"/>
        <v>8600</v>
      </c>
      <c r="AT123" s="123">
        <f t="shared" si="86"/>
        <v>8600</v>
      </c>
      <c r="AU123" s="123">
        <f t="shared" si="87"/>
        <v>8600</v>
      </c>
      <c r="AV123" s="124">
        <f>IF(A123="","",AVERAGE(S123,AF123,AS123))</f>
        <v>8037.666666666667</v>
      </c>
      <c r="AW123" s="124">
        <f>IF(A123="","",AVERAGE(U123,AH123,AU123))</f>
        <v>8037.666666666667</v>
      </c>
      <c r="AX123" s="124">
        <f>IF(N123="","",STDEV(U123,AH123,AU123))</f>
        <v>752.3737989412798</v>
      </c>
      <c r="AY123" s="125">
        <f t="shared" si="88"/>
        <v>9.3605996633510533E-2</v>
      </c>
      <c r="AZ123" s="5"/>
      <c r="BA123" s="7">
        <f>COUNTA(M123,Z123,AM123)</f>
        <v>3</v>
      </c>
      <c r="BB123" s="7" t="s">
        <v>483</v>
      </c>
    </row>
    <row r="124" spans="1:54" ht="90" hidden="1">
      <c r="A124" s="6" t="s">
        <v>446</v>
      </c>
      <c r="B124" s="6" t="s">
        <v>504</v>
      </c>
      <c r="C124" s="6" t="s">
        <v>854</v>
      </c>
      <c r="D124" s="6" t="s">
        <v>855</v>
      </c>
      <c r="E124" s="148" t="s">
        <v>856</v>
      </c>
      <c r="F124" s="105" t="s">
        <v>56</v>
      </c>
      <c r="G124" s="149">
        <v>1</v>
      </c>
      <c r="H124" s="105" t="s">
        <v>57</v>
      </c>
      <c r="I124" s="106" t="s">
        <v>497</v>
      </c>
      <c r="J124" s="107">
        <v>46139</v>
      </c>
      <c r="K124" s="150" t="s">
        <v>538</v>
      </c>
      <c r="L124" s="151" t="s">
        <v>452</v>
      </c>
      <c r="M124" s="107" t="s">
        <v>539</v>
      </c>
      <c r="N124" s="108">
        <v>1957500</v>
      </c>
      <c r="O124" s="108" t="s">
        <v>461</v>
      </c>
      <c r="P124" s="108" t="s">
        <v>455</v>
      </c>
      <c r="Q124" s="109">
        <f t="shared" si="73"/>
        <v>1957500</v>
      </c>
      <c r="R124" s="110">
        <f t="shared" si="74"/>
        <v>371925</v>
      </c>
      <c r="S124" s="110">
        <f t="shared" si="75"/>
        <v>2329425</v>
      </c>
      <c r="T124" s="110">
        <f t="shared" si="76"/>
        <v>1957500</v>
      </c>
      <c r="U124" s="110">
        <f t="shared" si="77"/>
        <v>2329425</v>
      </c>
      <c r="V124" s="111" t="s">
        <v>727</v>
      </c>
      <c r="W124" s="112">
        <v>46139</v>
      </c>
      <c r="X124" s="152" t="s">
        <v>857</v>
      </c>
      <c r="Y124" s="153" t="s">
        <v>457</v>
      </c>
      <c r="Z124" s="154" t="s">
        <v>858</v>
      </c>
      <c r="AA124" s="113">
        <v>1850000</v>
      </c>
      <c r="AB124" s="113" t="s">
        <v>461</v>
      </c>
      <c r="AC124" s="113" t="s">
        <v>455</v>
      </c>
      <c r="AD124" s="114">
        <f t="shared" si="78"/>
        <v>1850000</v>
      </c>
      <c r="AE124" s="115">
        <f t="shared" si="79"/>
        <v>351500</v>
      </c>
      <c r="AF124" s="115">
        <f t="shared" si="80"/>
        <v>2201500</v>
      </c>
      <c r="AG124" s="115">
        <f t="shared" si="81"/>
        <v>1850000</v>
      </c>
      <c r="AH124" s="115">
        <f t="shared" si="82"/>
        <v>2201500</v>
      </c>
      <c r="AI124" s="116" t="s">
        <v>450</v>
      </c>
      <c r="AJ124" s="117">
        <v>46144</v>
      </c>
      <c r="AK124" s="118" t="s">
        <v>859</v>
      </c>
      <c r="AL124" s="155" t="s">
        <v>450</v>
      </c>
      <c r="AM124" s="119" t="s">
        <v>860</v>
      </c>
      <c r="AN124" s="120">
        <v>1100000</v>
      </c>
      <c r="AO124" s="120" t="s">
        <v>461</v>
      </c>
      <c r="AP124" s="121" t="s">
        <v>455</v>
      </c>
      <c r="AQ124" s="122">
        <f t="shared" si="83"/>
        <v>1100000</v>
      </c>
      <c r="AR124" s="123">
        <f t="shared" si="84"/>
        <v>209000</v>
      </c>
      <c r="AS124" s="123">
        <f t="shared" si="85"/>
        <v>1309000</v>
      </c>
      <c r="AT124" s="123">
        <f t="shared" si="86"/>
        <v>1100000</v>
      </c>
      <c r="AU124" s="123">
        <f t="shared" si="87"/>
        <v>1309000</v>
      </c>
      <c r="AV124" s="124">
        <f>IF(A124="","",AVERAGE(S124,AF124))</f>
        <v>2265462.5</v>
      </c>
      <c r="AW124" s="124">
        <f>IF(A124="","",AVERAGE(U124,AH124))</f>
        <v>2265462.5</v>
      </c>
      <c r="AX124" s="124">
        <f>IF(N124="","",STDEV(U124,AH124))</f>
        <v>90456.634983289099</v>
      </c>
      <c r="AY124" s="125">
        <f t="shared" si="88"/>
        <v>3.9928551005937681E-2</v>
      </c>
      <c r="AZ124" s="5"/>
      <c r="BA124" s="7">
        <f>COUNTA(M124,Z124,AM124)</f>
        <v>3</v>
      </c>
      <c r="BB124" s="7"/>
    </row>
    <row r="125" spans="1:54" ht="75" hidden="1">
      <c r="A125" s="6" t="s">
        <v>446</v>
      </c>
      <c r="B125" s="6" t="s">
        <v>504</v>
      </c>
      <c r="C125" s="6">
        <v>49121503</v>
      </c>
      <c r="D125" s="6" t="s">
        <v>861</v>
      </c>
      <c r="E125" s="148" t="s">
        <v>862</v>
      </c>
      <c r="F125" s="105" t="s">
        <v>56</v>
      </c>
      <c r="G125" s="149">
        <v>1</v>
      </c>
      <c r="H125" s="105" t="s">
        <v>57</v>
      </c>
      <c r="I125" s="106" t="s">
        <v>450</v>
      </c>
      <c r="J125" s="107">
        <v>46153</v>
      </c>
      <c r="K125" s="150" t="s">
        <v>863</v>
      </c>
      <c r="L125" s="151" t="s">
        <v>457</v>
      </c>
      <c r="M125" s="107" t="s">
        <v>864</v>
      </c>
      <c r="N125" s="108">
        <v>1590000</v>
      </c>
      <c r="O125" s="108" t="s">
        <v>454</v>
      </c>
      <c r="P125" s="108" t="s">
        <v>455</v>
      </c>
      <c r="Q125" s="109">
        <f t="shared" si="73"/>
        <v>1336134.4537815126</v>
      </c>
      <c r="R125" s="110">
        <f t="shared" si="74"/>
        <v>253865.5462184874</v>
      </c>
      <c r="S125" s="110">
        <f t="shared" si="75"/>
        <v>1590000</v>
      </c>
      <c r="T125" s="110">
        <f t="shared" si="76"/>
        <v>1590000</v>
      </c>
      <c r="U125" s="110">
        <f t="shared" si="77"/>
        <v>1590000</v>
      </c>
      <c r="V125" s="111" t="s">
        <v>450</v>
      </c>
      <c r="W125" s="112">
        <v>46153</v>
      </c>
      <c r="X125" s="152" t="s">
        <v>865</v>
      </c>
      <c r="Y125" s="153" t="s">
        <v>457</v>
      </c>
      <c r="Z125" s="154" t="s">
        <v>865</v>
      </c>
      <c r="AA125" s="113">
        <v>1400000</v>
      </c>
      <c r="AB125" s="113" t="s">
        <v>461</v>
      </c>
      <c r="AC125" s="113" t="s">
        <v>455</v>
      </c>
      <c r="AD125" s="114">
        <f t="shared" si="78"/>
        <v>1400000</v>
      </c>
      <c r="AE125" s="115">
        <f t="shared" si="79"/>
        <v>266000</v>
      </c>
      <c r="AF125" s="115">
        <f t="shared" si="80"/>
        <v>1666000</v>
      </c>
      <c r="AG125" s="115">
        <f t="shared" si="81"/>
        <v>1400000</v>
      </c>
      <c r="AH125" s="115">
        <f t="shared" si="82"/>
        <v>1666000</v>
      </c>
      <c r="AI125" s="116" t="s">
        <v>450</v>
      </c>
      <c r="AJ125" s="117">
        <v>46153</v>
      </c>
      <c r="AK125" s="118" t="s">
        <v>866</v>
      </c>
      <c r="AL125" s="155" t="s">
        <v>457</v>
      </c>
      <c r="AM125" s="119" t="s">
        <v>867</v>
      </c>
      <c r="AN125" s="120">
        <v>1590000</v>
      </c>
      <c r="AO125" s="120" t="s">
        <v>454</v>
      </c>
      <c r="AP125" s="121" t="s">
        <v>455</v>
      </c>
      <c r="AQ125" s="122">
        <f t="shared" si="83"/>
        <v>1336134.4537815126</v>
      </c>
      <c r="AR125" s="123">
        <f t="shared" si="84"/>
        <v>253865.5462184874</v>
      </c>
      <c r="AS125" s="123">
        <f t="shared" si="85"/>
        <v>1590000</v>
      </c>
      <c r="AT125" s="123">
        <f t="shared" si="86"/>
        <v>1590000</v>
      </c>
      <c r="AU125" s="123">
        <f t="shared" si="87"/>
        <v>1590000</v>
      </c>
      <c r="AV125" s="124">
        <f>IF(A125="","",AVERAGE(S125,AF125,AS125))</f>
        <v>1615333.3333333333</v>
      </c>
      <c r="AW125" s="124">
        <f>IF(A125="","",AVERAGE(U125,AH125,AU125))</f>
        <v>1615333.3333333333</v>
      </c>
      <c r="AX125" s="124">
        <f>IF(N125="","",STDEV(U125,AH125,AU125))</f>
        <v>43878.620458411555</v>
      </c>
      <c r="AY125" s="125">
        <f t="shared" si="88"/>
        <v>2.7163817865298118E-2</v>
      </c>
      <c r="AZ125" s="5"/>
      <c r="BA125" s="7"/>
      <c r="BB125" s="7"/>
    </row>
    <row r="126" spans="1:54" ht="90" hidden="1">
      <c r="A126" s="6" t="s">
        <v>446</v>
      </c>
      <c r="B126" s="6" t="s">
        <v>521</v>
      </c>
      <c r="C126" s="6">
        <v>44121709</v>
      </c>
      <c r="D126" s="6" t="s">
        <v>868</v>
      </c>
      <c r="E126" s="148" t="s">
        <v>869</v>
      </c>
      <c r="F126" s="105" t="s">
        <v>56</v>
      </c>
      <c r="G126" s="149">
        <v>1</v>
      </c>
      <c r="H126" s="105" t="s">
        <v>57</v>
      </c>
      <c r="I126" s="106" t="s">
        <v>463</v>
      </c>
      <c r="J126" s="107">
        <v>46071</v>
      </c>
      <c r="K126" s="150" t="s">
        <v>526</v>
      </c>
      <c r="L126" s="151" t="s">
        <v>457</v>
      </c>
      <c r="M126" s="107" t="s">
        <v>390</v>
      </c>
      <c r="N126" s="108">
        <v>8600</v>
      </c>
      <c r="O126" s="108" t="s">
        <v>461</v>
      </c>
      <c r="P126" s="108" t="s">
        <v>455</v>
      </c>
      <c r="Q126" s="109">
        <f t="shared" si="73"/>
        <v>8600</v>
      </c>
      <c r="R126" s="110">
        <f t="shared" si="74"/>
        <v>1634</v>
      </c>
      <c r="S126" s="110">
        <f t="shared" si="75"/>
        <v>10234</v>
      </c>
      <c r="T126" s="110">
        <f t="shared" si="76"/>
        <v>8600</v>
      </c>
      <c r="U126" s="110">
        <f t="shared" si="77"/>
        <v>10234</v>
      </c>
      <c r="V126" s="111" t="s">
        <v>463</v>
      </c>
      <c r="W126" s="112">
        <v>46071</v>
      </c>
      <c r="X126" s="152" t="s">
        <v>744</v>
      </c>
      <c r="Y126" s="153" t="s">
        <v>457</v>
      </c>
      <c r="Z126" s="154" t="s">
        <v>388</v>
      </c>
      <c r="AA126" s="113">
        <v>10018</v>
      </c>
      <c r="AB126" s="113" t="s">
        <v>461</v>
      </c>
      <c r="AC126" s="113" t="s">
        <v>455</v>
      </c>
      <c r="AD126" s="114">
        <f t="shared" si="78"/>
        <v>10018</v>
      </c>
      <c r="AE126" s="115">
        <f t="shared" si="79"/>
        <v>1903.42</v>
      </c>
      <c r="AF126" s="115">
        <f t="shared" si="80"/>
        <v>11921.42</v>
      </c>
      <c r="AG126" s="115">
        <f t="shared" si="81"/>
        <v>10018</v>
      </c>
      <c r="AH126" s="115">
        <f t="shared" si="82"/>
        <v>11921.42</v>
      </c>
      <c r="AI126" s="116" t="s">
        <v>463</v>
      </c>
      <c r="AJ126" s="117">
        <v>46071</v>
      </c>
      <c r="AK126" s="118" t="s">
        <v>745</v>
      </c>
      <c r="AL126" s="155" t="s">
        <v>457</v>
      </c>
      <c r="AM126" s="119" t="s">
        <v>395</v>
      </c>
      <c r="AN126" s="120">
        <v>8151</v>
      </c>
      <c r="AO126" s="120" t="s">
        <v>461</v>
      </c>
      <c r="AP126" s="121" t="s">
        <v>455</v>
      </c>
      <c r="AQ126" s="122">
        <f t="shared" si="83"/>
        <v>8151</v>
      </c>
      <c r="AR126" s="123">
        <f t="shared" si="84"/>
        <v>1548.69</v>
      </c>
      <c r="AS126" s="123">
        <f t="shared" si="85"/>
        <v>9699.69</v>
      </c>
      <c r="AT126" s="123">
        <f t="shared" si="86"/>
        <v>8151</v>
      </c>
      <c r="AU126" s="123">
        <f t="shared" si="87"/>
        <v>9699.69</v>
      </c>
      <c r="AV126" s="124">
        <f>IF(A126="","",AVERAGE(S126,AF126,AS126))</f>
        <v>10618.37</v>
      </c>
      <c r="AW126" s="124">
        <f>IF(A126="","",AVERAGE(U126,AH126,AU126))</f>
        <v>10618.37</v>
      </c>
      <c r="AX126" s="124">
        <f>IF(N126="","",STDEV(U126,AH126,AU126))</f>
        <v>1159.666448122045</v>
      </c>
      <c r="AY126" s="125">
        <f t="shared" si="88"/>
        <v>0.10921322652366088</v>
      </c>
      <c r="AZ126" s="5"/>
      <c r="BA126" s="7">
        <f>COUNTA(M126,Z126,AM126)</f>
        <v>3</v>
      </c>
      <c r="BB126" s="7"/>
    </row>
    <row r="127" spans="1:54" ht="90" hidden="1">
      <c r="A127" s="6" t="s">
        <v>446</v>
      </c>
      <c r="B127" s="6" t="s">
        <v>521</v>
      </c>
      <c r="C127" s="6">
        <v>14111531</v>
      </c>
      <c r="D127" s="6" t="s">
        <v>870</v>
      </c>
      <c r="E127" s="148" t="s">
        <v>871</v>
      </c>
      <c r="F127" s="105" t="s">
        <v>56</v>
      </c>
      <c r="G127" s="149">
        <v>1</v>
      </c>
      <c r="H127" s="105" t="s">
        <v>57</v>
      </c>
      <c r="I127" s="106" t="s">
        <v>463</v>
      </c>
      <c r="J127" s="107">
        <v>46071</v>
      </c>
      <c r="K127" s="150" t="s">
        <v>872</v>
      </c>
      <c r="L127" s="151" t="s">
        <v>457</v>
      </c>
      <c r="M127" s="107" t="s">
        <v>397</v>
      </c>
      <c r="N127" s="108">
        <v>5990</v>
      </c>
      <c r="O127" s="108" t="s">
        <v>454</v>
      </c>
      <c r="P127" s="108" t="s">
        <v>455</v>
      </c>
      <c r="Q127" s="109">
        <f t="shared" si="73"/>
        <v>5033.6134453781515</v>
      </c>
      <c r="R127" s="110">
        <f t="shared" si="74"/>
        <v>956.38655462184875</v>
      </c>
      <c r="S127" s="110">
        <f t="shared" si="75"/>
        <v>5990</v>
      </c>
      <c r="T127" s="110">
        <f t="shared" si="76"/>
        <v>5990</v>
      </c>
      <c r="U127" s="110">
        <f t="shared" si="77"/>
        <v>5990</v>
      </c>
      <c r="V127" s="111" t="s">
        <v>873</v>
      </c>
      <c r="W127" s="112">
        <v>46071</v>
      </c>
      <c r="X127" s="152" t="s">
        <v>874</v>
      </c>
      <c r="Y127" s="153" t="s">
        <v>457</v>
      </c>
      <c r="Z127" s="154" t="s">
        <v>875</v>
      </c>
      <c r="AA127" s="113">
        <v>6500</v>
      </c>
      <c r="AB127" s="113" t="s">
        <v>454</v>
      </c>
      <c r="AC127" s="113" t="s">
        <v>455</v>
      </c>
      <c r="AD127" s="126">
        <f t="shared" si="78"/>
        <v>5462.1848739495799</v>
      </c>
      <c r="AE127" s="115">
        <f t="shared" si="79"/>
        <v>1037.8151260504203</v>
      </c>
      <c r="AF127" s="115">
        <f t="shared" si="80"/>
        <v>6500</v>
      </c>
      <c r="AG127" s="115">
        <f t="shared" si="81"/>
        <v>6500</v>
      </c>
      <c r="AH127" s="115">
        <f t="shared" si="82"/>
        <v>6500</v>
      </c>
      <c r="AI127" s="116" t="s">
        <v>463</v>
      </c>
      <c r="AJ127" s="117">
        <v>46071</v>
      </c>
      <c r="AK127" s="118" t="s">
        <v>705</v>
      </c>
      <c r="AL127" s="155" t="s">
        <v>457</v>
      </c>
      <c r="AM127" s="119" t="s">
        <v>391</v>
      </c>
      <c r="AN127" s="120">
        <v>5000</v>
      </c>
      <c r="AO127" s="120" t="s">
        <v>454</v>
      </c>
      <c r="AP127" s="121" t="s">
        <v>455</v>
      </c>
      <c r="AQ127" s="122">
        <f t="shared" si="83"/>
        <v>4201.680672268908</v>
      </c>
      <c r="AR127" s="122">
        <f t="shared" si="84"/>
        <v>798.31932773109247</v>
      </c>
      <c r="AS127" s="122">
        <f t="shared" si="85"/>
        <v>5000</v>
      </c>
      <c r="AT127" s="122">
        <f t="shared" si="86"/>
        <v>5000</v>
      </c>
      <c r="AU127" s="122">
        <f t="shared" si="87"/>
        <v>5000</v>
      </c>
      <c r="AV127" s="124">
        <f>IF(A127="","",AVERAGE(S127,AF127,AS127))</f>
        <v>5830</v>
      </c>
      <c r="AW127" s="124">
        <f>IF(A127="","",AVERAGE(U127,AH127,AU127))</f>
        <v>5830</v>
      </c>
      <c r="AX127" s="124">
        <f>IF(N127="","",STDEV(U127,AH127,AU127))</f>
        <v>762.6925986267338</v>
      </c>
      <c r="AY127" s="125">
        <f t="shared" si="88"/>
        <v>0.13082205808348779</v>
      </c>
      <c r="AZ127" s="5"/>
      <c r="BA127" s="7">
        <f>COUNTA(M127,Z127,AM127)</f>
        <v>3</v>
      </c>
      <c r="BB127" s="7"/>
    </row>
    <row r="128" spans="1:54" ht="150" hidden="1">
      <c r="A128" s="6" t="s">
        <v>446</v>
      </c>
      <c r="B128" s="6" t="s">
        <v>521</v>
      </c>
      <c r="C128" s="6">
        <v>14111531</v>
      </c>
      <c r="D128" s="6" t="s">
        <v>876</v>
      </c>
      <c r="E128" s="148" t="s">
        <v>877</v>
      </c>
      <c r="F128" s="105" t="s">
        <v>56</v>
      </c>
      <c r="G128" s="149">
        <v>1</v>
      </c>
      <c r="H128" s="105" t="s">
        <v>57</v>
      </c>
      <c r="I128" s="106" t="s">
        <v>463</v>
      </c>
      <c r="J128" s="107">
        <v>46071</v>
      </c>
      <c r="K128" s="150" t="s">
        <v>744</v>
      </c>
      <c r="L128" s="151" t="s">
        <v>457</v>
      </c>
      <c r="M128" s="107" t="s">
        <v>388</v>
      </c>
      <c r="N128" s="108">
        <v>18890</v>
      </c>
      <c r="O128" s="108" t="s">
        <v>461</v>
      </c>
      <c r="P128" s="108" t="s">
        <v>461</v>
      </c>
      <c r="Q128" s="109">
        <f t="shared" si="73"/>
        <v>18890</v>
      </c>
      <c r="R128" s="110">
        <f t="shared" si="74"/>
        <v>0</v>
      </c>
      <c r="S128" s="110">
        <f t="shared" si="75"/>
        <v>18890</v>
      </c>
      <c r="T128" s="110">
        <f t="shared" si="76"/>
        <v>18890</v>
      </c>
      <c r="U128" s="110">
        <f t="shared" si="77"/>
        <v>18890</v>
      </c>
      <c r="V128" s="111" t="s">
        <v>463</v>
      </c>
      <c r="W128" s="112">
        <v>46071</v>
      </c>
      <c r="X128" s="152" t="s">
        <v>527</v>
      </c>
      <c r="Y128" s="153" t="s">
        <v>457</v>
      </c>
      <c r="Z128" s="154" t="s">
        <v>389</v>
      </c>
      <c r="AA128" s="113">
        <v>21200</v>
      </c>
      <c r="AB128" s="113" t="s">
        <v>454</v>
      </c>
      <c r="AC128" s="113" t="s">
        <v>455</v>
      </c>
      <c r="AD128" s="114">
        <f t="shared" si="78"/>
        <v>17815.126050420167</v>
      </c>
      <c r="AE128" s="115">
        <f t="shared" si="79"/>
        <v>3384.8739495798318</v>
      </c>
      <c r="AF128" s="115">
        <f t="shared" si="80"/>
        <v>21200</v>
      </c>
      <c r="AG128" s="115">
        <f t="shared" si="81"/>
        <v>21200</v>
      </c>
      <c r="AH128" s="115">
        <f t="shared" si="82"/>
        <v>21200</v>
      </c>
      <c r="AI128" s="116" t="s">
        <v>463</v>
      </c>
      <c r="AJ128" s="117">
        <v>46071</v>
      </c>
      <c r="AK128" s="118" t="s">
        <v>878</v>
      </c>
      <c r="AL128" s="155" t="s">
        <v>457</v>
      </c>
      <c r="AM128" s="119" t="s">
        <v>879</v>
      </c>
      <c r="AN128" s="120">
        <v>19900</v>
      </c>
      <c r="AO128" s="120" t="s">
        <v>454</v>
      </c>
      <c r="AP128" s="121" t="s">
        <v>455</v>
      </c>
      <c r="AQ128" s="122">
        <f t="shared" si="83"/>
        <v>16722.689075630253</v>
      </c>
      <c r="AR128" s="122">
        <f t="shared" si="84"/>
        <v>3177.3109243697481</v>
      </c>
      <c r="AS128" s="122">
        <f t="shared" si="85"/>
        <v>19900</v>
      </c>
      <c r="AT128" s="122">
        <f t="shared" si="86"/>
        <v>19900</v>
      </c>
      <c r="AU128" s="122">
        <f t="shared" si="87"/>
        <v>19900</v>
      </c>
      <c r="AV128" s="124">
        <f>IF(A128="","",AVERAGE(S128,AF128,AS128))</f>
        <v>19996.666666666668</v>
      </c>
      <c r="AW128" s="124">
        <f>IF(A128="","",AVERAGE(U128,AH128,AU128))</f>
        <v>19996.666666666668</v>
      </c>
      <c r="AX128" s="124">
        <f>IF(N128="","",STDEV(U128,AH128,AU128))</f>
        <v>1158.0299362854714</v>
      </c>
      <c r="AY128" s="125">
        <f t="shared" si="88"/>
        <v>5.7911148672385629E-2</v>
      </c>
      <c r="AZ128" s="5"/>
      <c r="BA128" s="7">
        <f>COUNTA(M128,Z128,AM128)</f>
        <v>3</v>
      </c>
      <c r="BB128" s="7" t="s">
        <v>880</v>
      </c>
    </row>
    <row r="129" spans="1:54" ht="405" hidden="1">
      <c r="A129" s="6" t="s">
        <v>514</v>
      </c>
      <c r="B129" s="6" t="s">
        <v>514</v>
      </c>
      <c r="C129" s="6" t="s">
        <v>514</v>
      </c>
      <c r="D129" s="6" t="s">
        <v>881</v>
      </c>
      <c r="E129" s="148" t="s">
        <v>882</v>
      </c>
      <c r="F129" s="105" t="s">
        <v>517</v>
      </c>
      <c r="G129" s="149">
        <v>1</v>
      </c>
      <c r="H129" s="105"/>
      <c r="I129" s="106"/>
      <c r="J129" s="107"/>
      <c r="K129" s="150"/>
      <c r="L129" s="151"/>
      <c r="M129" s="107"/>
      <c r="N129" s="108"/>
      <c r="O129" s="108"/>
      <c r="P129" s="108"/>
      <c r="Q129" s="109" t="s">
        <v>518</v>
      </c>
      <c r="R129" s="110" t="s">
        <v>518</v>
      </c>
      <c r="S129" s="110" t="s">
        <v>518</v>
      </c>
      <c r="T129" s="110" t="s">
        <v>518</v>
      </c>
      <c r="U129" s="110" t="s">
        <v>518</v>
      </c>
      <c r="V129" s="111" t="s">
        <v>514</v>
      </c>
      <c r="W129" s="112" t="s">
        <v>514</v>
      </c>
      <c r="X129" s="152" t="s">
        <v>514</v>
      </c>
      <c r="Y129" s="153" t="s">
        <v>514</v>
      </c>
      <c r="Z129" s="154" t="s">
        <v>519</v>
      </c>
      <c r="AA129" s="113" t="s">
        <v>514</v>
      </c>
      <c r="AB129" s="113" t="s">
        <v>514</v>
      </c>
      <c r="AC129" s="113" t="s">
        <v>514</v>
      </c>
      <c r="AD129" s="114" t="s">
        <v>514</v>
      </c>
      <c r="AE129" s="115" t="s">
        <v>514</v>
      </c>
      <c r="AF129" s="115">
        <f>AH129/1.19</f>
        <v>16641.176470588234</v>
      </c>
      <c r="AG129" s="115">
        <f>AF129*19%</f>
        <v>3161.8235294117644</v>
      </c>
      <c r="AH129" s="115">
        <v>19803</v>
      </c>
      <c r="AI129" s="116" t="s">
        <v>514</v>
      </c>
      <c r="AJ129" s="117" t="s">
        <v>514</v>
      </c>
      <c r="AK129" s="118" t="s">
        <v>514</v>
      </c>
      <c r="AL129" s="155" t="s">
        <v>514</v>
      </c>
      <c r="AM129" s="119" t="s">
        <v>520</v>
      </c>
      <c r="AN129" s="120" t="s">
        <v>514</v>
      </c>
      <c r="AO129" s="120" t="s">
        <v>514</v>
      </c>
      <c r="AP129" s="121" t="s">
        <v>514</v>
      </c>
      <c r="AQ129" s="122">
        <v>16395</v>
      </c>
      <c r="AR129" s="123">
        <v>3115</v>
      </c>
      <c r="AS129" s="123">
        <v>19510</v>
      </c>
      <c r="AT129" s="123">
        <v>16395</v>
      </c>
      <c r="AU129" s="123">
        <v>19510</v>
      </c>
      <c r="AV129" s="124">
        <v>19657</v>
      </c>
      <c r="AW129" s="124">
        <v>19657</v>
      </c>
      <c r="AX129" s="124">
        <v>206.94</v>
      </c>
      <c r="AY129" s="125">
        <v>1.0500000000000001E-2</v>
      </c>
      <c r="AZ129" s="5"/>
      <c r="BA129" s="7"/>
      <c r="BB129" s="7"/>
    </row>
    <row r="130" spans="1:54" ht="405" hidden="1">
      <c r="A130" s="6" t="s">
        <v>514</v>
      </c>
      <c r="B130" s="6" t="s">
        <v>514</v>
      </c>
      <c r="C130" s="6" t="s">
        <v>514</v>
      </c>
      <c r="D130" s="6" t="s">
        <v>883</v>
      </c>
      <c r="E130" s="148" t="s">
        <v>884</v>
      </c>
      <c r="F130" s="105" t="s">
        <v>517</v>
      </c>
      <c r="G130" s="149">
        <v>1</v>
      </c>
      <c r="H130" s="105"/>
      <c r="I130" s="106"/>
      <c r="J130" s="107"/>
      <c r="K130" s="150"/>
      <c r="L130" s="151"/>
      <c r="M130" s="107"/>
      <c r="N130" s="108"/>
      <c r="O130" s="108"/>
      <c r="P130" s="108"/>
      <c r="Q130" s="109" t="s">
        <v>518</v>
      </c>
      <c r="R130" s="110" t="s">
        <v>518</v>
      </c>
      <c r="S130" s="110" t="s">
        <v>518</v>
      </c>
      <c r="T130" s="110" t="s">
        <v>518</v>
      </c>
      <c r="U130" s="110" t="s">
        <v>518</v>
      </c>
      <c r="V130" s="111" t="s">
        <v>514</v>
      </c>
      <c r="W130" s="112" t="s">
        <v>514</v>
      </c>
      <c r="X130" s="152" t="s">
        <v>514</v>
      </c>
      <c r="Y130" s="153" t="s">
        <v>514</v>
      </c>
      <c r="Z130" s="154" t="s">
        <v>519</v>
      </c>
      <c r="AA130" s="113" t="s">
        <v>514</v>
      </c>
      <c r="AB130" s="113" t="s">
        <v>514</v>
      </c>
      <c r="AC130" s="113" t="s">
        <v>514</v>
      </c>
      <c r="AD130" s="114" t="s">
        <v>514</v>
      </c>
      <c r="AE130" s="115" t="s">
        <v>514</v>
      </c>
      <c r="AF130" s="115">
        <f>AH130/1.19</f>
        <v>1191859.6638655462</v>
      </c>
      <c r="AG130" s="115">
        <f>AF130*19%</f>
        <v>226453.3361344538</v>
      </c>
      <c r="AH130" s="115">
        <v>1418313</v>
      </c>
      <c r="AI130" s="116" t="s">
        <v>514</v>
      </c>
      <c r="AJ130" s="117" t="s">
        <v>514</v>
      </c>
      <c r="AK130" s="118" t="s">
        <v>514</v>
      </c>
      <c r="AL130" s="155" t="s">
        <v>514</v>
      </c>
      <c r="AM130" s="119" t="s">
        <v>520</v>
      </c>
      <c r="AN130" s="120" t="s">
        <v>514</v>
      </c>
      <c r="AO130" s="120" t="s">
        <v>514</v>
      </c>
      <c r="AP130" s="121" t="s">
        <v>514</v>
      </c>
      <c r="AQ130" s="122">
        <v>1157309</v>
      </c>
      <c r="AR130" s="123">
        <v>219889</v>
      </c>
      <c r="AS130" s="123">
        <v>1377198</v>
      </c>
      <c r="AT130" s="123">
        <v>1157309</v>
      </c>
      <c r="AU130" s="123">
        <v>1377198</v>
      </c>
      <c r="AV130" s="124">
        <v>1397755</v>
      </c>
      <c r="AW130" s="124">
        <v>1397755</v>
      </c>
      <c r="AX130" s="124">
        <v>29072.27</v>
      </c>
      <c r="AY130" s="125">
        <v>2.0799999999999999E-2</v>
      </c>
      <c r="AZ130" s="5"/>
      <c r="BA130" s="7"/>
      <c r="BB130" s="7"/>
    </row>
    <row r="131" spans="1:54" ht="405" hidden="1">
      <c r="A131" s="6" t="s">
        <v>514</v>
      </c>
      <c r="B131" s="6" t="s">
        <v>514</v>
      </c>
      <c r="C131" s="6" t="s">
        <v>514</v>
      </c>
      <c r="D131" s="6" t="s">
        <v>885</v>
      </c>
      <c r="E131" s="148" t="s">
        <v>886</v>
      </c>
      <c r="F131" s="105" t="s">
        <v>517</v>
      </c>
      <c r="G131" s="149">
        <v>1</v>
      </c>
      <c r="H131" s="105"/>
      <c r="I131" s="106"/>
      <c r="J131" s="107"/>
      <c r="K131" s="150"/>
      <c r="L131" s="151"/>
      <c r="M131" s="107"/>
      <c r="N131" s="108"/>
      <c r="O131" s="108"/>
      <c r="P131" s="108"/>
      <c r="Q131" s="109" t="s">
        <v>518</v>
      </c>
      <c r="R131" s="110" t="s">
        <v>518</v>
      </c>
      <c r="S131" s="110" t="s">
        <v>518</v>
      </c>
      <c r="T131" s="110" t="s">
        <v>518</v>
      </c>
      <c r="U131" s="110" t="s">
        <v>518</v>
      </c>
      <c r="V131" s="111" t="s">
        <v>514</v>
      </c>
      <c r="W131" s="112" t="s">
        <v>514</v>
      </c>
      <c r="X131" s="152" t="s">
        <v>514</v>
      </c>
      <c r="Y131" s="153" t="s">
        <v>514</v>
      </c>
      <c r="Z131" s="154" t="s">
        <v>519</v>
      </c>
      <c r="AA131" s="113" t="s">
        <v>514</v>
      </c>
      <c r="AB131" s="113" t="s">
        <v>514</v>
      </c>
      <c r="AC131" s="113" t="s">
        <v>514</v>
      </c>
      <c r="AD131" s="114" t="s">
        <v>514</v>
      </c>
      <c r="AE131" s="115" t="s">
        <v>514</v>
      </c>
      <c r="AF131" s="115">
        <f>AH131/1.19</f>
        <v>1293627.7310924369</v>
      </c>
      <c r="AG131" s="115">
        <f>AF131*19%</f>
        <v>245789.26890756303</v>
      </c>
      <c r="AH131" s="115">
        <v>1539417</v>
      </c>
      <c r="AI131" s="116" t="s">
        <v>514</v>
      </c>
      <c r="AJ131" s="117" t="s">
        <v>514</v>
      </c>
      <c r="AK131" s="118" t="s">
        <v>514</v>
      </c>
      <c r="AL131" s="155" t="s">
        <v>514</v>
      </c>
      <c r="AM131" s="119" t="s">
        <v>520</v>
      </c>
      <c r="AN131" s="120" t="s">
        <v>514</v>
      </c>
      <c r="AO131" s="120" t="s">
        <v>514</v>
      </c>
      <c r="AP131" s="121" t="s">
        <v>514</v>
      </c>
      <c r="AQ131" s="122">
        <v>1256128</v>
      </c>
      <c r="AR131" s="123">
        <v>238664</v>
      </c>
      <c r="AS131" s="123">
        <v>1494792</v>
      </c>
      <c r="AT131" s="123">
        <v>1256128</v>
      </c>
      <c r="AU131" s="123">
        <v>1494792</v>
      </c>
      <c r="AV131" s="124">
        <v>1517105</v>
      </c>
      <c r="AW131" s="124">
        <v>1517105</v>
      </c>
      <c r="AX131" s="124">
        <v>31554.65</v>
      </c>
      <c r="AY131" s="125">
        <v>2.0799999999999999E-2</v>
      </c>
      <c r="AZ131" s="5"/>
      <c r="BA131" s="7"/>
      <c r="BB131" s="7"/>
    </row>
    <row r="132" spans="1:54" ht="405" hidden="1">
      <c r="A132" s="6" t="s">
        <v>514</v>
      </c>
      <c r="B132" s="6" t="s">
        <v>514</v>
      </c>
      <c r="C132" s="6" t="s">
        <v>514</v>
      </c>
      <c r="D132" s="6" t="s">
        <v>887</v>
      </c>
      <c r="E132" s="148" t="s">
        <v>888</v>
      </c>
      <c r="F132" s="105" t="s">
        <v>517</v>
      </c>
      <c r="G132" s="149">
        <v>1</v>
      </c>
      <c r="H132" s="105"/>
      <c r="I132" s="106"/>
      <c r="J132" s="107"/>
      <c r="K132" s="150"/>
      <c r="L132" s="151"/>
      <c r="M132" s="107"/>
      <c r="N132" s="108"/>
      <c r="O132" s="108"/>
      <c r="P132" s="108"/>
      <c r="Q132" s="109" t="s">
        <v>518</v>
      </c>
      <c r="R132" s="110" t="s">
        <v>518</v>
      </c>
      <c r="S132" s="110" t="s">
        <v>518</v>
      </c>
      <c r="T132" s="110" t="s">
        <v>518</v>
      </c>
      <c r="U132" s="110" t="s">
        <v>518</v>
      </c>
      <c r="V132" s="111" t="s">
        <v>514</v>
      </c>
      <c r="W132" s="112" t="s">
        <v>514</v>
      </c>
      <c r="X132" s="152" t="s">
        <v>514</v>
      </c>
      <c r="Y132" s="153" t="s">
        <v>514</v>
      </c>
      <c r="Z132" s="154" t="s">
        <v>519</v>
      </c>
      <c r="AA132" s="113" t="s">
        <v>514</v>
      </c>
      <c r="AB132" s="113" t="s">
        <v>514</v>
      </c>
      <c r="AC132" s="113" t="s">
        <v>514</v>
      </c>
      <c r="AD132" s="114" t="s">
        <v>514</v>
      </c>
      <c r="AE132" s="115" t="s">
        <v>514</v>
      </c>
      <c r="AF132" s="115">
        <f>AH132/1.19</f>
        <v>2651329.411764706</v>
      </c>
      <c r="AG132" s="115">
        <f>AF132*19%</f>
        <v>503752.58823529416</v>
      </c>
      <c r="AH132" s="115">
        <v>3155082</v>
      </c>
      <c r="AI132" s="116" t="s">
        <v>514</v>
      </c>
      <c r="AJ132" s="117" t="s">
        <v>514</v>
      </c>
      <c r="AK132" s="118" t="s">
        <v>514</v>
      </c>
      <c r="AL132" s="155" t="s">
        <v>514</v>
      </c>
      <c r="AM132" s="119" t="s">
        <v>520</v>
      </c>
      <c r="AN132" s="120" t="s">
        <v>514</v>
      </c>
      <c r="AO132" s="120" t="s">
        <v>514</v>
      </c>
      <c r="AP132" s="121" t="s">
        <v>514</v>
      </c>
      <c r="AQ132" s="122">
        <v>2561913</v>
      </c>
      <c r="AR132" s="123">
        <v>486764</v>
      </c>
      <c r="AS132" s="123">
        <v>3048677</v>
      </c>
      <c r="AT132" s="123">
        <v>2561913</v>
      </c>
      <c r="AU132" s="123">
        <v>3048677</v>
      </c>
      <c r="AV132" s="124">
        <v>3101879</v>
      </c>
      <c r="AW132" s="124">
        <v>3101879</v>
      </c>
      <c r="AX132" s="124">
        <v>75239.56</v>
      </c>
      <c r="AY132" s="125">
        <v>2.4299999999999999E-2</v>
      </c>
      <c r="AZ132" s="5"/>
      <c r="BA132" s="7"/>
      <c r="BB132" s="7"/>
    </row>
    <row r="133" spans="1:54" ht="255" hidden="1">
      <c r="A133" s="6" t="s">
        <v>446</v>
      </c>
      <c r="B133" s="6" t="s">
        <v>447</v>
      </c>
      <c r="C133" s="6">
        <v>60101405</v>
      </c>
      <c r="D133" s="6" t="s">
        <v>889</v>
      </c>
      <c r="E133" s="148" t="s">
        <v>890</v>
      </c>
      <c r="F133" s="105" t="s">
        <v>891</v>
      </c>
      <c r="G133" s="149">
        <v>1</v>
      </c>
      <c r="H133" s="105" t="s">
        <v>57</v>
      </c>
      <c r="I133" s="106" t="s">
        <v>450</v>
      </c>
      <c r="J133" s="107">
        <v>46153</v>
      </c>
      <c r="K133" s="150" t="s">
        <v>476</v>
      </c>
      <c r="L133" s="151" t="s">
        <v>452</v>
      </c>
      <c r="M133" s="107" t="s">
        <v>800</v>
      </c>
      <c r="N133" s="108">
        <v>70000</v>
      </c>
      <c r="O133" s="108" t="s">
        <v>461</v>
      </c>
      <c r="P133" s="108" t="s">
        <v>455</v>
      </c>
      <c r="Q133" s="109">
        <f>IF(O133="IVA Incluido",(N133/1.19),N133)</f>
        <v>70000</v>
      </c>
      <c r="R133" s="110">
        <f>IF(P133="Si tiene IVA",Q133*19%,0)</f>
        <v>13300</v>
      </c>
      <c r="S133" s="110">
        <f>Q133+R133</f>
        <v>83300</v>
      </c>
      <c r="T133" s="110">
        <f>IF(B133="","",(N133*G133))</f>
        <v>70000</v>
      </c>
      <c r="U133" s="110">
        <f>IF(B133="","",(S133*G133))</f>
        <v>83300</v>
      </c>
      <c r="V133" s="111" t="s">
        <v>450</v>
      </c>
      <c r="W133" s="112">
        <v>46153</v>
      </c>
      <c r="X133" s="152" t="s">
        <v>471</v>
      </c>
      <c r="Y133" s="153" t="s">
        <v>452</v>
      </c>
      <c r="Z133" s="154" t="s">
        <v>468</v>
      </c>
      <c r="AA133" s="113">
        <v>70000</v>
      </c>
      <c r="AB133" s="113" t="s">
        <v>454</v>
      </c>
      <c r="AC133" s="113" t="s">
        <v>455</v>
      </c>
      <c r="AD133" s="114">
        <f>IF(AB133="IVA Incluido",(AA133/1.19),AA133)</f>
        <v>58823.529411764706</v>
      </c>
      <c r="AE133" s="115">
        <f>IF(AC133="Si tiene IVA",AD133*19%,0)</f>
        <v>11176.470588235294</v>
      </c>
      <c r="AF133" s="115">
        <f>AD133+AE133</f>
        <v>70000</v>
      </c>
      <c r="AG133" s="115">
        <f>IF(O133="","",(AA133*G133))</f>
        <v>70000</v>
      </c>
      <c r="AH133" s="115">
        <f>IF(O133="","",(AF133*G133))</f>
        <v>70000</v>
      </c>
      <c r="AI133" s="116" t="s">
        <v>450</v>
      </c>
      <c r="AJ133" s="117">
        <v>46153</v>
      </c>
      <c r="AK133" s="118" t="s">
        <v>892</v>
      </c>
      <c r="AL133" s="155" t="s">
        <v>457</v>
      </c>
      <c r="AM133" s="119" t="s">
        <v>480</v>
      </c>
      <c r="AN133" s="120">
        <v>80000</v>
      </c>
      <c r="AO133" s="120" t="s">
        <v>461</v>
      </c>
      <c r="AP133" s="121" t="s">
        <v>481</v>
      </c>
      <c r="AQ133" s="122">
        <f>IF(AO133="IVA Incluido",(AN133/1.19),AN133)</f>
        <v>80000</v>
      </c>
      <c r="AR133" s="123">
        <f>IF(AP133="Si tiene IVA",AQ133*19%,0)</f>
        <v>0</v>
      </c>
      <c r="AS133" s="123">
        <f>AQ133+AR133</f>
        <v>80000</v>
      </c>
      <c r="AT133" s="123">
        <f>IF(AB133="","",(AN133*G133))</f>
        <v>80000</v>
      </c>
      <c r="AU133" s="123">
        <f>IF(AB133="","",(AS133*G133))</f>
        <v>80000</v>
      </c>
      <c r="AV133" s="124">
        <f>IF(A133="","",AVERAGE(S133,AF133,AS133))</f>
        <v>77766.666666666672</v>
      </c>
      <c r="AW133" s="124">
        <f>IF(A133="","",AVERAGE(U133,AH133,AU133))</f>
        <v>77766.666666666672</v>
      </c>
      <c r="AX133" s="124">
        <f>IF(N133="","",STDEV(U133,AH133,AU133))</f>
        <v>6925.5565360000737</v>
      </c>
      <c r="AY133" s="125">
        <f>IF(N133="","",(AX133/AW133))</f>
        <v>8.9055591975997508E-2</v>
      </c>
      <c r="AZ133" s="5" t="s">
        <v>893</v>
      </c>
      <c r="BA133" s="7">
        <f>COUNTA(M133,Z133,AM133)</f>
        <v>3</v>
      </c>
      <c r="BB133" s="7" t="s">
        <v>493</v>
      </c>
    </row>
    <row r="134" spans="1:54" ht="255" hidden="1">
      <c r="A134" s="6" t="s">
        <v>446</v>
      </c>
      <c r="B134" s="6" t="s">
        <v>447</v>
      </c>
      <c r="C134" s="6"/>
      <c r="D134" s="6" t="s">
        <v>894</v>
      </c>
      <c r="E134" s="148" t="s">
        <v>890</v>
      </c>
      <c r="F134" s="105" t="s">
        <v>56</v>
      </c>
      <c r="G134" s="149">
        <v>1</v>
      </c>
      <c r="H134" s="105" t="s">
        <v>57</v>
      </c>
      <c r="I134" s="106" t="s">
        <v>450</v>
      </c>
      <c r="J134" s="107">
        <v>46153</v>
      </c>
      <c r="K134" s="150" t="s">
        <v>474</v>
      </c>
      <c r="L134" s="151" t="s">
        <v>452</v>
      </c>
      <c r="M134" s="107" t="s">
        <v>475</v>
      </c>
      <c r="N134" s="108">
        <v>230000</v>
      </c>
      <c r="O134" s="108" t="s">
        <v>461</v>
      </c>
      <c r="P134" s="108" t="s">
        <v>455</v>
      </c>
      <c r="Q134" s="109">
        <f>IF(O134="IVA Incluido",(N134/1.19),N134)</f>
        <v>230000</v>
      </c>
      <c r="R134" s="110">
        <f>IF(P134="Si tiene IVA",Q134*19%,IF(P134="Si tiene IPOCONSUMO",Q134*8%,0))</f>
        <v>43700</v>
      </c>
      <c r="S134" s="110">
        <f>Q134+R134</f>
        <v>273700</v>
      </c>
      <c r="T134" s="110">
        <f>IF(B134="","",(N134*G134))</f>
        <v>230000</v>
      </c>
      <c r="U134" s="110">
        <f>IF(B134="","",(S134*G134))</f>
        <v>273700</v>
      </c>
      <c r="V134" s="111" t="s">
        <v>450</v>
      </c>
      <c r="W134" s="112">
        <v>46153</v>
      </c>
      <c r="X134" s="152" t="s">
        <v>895</v>
      </c>
      <c r="Y134" s="153" t="s">
        <v>452</v>
      </c>
      <c r="Z134" s="154" t="s">
        <v>896</v>
      </c>
      <c r="AA134" s="113">
        <v>232500</v>
      </c>
      <c r="AB134" s="113" t="s">
        <v>461</v>
      </c>
      <c r="AC134" s="113" t="s">
        <v>455</v>
      </c>
      <c r="AD134" s="114">
        <f>IF(AB134="IVA Incluido",(AA134/1.19),AA134)</f>
        <v>232500</v>
      </c>
      <c r="AE134" s="115">
        <f>IF(AC134="Si tiene IVA",AD134*19%,IF(AC134="Si tiene IPOCONSUMO",AD134*8%,0))</f>
        <v>44175</v>
      </c>
      <c r="AF134" s="115">
        <f>AD134+AE134</f>
        <v>276675</v>
      </c>
      <c r="AG134" s="115">
        <f>IF(O134="","",(AA134*G134))</f>
        <v>232500</v>
      </c>
      <c r="AH134" s="115">
        <f>IF(O134="","",(AF134*G134))</f>
        <v>276675</v>
      </c>
      <c r="AI134" s="116" t="s">
        <v>450</v>
      </c>
      <c r="AJ134" s="117">
        <v>46153</v>
      </c>
      <c r="AK134" s="118" t="s">
        <v>476</v>
      </c>
      <c r="AL134" s="155" t="s">
        <v>452</v>
      </c>
      <c r="AM134" s="119" t="s">
        <v>800</v>
      </c>
      <c r="AN134" s="120">
        <v>200000</v>
      </c>
      <c r="AO134" s="120" t="s">
        <v>461</v>
      </c>
      <c r="AP134" s="121" t="s">
        <v>455</v>
      </c>
      <c r="AQ134" s="122">
        <f>IF(AO134="IVA Incluido",(AN134/1.19),AN134)</f>
        <v>200000</v>
      </c>
      <c r="AR134" s="123">
        <f>IF(AP134="Si tiene IVA",AQ134*19%,0)</f>
        <v>38000</v>
      </c>
      <c r="AS134" s="123">
        <f>AQ134+AR134</f>
        <v>238000</v>
      </c>
      <c r="AT134" s="123">
        <f>IF(AB134="","",(AN134*G134))</f>
        <v>200000</v>
      </c>
      <c r="AU134" s="123">
        <f>IF(AB134="","",(AS134*G134))</f>
        <v>238000</v>
      </c>
      <c r="AV134" s="124">
        <f>IF(A134="","",AVERAGE(S134,AF134,AS134))</f>
        <v>262791.66666666669</v>
      </c>
      <c r="AW134" s="124">
        <f>IF(A134="","",AVERAGE(U134,AH134,AU134))</f>
        <v>262791.66666666669</v>
      </c>
      <c r="AX134" s="124">
        <f>IF(N134="","",STDEV(U134,AH134,AU134))</f>
        <v>21521.679960758949</v>
      </c>
      <c r="AY134" s="125">
        <f>IF(N134="","",(AX134/AW134))</f>
        <v>8.1896356280040397E-2</v>
      </c>
      <c r="AZ134" s="5" t="s">
        <v>893</v>
      </c>
      <c r="BA134" s="7">
        <f>COUNTA(M134,Z134,AM134)</f>
        <v>3</v>
      </c>
      <c r="BB134" s="7"/>
    </row>
    <row r="135" spans="1:54" ht="255" hidden="1">
      <c r="A135" s="6" t="s">
        <v>446</v>
      </c>
      <c r="B135" s="6" t="s">
        <v>447</v>
      </c>
      <c r="C135" s="6"/>
      <c r="D135" s="6" t="s">
        <v>897</v>
      </c>
      <c r="E135" s="148" t="s">
        <v>890</v>
      </c>
      <c r="F135" s="105" t="s">
        <v>56</v>
      </c>
      <c r="G135" s="149">
        <v>1</v>
      </c>
      <c r="H135" s="105" t="s">
        <v>57</v>
      </c>
      <c r="I135" s="106" t="s">
        <v>450</v>
      </c>
      <c r="J135" s="107">
        <v>46153</v>
      </c>
      <c r="K135" s="150" t="s">
        <v>474</v>
      </c>
      <c r="L135" s="151" t="s">
        <v>452</v>
      </c>
      <c r="M135" s="107" t="s">
        <v>475</v>
      </c>
      <c r="N135" s="108">
        <v>120000</v>
      </c>
      <c r="O135" s="108" t="s">
        <v>461</v>
      </c>
      <c r="P135" s="108" t="s">
        <v>455</v>
      </c>
      <c r="Q135" s="109">
        <f>IF(O135="IVA Incluido",(N135/1.19),N135)</f>
        <v>120000</v>
      </c>
      <c r="R135" s="110">
        <f>IF(P135="Si tiene IVA",Q135*19%,0)</f>
        <v>22800</v>
      </c>
      <c r="S135" s="110">
        <f>Q135+R135</f>
        <v>142800</v>
      </c>
      <c r="T135" s="110">
        <f>IF(B135="","",(N135*G135))</f>
        <v>120000</v>
      </c>
      <c r="U135" s="110">
        <f>IF(B135="","",(S135*G135))</f>
        <v>142800</v>
      </c>
      <c r="V135" s="111" t="s">
        <v>450</v>
      </c>
      <c r="W135" s="112">
        <v>46153</v>
      </c>
      <c r="X135" s="152" t="s">
        <v>895</v>
      </c>
      <c r="Y135" s="153" t="s">
        <v>452</v>
      </c>
      <c r="Z135" s="154" t="s">
        <v>896</v>
      </c>
      <c r="AA135" s="113">
        <v>108000</v>
      </c>
      <c r="AB135" s="113" t="s">
        <v>461</v>
      </c>
      <c r="AC135" s="113" t="s">
        <v>455</v>
      </c>
      <c r="AD135" s="114">
        <f>IF(AB135="IVA Incluido",(AA135/1.19),AA135)</f>
        <v>108000</v>
      </c>
      <c r="AE135" s="115">
        <f>IF(AC135="Si tiene IVA",AD135*19%,0)</f>
        <v>20520</v>
      </c>
      <c r="AF135" s="115">
        <f>AD135+AE135</f>
        <v>128520</v>
      </c>
      <c r="AG135" s="115">
        <f>IF(O135="","",(AA135*G135))</f>
        <v>108000</v>
      </c>
      <c r="AH135" s="115">
        <f>IF(O135="","",(AF135*G135))</f>
        <v>128520</v>
      </c>
      <c r="AI135" s="116" t="s">
        <v>450</v>
      </c>
      <c r="AJ135" s="117">
        <v>46153</v>
      </c>
      <c r="AK135" s="118" t="s">
        <v>898</v>
      </c>
      <c r="AL135" s="155" t="s">
        <v>452</v>
      </c>
      <c r="AM135" s="119" t="s">
        <v>899</v>
      </c>
      <c r="AN135" s="120">
        <v>150000</v>
      </c>
      <c r="AO135" s="120" t="s">
        <v>461</v>
      </c>
      <c r="AP135" s="121" t="s">
        <v>481</v>
      </c>
      <c r="AQ135" s="122">
        <f>IF(AO135="IVA Incluido",(AN135/1.19),AN135)</f>
        <v>150000</v>
      </c>
      <c r="AR135" s="123">
        <f>IF(AP135="Si tiene IVA",AQ135*19%,0)</f>
        <v>0</v>
      </c>
      <c r="AS135" s="123">
        <f>AQ135+AR135</f>
        <v>150000</v>
      </c>
      <c r="AT135" s="123">
        <f>IF(AB135="","",(AN135*G135))</f>
        <v>150000</v>
      </c>
      <c r="AU135" s="123">
        <f>IF(AB135="","",(AS135*G135))</f>
        <v>150000</v>
      </c>
      <c r="AV135" s="124">
        <f>IF(A135="","",AVERAGE(S135,AF135,AS135))</f>
        <v>140440</v>
      </c>
      <c r="AW135" s="124">
        <f>IF(A135="","",AVERAGE(U135,AH135,AU135))</f>
        <v>140440</v>
      </c>
      <c r="AX135" s="124">
        <f>IF(N135="","",STDEV(U135,AH135,AU135))</f>
        <v>10932.73982128908</v>
      </c>
      <c r="AY135" s="125">
        <f>IF(N135="","",(AX135/AW135))</f>
        <v>7.784633880154572E-2</v>
      </c>
      <c r="AZ135" s="5" t="s">
        <v>893</v>
      </c>
      <c r="BA135" s="7">
        <f>COUNTA(M135,Z135,AM135)</f>
        <v>3</v>
      </c>
      <c r="BB135" s="7" t="s">
        <v>493</v>
      </c>
    </row>
    <row r="136" spans="1:54" ht="75" hidden="1">
      <c r="A136" s="6" t="s">
        <v>446</v>
      </c>
      <c r="B136" s="6" t="s">
        <v>521</v>
      </c>
      <c r="C136" s="6">
        <v>44121702</v>
      </c>
      <c r="D136" s="6" t="s">
        <v>183</v>
      </c>
      <c r="E136" s="148" t="s">
        <v>900</v>
      </c>
      <c r="F136" s="105" t="s">
        <v>56</v>
      </c>
      <c r="G136" s="149">
        <v>1</v>
      </c>
      <c r="H136" s="105" t="s">
        <v>57</v>
      </c>
      <c r="I136" s="106" t="s">
        <v>450</v>
      </c>
      <c r="J136" s="107">
        <v>46139</v>
      </c>
      <c r="K136" s="150" t="s">
        <v>901</v>
      </c>
      <c r="L136" s="151" t="s">
        <v>452</v>
      </c>
      <c r="M136" s="107" t="s">
        <v>405</v>
      </c>
      <c r="N136" s="108">
        <v>6435</v>
      </c>
      <c r="O136" s="108" t="s">
        <v>454</v>
      </c>
      <c r="P136" s="108" t="s">
        <v>455</v>
      </c>
      <c r="Q136" s="109">
        <f>IF(O136="IVA Incluido",(N136/1.19),N136)</f>
        <v>5407.5630252100846</v>
      </c>
      <c r="R136" s="110">
        <f>IF(P136="Si tiene IVA",Q136*19%,0)</f>
        <v>1027.4369747899161</v>
      </c>
      <c r="S136" s="110">
        <f>Q136+R136</f>
        <v>6435.0000000000009</v>
      </c>
      <c r="T136" s="110">
        <f>IF(B136="","",(N136*G136))</f>
        <v>6435</v>
      </c>
      <c r="U136" s="110">
        <f>IF(B136="","",(S136*G136))</f>
        <v>6435.0000000000009</v>
      </c>
      <c r="V136" s="111" t="s">
        <v>450</v>
      </c>
      <c r="W136" s="112">
        <v>46139</v>
      </c>
      <c r="X136" s="152" t="s">
        <v>744</v>
      </c>
      <c r="Y136" s="153" t="s">
        <v>457</v>
      </c>
      <c r="Z136" s="154" t="s">
        <v>406</v>
      </c>
      <c r="AA136" s="113">
        <v>5508</v>
      </c>
      <c r="AB136" s="113" t="s">
        <v>454</v>
      </c>
      <c r="AC136" s="113" t="s">
        <v>455</v>
      </c>
      <c r="AD136" s="114">
        <f>IF(AB136="IVA Incluido",(AA136/1.19),AA136)</f>
        <v>4628.5714285714284</v>
      </c>
      <c r="AE136" s="115">
        <f>IF(AC136="Si tiene IVA",AD136*19%,0)</f>
        <v>879.42857142857144</v>
      </c>
      <c r="AF136" s="115">
        <f>AD136+AE136</f>
        <v>5508</v>
      </c>
      <c r="AG136" s="115">
        <f>IF(O136="","",(AA136*G136))</f>
        <v>5508</v>
      </c>
      <c r="AH136" s="115">
        <f>IF(O136="","",(AF136*G136))</f>
        <v>5508</v>
      </c>
      <c r="AI136" s="116" t="s">
        <v>450</v>
      </c>
      <c r="AJ136" s="117">
        <v>46139</v>
      </c>
      <c r="AK136" s="118" t="s">
        <v>902</v>
      </c>
      <c r="AL136" s="155" t="s">
        <v>457</v>
      </c>
      <c r="AM136" s="119" t="s">
        <v>407</v>
      </c>
      <c r="AN136" s="120">
        <v>5913</v>
      </c>
      <c r="AO136" s="120" t="s">
        <v>454</v>
      </c>
      <c r="AP136" s="121" t="s">
        <v>455</v>
      </c>
      <c r="AQ136" s="122">
        <f>IF(AO136="IVA Incluido",(AN136/1.19),AN136)</f>
        <v>4968.90756302521</v>
      </c>
      <c r="AR136" s="123">
        <f>IF(AP136="Si tiene IVA",AQ136*19%,0)</f>
        <v>944.09243697478996</v>
      </c>
      <c r="AS136" s="123">
        <f>AQ136+AR136</f>
        <v>5913</v>
      </c>
      <c r="AT136" s="123">
        <f>IF(AB136="","",(AN136*G136))</f>
        <v>5913</v>
      </c>
      <c r="AU136" s="123">
        <f>IF(AB136="","",(AS136*G136))</f>
        <v>5913</v>
      </c>
      <c r="AV136" s="124">
        <f>IF(A136="","",AVERAGE(S136,AF136,AS136))</f>
        <v>5952</v>
      </c>
      <c r="AW136" s="124">
        <f>IF(A136="","",AVERAGE(U136,AH136,AU136))</f>
        <v>5952</v>
      </c>
      <c r="AX136" s="124">
        <f>IF(N136="","",STDEV(U136,AH136,AU136))</f>
        <v>464.72895326200671</v>
      </c>
      <c r="AY136" s="125">
        <f>IF(N136="","",(AX136/AW136))</f>
        <v>7.8079461233536068E-2</v>
      </c>
      <c r="AZ136" s="5"/>
      <c r="BA136" s="7">
        <f>COUNTA(M136,Z136,AM136)</f>
        <v>3</v>
      </c>
      <c r="BB136" s="7"/>
    </row>
    <row r="137" spans="1:54" ht="405" hidden="1">
      <c r="A137" s="6" t="s">
        <v>514</v>
      </c>
      <c r="B137" s="6" t="s">
        <v>514</v>
      </c>
      <c r="C137" s="6" t="s">
        <v>514</v>
      </c>
      <c r="D137" s="6" t="s">
        <v>903</v>
      </c>
      <c r="E137" s="148" t="s">
        <v>904</v>
      </c>
      <c r="F137" s="105" t="s">
        <v>517</v>
      </c>
      <c r="G137" s="149">
        <v>1</v>
      </c>
      <c r="H137" s="105"/>
      <c r="I137" s="106"/>
      <c r="J137" s="107"/>
      <c r="K137" s="150"/>
      <c r="L137" s="151"/>
      <c r="M137" s="107"/>
      <c r="N137" s="108"/>
      <c r="O137" s="108"/>
      <c r="P137" s="108"/>
      <c r="Q137" s="109" t="s">
        <v>518</v>
      </c>
      <c r="R137" s="110" t="s">
        <v>518</v>
      </c>
      <c r="S137" s="110" t="s">
        <v>518</v>
      </c>
      <c r="T137" s="110" t="s">
        <v>518</v>
      </c>
      <c r="U137" s="110" t="s">
        <v>518</v>
      </c>
      <c r="V137" s="111" t="s">
        <v>514</v>
      </c>
      <c r="W137" s="112" t="s">
        <v>514</v>
      </c>
      <c r="X137" s="152" t="s">
        <v>514</v>
      </c>
      <c r="Y137" s="153" t="s">
        <v>514</v>
      </c>
      <c r="Z137" s="154" t="s">
        <v>519</v>
      </c>
      <c r="AA137" s="113" t="s">
        <v>514</v>
      </c>
      <c r="AB137" s="113" t="s">
        <v>514</v>
      </c>
      <c r="AC137" s="113" t="s">
        <v>514</v>
      </c>
      <c r="AD137" s="114" t="s">
        <v>514</v>
      </c>
      <c r="AE137" s="115" t="s">
        <v>514</v>
      </c>
      <c r="AF137" s="115">
        <f>AH137/1.19</f>
        <v>432995.79831932776</v>
      </c>
      <c r="AG137" s="115">
        <f>AF137*19%</f>
        <v>82269.201680672282</v>
      </c>
      <c r="AH137" s="115">
        <v>515265</v>
      </c>
      <c r="AI137" s="116" t="s">
        <v>514</v>
      </c>
      <c r="AJ137" s="117" t="s">
        <v>514</v>
      </c>
      <c r="AK137" s="118" t="s">
        <v>514</v>
      </c>
      <c r="AL137" s="155" t="s">
        <v>514</v>
      </c>
      <c r="AM137" s="119" t="s">
        <v>520</v>
      </c>
      <c r="AN137" s="120" t="s">
        <v>514</v>
      </c>
      <c r="AO137" s="120" t="s">
        <v>514</v>
      </c>
      <c r="AP137" s="121" t="s">
        <v>514</v>
      </c>
      <c r="AQ137" s="122">
        <v>426597</v>
      </c>
      <c r="AR137" s="123">
        <v>81053</v>
      </c>
      <c r="AS137" s="123">
        <v>507650</v>
      </c>
      <c r="AT137" s="123">
        <v>426597</v>
      </c>
      <c r="AU137" s="123">
        <v>507650</v>
      </c>
      <c r="AV137" s="124">
        <v>511457</v>
      </c>
      <c r="AW137" s="124">
        <v>511457</v>
      </c>
      <c r="AX137" s="124">
        <v>5384.44</v>
      </c>
      <c r="AY137" s="125">
        <v>1.0500000000000001E-2</v>
      </c>
      <c r="AZ137" s="5"/>
      <c r="BA137" s="7"/>
      <c r="BB137" s="7"/>
    </row>
    <row r="138" spans="1:54" ht="90" hidden="1">
      <c r="A138" s="6" t="s">
        <v>446</v>
      </c>
      <c r="B138" s="6" t="s">
        <v>504</v>
      </c>
      <c r="C138" s="6">
        <v>90101603</v>
      </c>
      <c r="D138" s="6" t="s">
        <v>905</v>
      </c>
      <c r="E138" s="148" t="s">
        <v>906</v>
      </c>
      <c r="F138" s="105" t="s">
        <v>531</v>
      </c>
      <c r="G138" s="149">
        <v>1</v>
      </c>
      <c r="H138" s="105" t="s">
        <v>57</v>
      </c>
      <c r="I138" s="106" t="s">
        <v>450</v>
      </c>
      <c r="J138" s="107">
        <v>46119</v>
      </c>
      <c r="K138" s="150" t="s">
        <v>647</v>
      </c>
      <c r="L138" s="151" t="s">
        <v>457</v>
      </c>
      <c r="M138" s="107" t="s">
        <v>561</v>
      </c>
      <c r="N138" s="108">
        <v>766800</v>
      </c>
      <c r="O138" s="108" t="s">
        <v>534</v>
      </c>
      <c r="P138" s="108" t="s">
        <v>535</v>
      </c>
      <c r="Q138" s="109">
        <f>IF(O138="IVA Incluido",(N138/1.19),N138)</f>
        <v>766800</v>
      </c>
      <c r="R138" s="110">
        <f>IF(P138="Si tiene IVA",Q138*19%,0)</f>
        <v>0</v>
      </c>
      <c r="S138" s="110">
        <f t="shared" ref="S138:S153" si="89">Q138+R138</f>
        <v>766800</v>
      </c>
      <c r="T138" s="110">
        <f>IF(B138="","",(N138*G138))</f>
        <v>766800</v>
      </c>
      <c r="U138" s="110">
        <f>IF(B138="","",(S138*G138))</f>
        <v>766800</v>
      </c>
      <c r="V138" s="111" t="s">
        <v>450</v>
      </c>
      <c r="W138" s="112">
        <v>46094</v>
      </c>
      <c r="X138" s="152" t="s">
        <v>538</v>
      </c>
      <c r="Y138" s="153" t="s">
        <v>457</v>
      </c>
      <c r="Z138" s="154" t="s">
        <v>539</v>
      </c>
      <c r="AA138" s="113">
        <v>1282500</v>
      </c>
      <c r="AB138" s="113" t="s">
        <v>534</v>
      </c>
      <c r="AC138" s="113" t="s">
        <v>535</v>
      </c>
      <c r="AD138" s="114">
        <f>IF(AB138="IVA Incluido",(AA138/1.19),AA138)</f>
        <v>1282500</v>
      </c>
      <c r="AE138" s="115">
        <f>IF(AC138="Si tiene IVA",AD138*19%,0)</f>
        <v>0</v>
      </c>
      <c r="AF138" s="115">
        <f t="shared" ref="AF138:AF153" si="90">AD138+AE138</f>
        <v>1282500</v>
      </c>
      <c r="AG138" s="115">
        <f>IF(O138="","",(AA138*G138))</f>
        <v>1282500</v>
      </c>
      <c r="AH138" s="115">
        <f>IF(O138="","",(AF138*G138))</f>
        <v>1282500</v>
      </c>
      <c r="AI138" s="116" t="s">
        <v>907</v>
      </c>
      <c r="AJ138" s="117"/>
      <c r="AK138" s="118"/>
      <c r="AL138" s="155" t="s">
        <v>457</v>
      </c>
      <c r="AM138" s="119" t="s">
        <v>908</v>
      </c>
      <c r="AN138" s="120">
        <v>1200000</v>
      </c>
      <c r="AO138" s="120" t="s">
        <v>461</v>
      </c>
      <c r="AP138" s="121" t="s">
        <v>455</v>
      </c>
      <c r="AQ138" s="122">
        <f>IF(AO138="IVA Incluido",(AN138/1.19),AN138)</f>
        <v>1200000</v>
      </c>
      <c r="AR138" s="123">
        <f t="shared" ref="AR138:AR153" si="91">IF(AP138="Si tiene IVA",AQ138*19%,0)</f>
        <v>228000</v>
      </c>
      <c r="AS138" s="123">
        <f t="shared" ref="AS138:AS153" si="92">AQ138+AR138</f>
        <v>1428000</v>
      </c>
      <c r="AT138" s="123">
        <f t="shared" ref="AT138:AT153" si="93">IF(AB138="","",(AN138*G138))</f>
        <v>1200000</v>
      </c>
      <c r="AU138" s="123">
        <f t="shared" ref="AU138:AU153" si="94">IF(AB138="","",(AS138*G138))</f>
        <v>1428000</v>
      </c>
      <c r="AV138" s="124">
        <f>IF(A138="","",AVERAGE(AF138,AS138))</f>
        <v>1355250</v>
      </c>
      <c r="AW138" s="124">
        <f>IF(A138="","",AVERAGE(AH138,AU138))</f>
        <v>1355250</v>
      </c>
      <c r="AX138" s="124">
        <f>IF(N138="","",STDEV(AH138,AU138))</f>
        <v>102884.03666264267</v>
      </c>
      <c r="AY138" s="125">
        <f t="shared" ref="AY138:AY153" si="95">IF(N138="","",(AX138/AW138))</f>
        <v>7.5915171859540803E-2</v>
      </c>
      <c r="AZ138" s="5" t="s">
        <v>909</v>
      </c>
      <c r="BA138" s="7">
        <f t="shared" ref="BA138:BA153" si="96">COUNTA(M138,Z138,AM138)</f>
        <v>3</v>
      </c>
      <c r="BB138" s="7" t="s">
        <v>810</v>
      </c>
    </row>
    <row r="139" spans="1:54" ht="90" hidden="1">
      <c r="A139" s="6" t="s">
        <v>446</v>
      </c>
      <c r="B139" s="6" t="s">
        <v>504</v>
      </c>
      <c r="C139" s="6">
        <v>90101603</v>
      </c>
      <c r="D139" s="6" t="s">
        <v>910</v>
      </c>
      <c r="E139" s="148" t="s">
        <v>911</v>
      </c>
      <c r="F139" s="105" t="s">
        <v>531</v>
      </c>
      <c r="G139" s="149">
        <v>1</v>
      </c>
      <c r="H139" s="105" t="s">
        <v>57</v>
      </c>
      <c r="I139" s="106" t="s">
        <v>450</v>
      </c>
      <c r="J139" s="107">
        <v>46134</v>
      </c>
      <c r="K139" s="150" t="s">
        <v>912</v>
      </c>
      <c r="L139" s="151" t="s">
        <v>457</v>
      </c>
      <c r="M139" s="107" t="s">
        <v>539</v>
      </c>
      <c r="N139" s="108">
        <v>641250</v>
      </c>
      <c r="O139" s="108" t="s">
        <v>461</v>
      </c>
      <c r="P139" s="108" t="s">
        <v>535</v>
      </c>
      <c r="Q139" s="109">
        <f>IF(O139="IVA Incluido",(N139/1.19),IF(O139="Ipoconsumo Incluido",(N139/1.08),N139))</f>
        <v>641250</v>
      </c>
      <c r="R139" s="110">
        <f>IF(P139="Si tiene IVA",Q139*19%,IF(P139="Si tiene IPOCONSUMO",Q139*8%,0))</f>
        <v>51300</v>
      </c>
      <c r="S139" s="110">
        <f t="shared" si="89"/>
        <v>692550</v>
      </c>
      <c r="T139" s="110">
        <f>IF(R139="IVA Incluido",(Q139/1.19),IF(R139="Ipoconsumo Incluido",(Q139/1.08),Q139))</f>
        <v>641250</v>
      </c>
      <c r="U139" s="110">
        <f>Q139+R139</f>
        <v>692550</v>
      </c>
      <c r="V139" s="111" t="s">
        <v>450</v>
      </c>
      <c r="W139" s="112">
        <v>46134</v>
      </c>
      <c r="X139" s="152" t="s">
        <v>647</v>
      </c>
      <c r="Y139" s="153" t="s">
        <v>457</v>
      </c>
      <c r="Z139" s="154" t="s">
        <v>561</v>
      </c>
      <c r="AA139" s="113">
        <v>588000</v>
      </c>
      <c r="AB139" s="113" t="s">
        <v>913</v>
      </c>
      <c r="AC139" s="113" t="s">
        <v>535</v>
      </c>
      <c r="AD139" s="114">
        <f>IF(AB139="IVA Incluido",(AA139/1.19),IF(AB139="Ipoconsumo Incluido",(AA139/1.08),AA139))</f>
        <v>544444.44444444438</v>
      </c>
      <c r="AE139" s="115">
        <f>IF(AC139="Si tiene IVA",AD139*19%,IF(AC139="Si tiene IPOCONSUMO",AD139*8%,0))</f>
        <v>43555.555555555555</v>
      </c>
      <c r="AF139" s="115">
        <f t="shared" si="90"/>
        <v>587999.99999999988</v>
      </c>
      <c r="AG139" s="115">
        <f>IF(AE139="IVA Incluido",(AD139/1.19),IF(AE139="Ipoconsumo Incluido",(AD139/1.08),AD139))</f>
        <v>544444.44444444438</v>
      </c>
      <c r="AH139" s="115">
        <f>AD139+AE139</f>
        <v>587999.99999999988</v>
      </c>
      <c r="AI139" s="116"/>
      <c r="AJ139" s="117"/>
      <c r="AK139" s="118"/>
      <c r="AL139" s="155"/>
      <c r="AM139" s="119"/>
      <c r="AN139" s="120"/>
      <c r="AO139" s="120"/>
      <c r="AP139" s="121"/>
      <c r="AQ139" s="122"/>
      <c r="AR139" s="123">
        <f t="shared" si="91"/>
        <v>0</v>
      </c>
      <c r="AS139" s="123">
        <f t="shared" si="92"/>
        <v>0</v>
      </c>
      <c r="AT139" s="123">
        <f t="shared" si="93"/>
        <v>0</v>
      </c>
      <c r="AU139" s="123">
        <f t="shared" si="94"/>
        <v>0</v>
      </c>
      <c r="AV139" s="124">
        <f>IF(A139="","",AVERAGE(S139,AF139))</f>
        <v>640275</v>
      </c>
      <c r="AW139" s="124">
        <f>IF(A139="","",AVERAGE(U139,AH139))</f>
        <v>640275</v>
      </c>
      <c r="AX139" s="124">
        <f>IF(N139="","",STDEV(U139,AH139))</f>
        <v>73928.013973053632</v>
      </c>
      <c r="AY139" s="125">
        <f t="shared" si="95"/>
        <v>0.11546290886424369</v>
      </c>
      <c r="AZ139" s="5" t="s">
        <v>909</v>
      </c>
      <c r="BA139" s="7">
        <f t="shared" si="96"/>
        <v>2</v>
      </c>
      <c r="BB139" s="7" t="s">
        <v>493</v>
      </c>
    </row>
    <row r="140" spans="1:54" ht="60" hidden="1">
      <c r="A140" s="6" t="s">
        <v>446</v>
      </c>
      <c r="B140" s="6" t="s">
        <v>521</v>
      </c>
      <c r="C140" s="6">
        <v>60141001</v>
      </c>
      <c r="D140" s="6" t="s">
        <v>914</v>
      </c>
      <c r="E140" s="148" t="s">
        <v>915</v>
      </c>
      <c r="F140" s="105" t="s">
        <v>56</v>
      </c>
      <c r="G140" s="149">
        <v>1</v>
      </c>
      <c r="H140" s="105" t="s">
        <v>57</v>
      </c>
      <c r="I140" s="106" t="s">
        <v>463</v>
      </c>
      <c r="J140" s="107">
        <v>46071</v>
      </c>
      <c r="K140" s="150" t="s">
        <v>527</v>
      </c>
      <c r="L140" s="151" t="s">
        <v>457</v>
      </c>
      <c r="M140" s="107" t="s">
        <v>767</v>
      </c>
      <c r="N140" s="108">
        <v>13800</v>
      </c>
      <c r="O140" s="108" t="s">
        <v>454</v>
      </c>
      <c r="P140" s="108" t="s">
        <v>455</v>
      </c>
      <c r="Q140" s="109">
        <f>IF(O140="IVA Incluido",(N140/1.19),N140)</f>
        <v>11596.638655462186</v>
      </c>
      <c r="R140" s="110">
        <f t="shared" ref="R140:R153" si="97">IF(P140="Si tiene IVA",Q140*19%,0)</f>
        <v>2203.3613445378155</v>
      </c>
      <c r="S140" s="110">
        <f t="shared" si="89"/>
        <v>13800.000000000002</v>
      </c>
      <c r="T140" s="110">
        <f t="shared" ref="T140:T153" si="98">IF(B140="","",(N140*G140))</f>
        <v>13800</v>
      </c>
      <c r="U140" s="110">
        <f t="shared" ref="U140:U153" si="99">IF(B140="","",(S140*G140))</f>
        <v>13800.000000000002</v>
      </c>
      <c r="V140" s="111" t="s">
        <v>463</v>
      </c>
      <c r="W140" s="112">
        <v>46071</v>
      </c>
      <c r="X140" s="152" t="s">
        <v>745</v>
      </c>
      <c r="Y140" s="153" t="s">
        <v>457</v>
      </c>
      <c r="Z140" s="154" t="s">
        <v>834</v>
      </c>
      <c r="AA140" s="113">
        <v>10504</v>
      </c>
      <c r="AB140" s="113" t="s">
        <v>461</v>
      </c>
      <c r="AC140" s="113" t="s">
        <v>455</v>
      </c>
      <c r="AD140" s="114">
        <f t="shared" ref="AD140:AD153" si="100">IF(AB140="IVA Incluido",(AA140/1.19),AA140)</f>
        <v>10504</v>
      </c>
      <c r="AE140" s="115">
        <f t="shared" ref="AE140:AE153" si="101">IF(AC140="Si tiene IVA",AD140*19%,0)</f>
        <v>1995.76</v>
      </c>
      <c r="AF140" s="115">
        <f t="shared" si="90"/>
        <v>12499.76</v>
      </c>
      <c r="AG140" s="115">
        <f t="shared" ref="AG140:AG153" si="102">IF(O140="","",(AA140*G140))</f>
        <v>10504</v>
      </c>
      <c r="AH140" s="115">
        <f t="shared" ref="AH140:AH153" si="103">IF(O140="","",(AF140*G140))</f>
        <v>12499.76</v>
      </c>
      <c r="AI140" s="116" t="s">
        <v>463</v>
      </c>
      <c r="AJ140" s="117">
        <v>46071</v>
      </c>
      <c r="AK140" s="118" t="s">
        <v>526</v>
      </c>
      <c r="AL140" s="155" t="s">
        <v>457</v>
      </c>
      <c r="AM140" s="119" t="s">
        <v>390</v>
      </c>
      <c r="AN140" s="120">
        <v>8926</v>
      </c>
      <c r="AO140" s="120" t="s">
        <v>461</v>
      </c>
      <c r="AP140" s="121" t="s">
        <v>455</v>
      </c>
      <c r="AQ140" s="122">
        <f t="shared" ref="AQ140:AQ153" si="104">IF(AO140="IVA Incluido",(AN140/1.19),AN140)</f>
        <v>8926</v>
      </c>
      <c r="AR140" s="123">
        <f t="shared" si="91"/>
        <v>1695.94</v>
      </c>
      <c r="AS140" s="123">
        <f t="shared" si="92"/>
        <v>10621.94</v>
      </c>
      <c r="AT140" s="123">
        <f t="shared" si="93"/>
        <v>8926</v>
      </c>
      <c r="AU140" s="123">
        <f t="shared" si="94"/>
        <v>10621.94</v>
      </c>
      <c r="AV140" s="124">
        <f t="shared" ref="AV140:AV153" si="105">IF(A140="","",AVERAGE(S140,AF140,AS140))</f>
        <v>12307.233333333335</v>
      </c>
      <c r="AW140" s="124">
        <f t="shared" ref="AW140:AW153" si="106">IF(A140="","",AVERAGE(U140,AH140,AU140))</f>
        <v>12307.233333333335</v>
      </c>
      <c r="AX140" s="124">
        <f t="shared" ref="AX140:AX153" si="107">IF(N140="","",STDEV(U140,AH140,AU140))</f>
        <v>1597.7534944206207</v>
      </c>
      <c r="AY140" s="125">
        <f t="shared" si="95"/>
        <v>0.12982231271208697</v>
      </c>
      <c r="AZ140" s="5"/>
      <c r="BA140" s="7">
        <f t="shared" si="96"/>
        <v>3</v>
      </c>
      <c r="BB140" s="7"/>
    </row>
    <row r="141" spans="1:54" ht="60" hidden="1">
      <c r="A141" s="6" t="s">
        <v>446</v>
      </c>
      <c r="B141" s="6" t="s">
        <v>447</v>
      </c>
      <c r="C141" s="6">
        <v>53102516</v>
      </c>
      <c r="D141" s="6" t="s">
        <v>916</v>
      </c>
      <c r="E141" s="148" t="s">
        <v>917</v>
      </c>
      <c r="F141" s="105" t="s">
        <v>56</v>
      </c>
      <c r="G141" s="149">
        <v>1</v>
      </c>
      <c r="H141" s="105" t="s">
        <v>57</v>
      </c>
      <c r="I141" s="106" t="s">
        <v>497</v>
      </c>
      <c r="J141" s="107">
        <v>46070</v>
      </c>
      <c r="K141" s="150" t="s">
        <v>464</v>
      </c>
      <c r="L141" s="151" t="s">
        <v>457</v>
      </c>
      <c r="M141" s="107" t="s">
        <v>460</v>
      </c>
      <c r="N141" s="108">
        <v>28000</v>
      </c>
      <c r="O141" s="108" t="s">
        <v>461</v>
      </c>
      <c r="P141" s="108" t="s">
        <v>455</v>
      </c>
      <c r="Q141" s="109">
        <f>IF(O141="IVA Incluido",(N141/1.19),N141)</f>
        <v>28000</v>
      </c>
      <c r="R141" s="110">
        <f t="shared" si="97"/>
        <v>5320</v>
      </c>
      <c r="S141" s="110">
        <f t="shared" si="89"/>
        <v>33320</v>
      </c>
      <c r="T141" s="110">
        <f t="shared" si="98"/>
        <v>28000</v>
      </c>
      <c r="U141" s="110">
        <f t="shared" si="99"/>
        <v>33320</v>
      </c>
      <c r="V141" s="111" t="s">
        <v>497</v>
      </c>
      <c r="W141" s="112">
        <v>46071</v>
      </c>
      <c r="X141" s="152" t="s">
        <v>471</v>
      </c>
      <c r="Y141" s="153" t="s">
        <v>457</v>
      </c>
      <c r="Z141" s="154" t="s">
        <v>468</v>
      </c>
      <c r="AA141" s="113">
        <v>25000</v>
      </c>
      <c r="AB141" s="113" t="s">
        <v>461</v>
      </c>
      <c r="AC141" s="113" t="s">
        <v>481</v>
      </c>
      <c r="AD141" s="114">
        <f t="shared" si="100"/>
        <v>25000</v>
      </c>
      <c r="AE141" s="115">
        <f t="shared" si="101"/>
        <v>0</v>
      </c>
      <c r="AF141" s="115">
        <f t="shared" si="90"/>
        <v>25000</v>
      </c>
      <c r="AG141" s="115">
        <f t="shared" si="102"/>
        <v>25000</v>
      </c>
      <c r="AH141" s="115">
        <f t="shared" si="103"/>
        <v>25000</v>
      </c>
      <c r="AI141" s="116" t="s">
        <v>497</v>
      </c>
      <c r="AJ141" s="117">
        <v>46071</v>
      </c>
      <c r="AK141" s="118" t="s">
        <v>479</v>
      </c>
      <c r="AL141" s="155" t="s">
        <v>457</v>
      </c>
      <c r="AM141" s="119" t="s">
        <v>480</v>
      </c>
      <c r="AN141" s="120">
        <v>25000</v>
      </c>
      <c r="AO141" s="120" t="s">
        <v>461</v>
      </c>
      <c r="AP141" s="121" t="s">
        <v>481</v>
      </c>
      <c r="AQ141" s="122">
        <f t="shared" si="104"/>
        <v>25000</v>
      </c>
      <c r="AR141" s="123">
        <f t="shared" si="91"/>
        <v>0</v>
      </c>
      <c r="AS141" s="123">
        <f t="shared" si="92"/>
        <v>25000</v>
      </c>
      <c r="AT141" s="123">
        <f t="shared" si="93"/>
        <v>25000</v>
      </c>
      <c r="AU141" s="123">
        <f t="shared" si="94"/>
        <v>25000</v>
      </c>
      <c r="AV141" s="124">
        <f t="shared" si="105"/>
        <v>27773.333333333332</v>
      </c>
      <c r="AW141" s="124">
        <f t="shared" si="106"/>
        <v>27773.333333333332</v>
      </c>
      <c r="AX141" s="124">
        <f t="shared" si="107"/>
        <v>4803.5542396576784</v>
      </c>
      <c r="AY141" s="125">
        <f t="shared" si="95"/>
        <v>0.17295562552776086</v>
      </c>
      <c r="AZ141" s="5"/>
      <c r="BA141" s="7">
        <f t="shared" si="96"/>
        <v>3</v>
      </c>
      <c r="BB141" s="7" t="s">
        <v>501</v>
      </c>
    </row>
    <row r="142" spans="1:54" ht="75" hidden="1">
      <c r="A142" s="6" t="s">
        <v>446</v>
      </c>
      <c r="B142" s="6" t="s">
        <v>447</v>
      </c>
      <c r="C142" s="6">
        <v>53102516</v>
      </c>
      <c r="D142" s="6" t="s">
        <v>918</v>
      </c>
      <c r="E142" s="148" t="s">
        <v>919</v>
      </c>
      <c r="F142" s="105" t="s">
        <v>56</v>
      </c>
      <c r="G142" s="149">
        <v>1</v>
      </c>
      <c r="H142" s="105" t="s">
        <v>57</v>
      </c>
      <c r="I142" s="106" t="s">
        <v>497</v>
      </c>
      <c r="J142" s="107">
        <v>46072</v>
      </c>
      <c r="K142" s="150" t="s">
        <v>498</v>
      </c>
      <c r="L142" s="151" t="s">
        <v>457</v>
      </c>
      <c r="M142" s="107" t="s">
        <v>475</v>
      </c>
      <c r="N142" s="108">
        <v>18000</v>
      </c>
      <c r="O142" s="108" t="s">
        <v>461</v>
      </c>
      <c r="P142" s="108" t="s">
        <v>455</v>
      </c>
      <c r="Q142" s="109">
        <f>IF(O142="IVA Incluido",(N142/1.19),N142)</f>
        <v>18000</v>
      </c>
      <c r="R142" s="110">
        <f t="shared" si="97"/>
        <v>3420</v>
      </c>
      <c r="S142" s="110">
        <f t="shared" si="89"/>
        <v>21420</v>
      </c>
      <c r="T142" s="110">
        <f t="shared" si="98"/>
        <v>18000</v>
      </c>
      <c r="U142" s="110">
        <f t="shared" si="99"/>
        <v>21420</v>
      </c>
      <c r="V142" s="111" t="s">
        <v>497</v>
      </c>
      <c r="W142" s="112">
        <v>46072</v>
      </c>
      <c r="X142" s="152" t="s">
        <v>471</v>
      </c>
      <c r="Y142" s="153" t="s">
        <v>457</v>
      </c>
      <c r="Z142" s="154" t="s">
        <v>468</v>
      </c>
      <c r="AA142" s="113">
        <v>20500</v>
      </c>
      <c r="AB142" s="113" t="s">
        <v>454</v>
      </c>
      <c r="AC142" s="113" t="s">
        <v>455</v>
      </c>
      <c r="AD142" s="114">
        <f t="shared" si="100"/>
        <v>17226.89075630252</v>
      </c>
      <c r="AE142" s="115">
        <f t="shared" si="101"/>
        <v>3273.1092436974791</v>
      </c>
      <c r="AF142" s="115">
        <f t="shared" si="90"/>
        <v>20500</v>
      </c>
      <c r="AG142" s="115">
        <f t="shared" si="102"/>
        <v>20500</v>
      </c>
      <c r="AH142" s="115">
        <f t="shared" si="103"/>
        <v>20500</v>
      </c>
      <c r="AI142" s="116" t="s">
        <v>497</v>
      </c>
      <c r="AJ142" s="117">
        <v>46072</v>
      </c>
      <c r="AK142" s="118" t="s">
        <v>479</v>
      </c>
      <c r="AL142" s="155" t="s">
        <v>457</v>
      </c>
      <c r="AM142" s="119" t="s">
        <v>480</v>
      </c>
      <c r="AN142" s="120">
        <v>25000</v>
      </c>
      <c r="AO142" s="120" t="s">
        <v>461</v>
      </c>
      <c r="AP142" s="121" t="s">
        <v>481</v>
      </c>
      <c r="AQ142" s="122">
        <f t="shared" si="104"/>
        <v>25000</v>
      </c>
      <c r="AR142" s="123">
        <f t="shared" si="91"/>
        <v>0</v>
      </c>
      <c r="AS142" s="123">
        <f t="shared" si="92"/>
        <v>25000</v>
      </c>
      <c r="AT142" s="123">
        <f t="shared" si="93"/>
        <v>25000</v>
      </c>
      <c r="AU142" s="123">
        <f t="shared" si="94"/>
        <v>25000</v>
      </c>
      <c r="AV142" s="124">
        <f t="shared" si="105"/>
        <v>22306.666666666668</v>
      </c>
      <c r="AW142" s="124">
        <f t="shared" si="106"/>
        <v>22306.666666666668</v>
      </c>
      <c r="AX142" s="124">
        <f t="shared" si="107"/>
        <v>2377.4215724884243</v>
      </c>
      <c r="AY142" s="125">
        <f t="shared" si="95"/>
        <v>0.10657897067342009</v>
      </c>
      <c r="AZ142" s="5"/>
      <c r="BA142" s="7">
        <f t="shared" si="96"/>
        <v>3</v>
      </c>
      <c r="BB142" s="7" t="s">
        <v>493</v>
      </c>
    </row>
    <row r="143" spans="1:54" ht="195" hidden="1">
      <c r="A143" s="6" t="s">
        <v>446</v>
      </c>
      <c r="B143" s="6" t="s">
        <v>447</v>
      </c>
      <c r="C143" s="6">
        <v>53102516</v>
      </c>
      <c r="D143" s="6" t="s">
        <v>920</v>
      </c>
      <c r="E143" s="148" t="s">
        <v>921</v>
      </c>
      <c r="F143" s="105" t="s">
        <v>56</v>
      </c>
      <c r="G143" s="149">
        <v>1</v>
      </c>
      <c r="H143" s="105" t="s">
        <v>57</v>
      </c>
      <c r="I143" s="106" t="s">
        <v>450</v>
      </c>
      <c r="J143" s="107">
        <v>46153</v>
      </c>
      <c r="K143" s="150" t="s">
        <v>499</v>
      </c>
      <c r="L143" s="151" t="s">
        <v>452</v>
      </c>
      <c r="M143" s="107" t="s">
        <v>500</v>
      </c>
      <c r="N143" s="108">
        <v>15000</v>
      </c>
      <c r="O143" s="108" t="s">
        <v>461</v>
      </c>
      <c r="P143" s="108" t="s">
        <v>481</v>
      </c>
      <c r="Q143" s="109">
        <v>15000</v>
      </c>
      <c r="R143" s="110">
        <f t="shared" si="97"/>
        <v>0</v>
      </c>
      <c r="S143" s="110">
        <f t="shared" si="89"/>
        <v>15000</v>
      </c>
      <c r="T143" s="110">
        <f t="shared" si="98"/>
        <v>15000</v>
      </c>
      <c r="U143" s="110">
        <f t="shared" si="99"/>
        <v>15000</v>
      </c>
      <c r="V143" s="111" t="s">
        <v>922</v>
      </c>
      <c r="W143" s="112">
        <v>46147</v>
      </c>
      <c r="X143" s="152" t="s">
        <v>498</v>
      </c>
      <c r="Y143" s="153" t="s">
        <v>452</v>
      </c>
      <c r="Z143" s="154" t="s">
        <v>475</v>
      </c>
      <c r="AA143" s="113">
        <v>15000</v>
      </c>
      <c r="AB143" s="113" t="s">
        <v>461</v>
      </c>
      <c r="AC143" s="113" t="s">
        <v>455</v>
      </c>
      <c r="AD143" s="114">
        <f t="shared" si="100"/>
        <v>15000</v>
      </c>
      <c r="AE143" s="115">
        <f t="shared" si="101"/>
        <v>2850</v>
      </c>
      <c r="AF143" s="115">
        <f t="shared" si="90"/>
        <v>17850</v>
      </c>
      <c r="AG143" s="115">
        <f t="shared" si="102"/>
        <v>15000</v>
      </c>
      <c r="AH143" s="115">
        <f t="shared" si="103"/>
        <v>17850</v>
      </c>
      <c r="AI143" s="116" t="s">
        <v>463</v>
      </c>
      <c r="AJ143" s="117">
        <v>46147</v>
      </c>
      <c r="AK143" s="118" t="s">
        <v>451</v>
      </c>
      <c r="AL143" s="155" t="s">
        <v>452</v>
      </c>
      <c r="AM143" s="119" t="s">
        <v>451</v>
      </c>
      <c r="AN143" s="120">
        <v>18500</v>
      </c>
      <c r="AO143" s="120" t="s">
        <v>481</v>
      </c>
      <c r="AP143" s="121" t="s">
        <v>481</v>
      </c>
      <c r="AQ143" s="122">
        <f t="shared" si="104"/>
        <v>18500</v>
      </c>
      <c r="AR143" s="123">
        <f t="shared" si="91"/>
        <v>0</v>
      </c>
      <c r="AS143" s="123">
        <f t="shared" si="92"/>
        <v>18500</v>
      </c>
      <c r="AT143" s="123">
        <f t="shared" si="93"/>
        <v>18500</v>
      </c>
      <c r="AU143" s="123">
        <f t="shared" si="94"/>
        <v>18500</v>
      </c>
      <c r="AV143" s="124">
        <f t="shared" si="105"/>
        <v>17116.666666666668</v>
      </c>
      <c r="AW143" s="124">
        <f t="shared" si="106"/>
        <v>17116.666666666668</v>
      </c>
      <c r="AX143" s="124">
        <f t="shared" si="107"/>
        <v>1861.6748731540997</v>
      </c>
      <c r="AY143" s="125">
        <f t="shared" si="95"/>
        <v>0.10876386795447515</v>
      </c>
      <c r="AZ143" s="5"/>
      <c r="BA143" s="7">
        <f t="shared" si="96"/>
        <v>3</v>
      </c>
      <c r="BB143" s="7" t="s">
        <v>923</v>
      </c>
    </row>
    <row r="144" spans="1:54" ht="90" hidden="1">
      <c r="A144" s="6" t="s">
        <v>446</v>
      </c>
      <c r="B144" s="6" t="s">
        <v>521</v>
      </c>
      <c r="C144" s="6">
        <v>60121226</v>
      </c>
      <c r="D144" s="6" t="s">
        <v>924</v>
      </c>
      <c r="E144" s="148" t="s">
        <v>925</v>
      </c>
      <c r="F144" s="105" t="s">
        <v>56</v>
      </c>
      <c r="G144" s="149">
        <v>1</v>
      </c>
      <c r="H144" s="105" t="s">
        <v>57</v>
      </c>
      <c r="I144" s="106" t="s">
        <v>463</v>
      </c>
      <c r="J144" s="107">
        <v>46072</v>
      </c>
      <c r="K144" s="150" t="s">
        <v>926</v>
      </c>
      <c r="L144" s="151" t="s">
        <v>457</v>
      </c>
      <c r="M144" s="107" t="s">
        <v>401</v>
      </c>
      <c r="N144" s="108">
        <v>19900</v>
      </c>
      <c r="O144" s="108" t="s">
        <v>454</v>
      </c>
      <c r="P144" s="108" t="s">
        <v>455</v>
      </c>
      <c r="Q144" s="109">
        <f t="shared" ref="Q144:Q153" si="108">IF(O144="IVA Incluido",(N144/1.19),N144)</f>
        <v>16722.689075630253</v>
      </c>
      <c r="R144" s="110">
        <f t="shared" si="97"/>
        <v>3177.3109243697481</v>
      </c>
      <c r="S144" s="110">
        <f t="shared" si="89"/>
        <v>19900</v>
      </c>
      <c r="T144" s="110">
        <f t="shared" si="98"/>
        <v>19900</v>
      </c>
      <c r="U144" s="110">
        <f t="shared" si="99"/>
        <v>19900</v>
      </c>
      <c r="V144" s="111" t="s">
        <v>463</v>
      </c>
      <c r="W144" s="112">
        <v>46072</v>
      </c>
      <c r="X144" s="152" t="s">
        <v>526</v>
      </c>
      <c r="Y144" s="153" t="s">
        <v>457</v>
      </c>
      <c r="Z144" s="154" t="s">
        <v>390</v>
      </c>
      <c r="AA144" s="113">
        <v>18200</v>
      </c>
      <c r="AB144" s="113" t="s">
        <v>461</v>
      </c>
      <c r="AC144" s="113" t="s">
        <v>455</v>
      </c>
      <c r="AD144" s="114">
        <f t="shared" si="100"/>
        <v>18200</v>
      </c>
      <c r="AE144" s="115">
        <f t="shared" si="101"/>
        <v>3458</v>
      </c>
      <c r="AF144" s="115">
        <f t="shared" si="90"/>
        <v>21658</v>
      </c>
      <c r="AG144" s="115">
        <f t="shared" si="102"/>
        <v>18200</v>
      </c>
      <c r="AH144" s="115">
        <f t="shared" si="103"/>
        <v>21658</v>
      </c>
      <c r="AI144" s="116" t="s">
        <v>463</v>
      </c>
      <c r="AJ144" s="117">
        <v>46072</v>
      </c>
      <c r="AK144" s="118" t="s">
        <v>927</v>
      </c>
      <c r="AL144" s="155" t="s">
        <v>457</v>
      </c>
      <c r="AM144" s="119" t="s">
        <v>879</v>
      </c>
      <c r="AN144" s="120">
        <v>17500</v>
      </c>
      <c r="AO144" s="120" t="s">
        <v>454</v>
      </c>
      <c r="AP144" s="121" t="s">
        <v>455</v>
      </c>
      <c r="AQ144" s="122">
        <f t="shared" si="104"/>
        <v>14705.882352941177</v>
      </c>
      <c r="AR144" s="123">
        <f t="shared" si="91"/>
        <v>2794.1176470588234</v>
      </c>
      <c r="AS144" s="123">
        <f t="shared" si="92"/>
        <v>17500</v>
      </c>
      <c r="AT144" s="123">
        <f t="shared" si="93"/>
        <v>17500</v>
      </c>
      <c r="AU144" s="123">
        <f t="shared" si="94"/>
        <v>17500</v>
      </c>
      <c r="AV144" s="124">
        <f t="shared" si="105"/>
        <v>19686</v>
      </c>
      <c r="AW144" s="124">
        <f t="shared" si="106"/>
        <v>19686</v>
      </c>
      <c r="AX144" s="124">
        <f t="shared" si="107"/>
        <v>2087.2441160535104</v>
      </c>
      <c r="AY144" s="125">
        <f t="shared" si="95"/>
        <v>0.1060268269863614</v>
      </c>
      <c r="AZ144" s="5"/>
      <c r="BA144" s="7">
        <f t="shared" si="96"/>
        <v>3</v>
      </c>
      <c r="BB144" s="7"/>
    </row>
    <row r="145" spans="1:54" ht="90" hidden="1">
      <c r="A145" s="6" t="s">
        <v>446</v>
      </c>
      <c r="B145" s="6" t="s">
        <v>521</v>
      </c>
      <c r="C145" s="6">
        <v>60121226</v>
      </c>
      <c r="D145" s="6" t="s">
        <v>928</v>
      </c>
      <c r="E145" s="148" t="s">
        <v>929</v>
      </c>
      <c r="F145" s="105" t="s">
        <v>56</v>
      </c>
      <c r="G145" s="149">
        <v>1</v>
      </c>
      <c r="H145" s="105" t="s">
        <v>57</v>
      </c>
      <c r="I145" s="106" t="s">
        <v>463</v>
      </c>
      <c r="J145" s="107">
        <v>46072</v>
      </c>
      <c r="K145" s="150" t="s">
        <v>745</v>
      </c>
      <c r="L145" s="151" t="s">
        <v>457</v>
      </c>
      <c r="M145" s="107" t="s">
        <v>395</v>
      </c>
      <c r="N145" s="108">
        <v>18319</v>
      </c>
      <c r="O145" s="108" t="s">
        <v>461</v>
      </c>
      <c r="P145" s="108" t="s">
        <v>455</v>
      </c>
      <c r="Q145" s="109">
        <f t="shared" si="108"/>
        <v>18319</v>
      </c>
      <c r="R145" s="110">
        <f t="shared" si="97"/>
        <v>3480.61</v>
      </c>
      <c r="S145" s="110">
        <f t="shared" si="89"/>
        <v>21799.61</v>
      </c>
      <c r="T145" s="110">
        <f t="shared" si="98"/>
        <v>18319</v>
      </c>
      <c r="U145" s="110">
        <f t="shared" si="99"/>
        <v>21799.61</v>
      </c>
      <c r="V145" s="111" t="s">
        <v>463</v>
      </c>
      <c r="W145" s="112">
        <v>46072</v>
      </c>
      <c r="X145" s="152" t="s">
        <v>527</v>
      </c>
      <c r="Y145" s="153" t="s">
        <v>457</v>
      </c>
      <c r="Z145" s="154" t="s">
        <v>389</v>
      </c>
      <c r="AA145" s="113">
        <v>20400</v>
      </c>
      <c r="AB145" s="113" t="s">
        <v>454</v>
      </c>
      <c r="AC145" s="113" t="s">
        <v>455</v>
      </c>
      <c r="AD145" s="114">
        <f t="shared" si="100"/>
        <v>17142.857142857145</v>
      </c>
      <c r="AE145" s="115">
        <f t="shared" si="101"/>
        <v>3257.1428571428578</v>
      </c>
      <c r="AF145" s="115">
        <f t="shared" si="90"/>
        <v>20400.000000000004</v>
      </c>
      <c r="AG145" s="115">
        <f t="shared" si="102"/>
        <v>20400</v>
      </c>
      <c r="AH145" s="115">
        <f t="shared" si="103"/>
        <v>20400.000000000004</v>
      </c>
      <c r="AI145" s="116" t="s">
        <v>463</v>
      </c>
      <c r="AJ145" s="117">
        <v>46072</v>
      </c>
      <c r="AK145" s="118" t="s">
        <v>930</v>
      </c>
      <c r="AL145" s="155" t="s">
        <v>457</v>
      </c>
      <c r="AM145" s="119" t="s">
        <v>401</v>
      </c>
      <c r="AN145" s="120">
        <v>24900</v>
      </c>
      <c r="AO145" s="120" t="s">
        <v>454</v>
      </c>
      <c r="AP145" s="121" t="s">
        <v>455</v>
      </c>
      <c r="AQ145" s="122">
        <f t="shared" si="104"/>
        <v>20924.36974789916</v>
      </c>
      <c r="AR145" s="123">
        <f t="shared" si="91"/>
        <v>3975.6302521008406</v>
      </c>
      <c r="AS145" s="123">
        <f t="shared" si="92"/>
        <v>24900</v>
      </c>
      <c r="AT145" s="123">
        <f t="shared" si="93"/>
        <v>24900</v>
      </c>
      <c r="AU145" s="123">
        <f t="shared" si="94"/>
        <v>24900</v>
      </c>
      <c r="AV145" s="124">
        <f t="shared" si="105"/>
        <v>22366.536666666667</v>
      </c>
      <c r="AW145" s="124">
        <f t="shared" si="106"/>
        <v>22366.536666666667</v>
      </c>
      <c r="AX145" s="124">
        <f t="shared" si="107"/>
        <v>2302.9447201427406</v>
      </c>
      <c r="AY145" s="125">
        <f t="shared" si="95"/>
        <v>0.10296384972175281</v>
      </c>
      <c r="AZ145" s="5"/>
      <c r="BA145" s="7">
        <f t="shared" si="96"/>
        <v>3</v>
      </c>
      <c r="BB145" s="7"/>
    </row>
    <row r="146" spans="1:54" ht="120" hidden="1">
      <c r="A146" s="6" t="s">
        <v>446</v>
      </c>
      <c r="B146" s="6" t="s">
        <v>521</v>
      </c>
      <c r="C146" s="6"/>
      <c r="D146" s="6" t="s">
        <v>931</v>
      </c>
      <c r="E146" s="148" t="s">
        <v>932</v>
      </c>
      <c r="F146" s="105" t="s">
        <v>56</v>
      </c>
      <c r="G146" s="149">
        <v>1</v>
      </c>
      <c r="H146" s="105" t="s">
        <v>57</v>
      </c>
      <c r="I146" s="106" t="s">
        <v>463</v>
      </c>
      <c r="J146" s="107">
        <v>46072</v>
      </c>
      <c r="K146" s="150" t="s">
        <v>933</v>
      </c>
      <c r="L146" s="151" t="s">
        <v>457</v>
      </c>
      <c r="M146" s="107" t="s">
        <v>934</v>
      </c>
      <c r="N146" s="108">
        <v>14000</v>
      </c>
      <c r="O146" s="108" t="s">
        <v>454</v>
      </c>
      <c r="P146" s="108" t="s">
        <v>455</v>
      </c>
      <c r="Q146" s="109">
        <f t="shared" si="108"/>
        <v>11764.705882352942</v>
      </c>
      <c r="R146" s="110">
        <f t="shared" si="97"/>
        <v>2235.294117647059</v>
      </c>
      <c r="S146" s="110">
        <f t="shared" si="89"/>
        <v>14000.000000000002</v>
      </c>
      <c r="T146" s="110">
        <f t="shared" si="98"/>
        <v>14000</v>
      </c>
      <c r="U146" s="110">
        <f t="shared" si="99"/>
        <v>14000.000000000002</v>
      </c>
      <c r="V146" s="111" t="s">
        <v>463</v>
      </c>
      <c r="W146" s="112">
        <v>46072</v>
      </c>
      <c r="X146" s="152" t="s">
        <v>935</v>
      </c>
      <c r="Y146" s="153" t="s">
        <v>457</v>
      </c>
      <c r="Z146" s="154" t="s">
        <v>936</v>
      </c>
      <c r="AA146" s="113">
        <v>13600</v>
      </c>
      <c r="AB146" s="113" t="s">
        <v>454</v>
      </c>
      <c r="AC146" s="113" t="s">
        <v>455</v>
      </c>
      <c r="AD146" s="114">
        <f t="shared" si="100"/>
        <v>11428.571428571429</v>
      </c>
      <c r="AE146" s="115">
        <f t="shared" si="101"/>
        <v>2171.4285714285716</v>
      </c>
      <c r="AF146" s="115">
        <f t="shared" si="90"/>
        <v>13600</v>
      </c>
      <c r="AG146" s="115">
        <f t="shared" si="102"/>
        <v>13600</v>
      </c>
      <c r="AH146" s="115">
        <f t="shared" si="103"/>
        <v>13600</v>
      </c>
      <c r="AI146" s="116" t="s">
        <v>463</v>
      </c>
      <c r="AJ146" s="117">
        <v>46072</v>
      </c>
      <c r="AK146" s="118" t="s">
        <v>937</v>
      </c>
      <c r="AL146" s="155" t="s">
        <v>457</v>
      </c>
      <c r="AM146" s="119" t="s">
        <v>938</v>
      </c>
      <c r="AN146" s="120">
        <v>12000</v>
      </c>
      <c r="AO146" s="120" t="s">
        <v>454</v>
      </c>
      <c r="AP146" s="121" t="s">
        <v>455</v>
      </c>
      <c r="AQ146" s="122">
        <f t="shared" si="104"/>
        <v>10084.033613445379</v>
      </c>
      <c r="AR146" s="123">
        <f t="shared" si="91"/>
        <v>1915.966386554622</v>
      </c>
      <c r="AS146" s="123">
        <f t="shared" si="92"/>
        <v>12000.000000000002</v>
      </c>
      <c r="AT146" s="123">
        <f t="shared" si="93"/>
        <v>12000</v>
      </c>
      <c r="AU146" s="123">
        <f t="shared" si="94"/>
        <v>12000.000000000002</v>
      </c>
      <c r="AV146" s="124">
        <f t="shared" si="105"/>
        <v>13200</v>
      </c>
      <c r="AW146" s="124">
        <f t="shared" si="106"/>
        <v>13200</v>
      </c>
      <c r="AX146" s="124">
        <f t="shared" si="107"/>
        <v>1058.3005244258359</v>
      </c>
      <c r="AY146" s="125">
        <f t="shared" si="95"/>
        <v>8.0174282153472415E-2</v>
      </c>
      <c r="AZ146" s="5"/>
      <c r="BA146" s="7">
        <f t="shared" si="96"/>
        <v>3</v>
      </c>
      <c r="BB146" s="7"/>
    </row>
    <row r="147" spans="1:54" ht="75" hidden="1">
      <c r="A147" s="6" t="s">
        <v>446</v>
      </c>
      <c r="B147" s="6" t="s">
        <v>521</v>
      </c>
      <c r="C147" s="6"/>
      <c r="D147" s="6" t="s">
        <v>939</v>
      </c>
      <c r="E147" s="148" t="s">
        <v>940</v>
      </c>
      <c r="F147" s="105" t="s">
        <v>56</v>
      </c>
      <c r="G147" s="149">
        <v>1</v>
      </c>
      <c r="H147" s="105" t="s">
        <v>57</v>
      </c>
      <c r="I147" s="106" t="s">
        <v>463</v>
      </c>
      <c r="J147" s="107">
        <v>46072</v>
      </c>
      <c r="K147" s="150" t="s">
        <v>941</v>
      </c>
      <c r="L147" s="151" t="s">
        <v>457</v>
      </c>
      <c r="M147" s="107" t="s">
        <v>942</v>
      </c>
      <c r="N147" s="108">
        <v>11900</v>
      </c>
      <c r="O147" s="108" t="s">
        <v>454</v>
      </c>
      <c r="P147" s="108" t="s">
        <v>455</v>
      </c>
      <c r="Q147" s="109">
        <f t="shared" si="108"/>
        <v>10000</v>
      </c>
      <c r="R147" s="110">
        <f t="shared" si="97"/>
        <v>1900</v>
      </c>
      <c r="S147" s="110">
        <f t="shared" si="89"/>
        <v>11900</v>
      </c>
      <c r="T147" s="110">
        <f t="shared" si="98"/>
        <v>11900</v>
      </c>
      <c r="U147" s="110">
        <f t="shared" si="99"/>
        <v>11900</v>
      </c>
      <c r="V147" s="111" t="s">
        <v>463</v>
      </c>
      <c r="W147" s="112">
        <v>46072</v>
      </c>
      <c r="X147" s="152" t="s">
        <v>943</v>
      </c>
      <c r="Y147" s="153" t="s">
        <v>457</v>
      </c>
      <c r="Z147" s="154" t="s">
        <v>944</v>
      </c>
      <c r="AA147" s="113">
        <v>13800</v>
      </c>
      <c r="AB147" s="113" t="s">
        <v>454</v>
      </c>
      <c r="AC147" s="113" t="s">
        <v>455</v>
      </c>
      <c r="AD147" s="114">
        <f t="shared" si="100"/>
        <v>11596.638655462186</v>
      </c>
      <c r="AE147" s="115">
        <f t="shared" si="101"/>
        <v>2203.3613445378155</v>
      </c>
      <c r="AF147" s="115">
        <f t="shared" si="90"/>
        <v>13800.000000000002</v>
      </c>
      <c r="AG147" s="115">
        <f t="shared" si="102"/>
        <v>13800</v>
      </c>
      <c r="AH147" s="115">
        <f t="shared" si="103"/>
        <v>13800.000000000002</v>
      </c>
      <c r="AI147" s="116" t="s">
        <v>463</v>
      </c>
      <c r="AJ147" s="117">
        <v>46072</v>
      </c>
      <c r="AK147" s="118" t="s">
        <v>945</v>
      </c>
      <c r="AL147" s="155" t="s">
        <v>457</v>
      </c>
      <c r="AM147" s="119" t="s">
        <v>946</v>
      </c>
      <c r="AN147" s="120">
        <v>11400</v>
      </c>
      <c r="AO147" s="120" t="s">
        <v>454</v>
      </c>
      <c r="AP147" s="121" t="s">
        <v>455</v>
      </c>
      <c r="AQ147" s="122">
        <f t="shared" si="104"/>
        <v>9579.8319327731097</v>
      </c>
      <c r="AR147" s="123">
        <f t="shared" si="91"/>
        <v>1820.1680672268908</v>
      </c>
      <c r="AS147" s="123">
        <f t="shared" si="92"/>
        <v>11400</v>
      </c>
      <c r="AT147" s="123">
        <f t="shared" si="93"/>
        <v>11400</v>
      </c>
      <c r="AU147" s="123">
        <f t="shared" si="94"/>
        <v>11400</v>
      </c>
      <c r="AV147" s="124">
        <f t="shared" si="105"/>
        <v>12366.666666666666</v>
      </c>
      <c r="AW147" s="124">
        <f t="shared" si="106"/>
        <v>12366.666666666666</v>
      </c>
      <c r="AX147" s="124">
        <f t="shared" si="107"/>
        <v>1266.2279942148396</v>
      </c>
      <c r="AY147" s="125">
        <f t="shared" si="95"/>
        <v>0.10239040384486574</v>
      </c>
      <c r="AZ147" s="5"/>
      <c r="BA147" s="7">
        <f t="shared" si="96"/>
        <v>3</v>
      </c>
      <c r="BB147" s="7"/>
    </row>
    <row r="148" spans="1:54" ht="75" hidden="1">
      <c r="A148" s="6" t="s">
        <v>446</v>
      </c>
      <c r="B148" s="6" t="s">
        <v>521</v>
      </c>
      <c r="C148" s="6"/>
      <c r="D148" s="6" t="s">
        <v>947</v>
      </c>
      <c r="E148" s="148" t="s">
        <v>948</v>
      </c>
      <c r="F148" s="105" t="s">
        <v>56</v>
      </c>
      <c r="G148" s="149">
        <v>1</v>
      </c>
      <c r="H148" s="105" t="s">
        <v>57</v>
      </c>
      <c r="I148" s="106" t="s">
        <v>463</v>
      </c>
      <c r="J148" s="107">
        <v>46072</v>
      </c>
      <c r="K148" s="150" t="s">
        <v>527</v>
      </c>
      <c r="L148" s="151" t="s">
        <v>457</v>
      </c>
      <c r="M148" s="107" t="s">
        <v>767</v>
      </c>
      <c r="N148" s="108">
        <v>5200</v>
      </c>
      <c r="O148" s="108" t="s">
        <v>454</v>
      </c>
      <c r="P148" s="108" t="s">
        <v>455</v>
      </c>
      <c r="Q148" s="109">
        <f t="shared" si="108"/>
        <v>4369.7478991596645</v>
      </c>
      <c r="R148" s="110">
        <f t="shared" si="97"/>
        <v>830.25210084033631</v>
      </c>
      <c r="S148" s="110">
        <f t="shared" si="89"/>
        <v>5200.0000000000009</v>
      </c>
      <c r="T148" s="110">
        <f t="shared" si="98"/>
        <v>5200</v>
      </c>
      <c r="U148" s="110">
        <f t="shared" si="99"/>
        <v>5200.0000000000009</v>
      </c>
      <c r="V148" s="111" t="s">
        <v>463</v>
      </c>
      <c r="W148" s="112">
        <v>46072</v>
      </c>
      <c r="X148" s="152" t="s">
        <v>949</v>
      </c>
      <c r="Y148" s="153" t="s">
        <v>457</v>
      </c>
      <c r="Z148" s="154" t="s">
        <v>950</v>
      </c>
      <c r="AA148" s="113">
        <v>5500</v>
      </c>
      <c r="AB148" s="113" t="s">
        <v>454</v>
      </c>
      <c r="AC148" s="113" t="s">
        <v>455</v>
      </c>
      <c r="AD148" s="114">
        <f t="shared" si="100"/>
        <v>4621.8487394957983</v>
      </c>
      <c r="AE148" s="115">
        <f t="shared" si="101"/>
        <v>878.15126050420167</v>
      </c>
      <c r="AF148" s="115">
        <f t="shared" si="90"/>
        <v>5500</v>
      </c>
      <c r="AG148" s="115">
        <f t="shared" si="102"/>
        <v>5500</v>
      </c>
      <c r="AH148" s="115">
        <f t="shared" si="103"/>
        <v>5500</v>
      </c>
      <c r="AI148" s="116" t="s">
        <v>450</v>
      </c>
      <c r="AJ148" s="117">
        <v>46072</v>
      </c>
      <c r="AK148" s="118" t="s">
        <v>852</v>
      </c>
      <c r="AL148" s="155" t="s">
        <v>452</v>
      </c>
      <c r="AM148" s="119" t="s">
        <v>364</v>
      </c>
      <c r="AN148" s="120">
        <v>5200</v>
      </c>
      <c r="AO148" s="120" t="s">
        <v>461</v>
      </c>
      <c r="AP148" s="121" t="s">
        <v>455</v>
      </c>
      <c r="AQ148" s="122">
        <f t="shared" si="104"/>
        <v>5200</v>
      </c>
      <c r="AR148" s="123">
        <f t="shared" si="91"/>
        <v>988</v>
      </c>
      <c r="AS148" s="123">
        <f t="shared" si="92"/>
        <v>6188</v>
      </c>
      <c r="AT148" s="123">
        <f t="shared" si="93"/>
        <v>5200</v>
      </c>
      <c r="AU148" s="123">
        <f t="shared" si="94"/>
        <v>6188</v>
      </c>
      <c r="AV148" s="124">
        <f t="shared" si="105"/>
        <v>5629.333333333333</v>
      </c>
      <c r="AW148" s="124">
        <f t="shared" si="106"/>
        <v>5629.333333333333</v>
      </c>
      <c r="AX148" s="124">
        <f t="shared" si="107"/>
        <v>506.53858030098058</v>
      </c>
      <c r="AY148" s="125">
        <f t="shared" si="95"/>
        <v>8.9981983710501062E-2</v>
      </c>
      <c r="AZ148" s="5"/>
      <c r="BA148" s="7">
        <f t="shared" si="96"/>
        <v>3</v>
      </c>
      <c r="BB148" s="7"/>
    </row>
    <row r="149" spans="1:54" ht="75" hidden="1">
      <c r="A149" s="6" t="s">
        <v>446</v>
      </c>
      <c r="B149" s="6" t="s">
        <v>521</v>
      </c>
      <c r="C149" s="6">
        <v>60121518</v>
      </c>
      <c r="D149" s="6" t="s">
        <v>184</v>
      </c>
      <c r="E149" s="148" t="s">
        <v>951</v>
      </c>
      <c r="F149" s="105" t="s">
        <v>56</v>
      </c>
      <c r="G149" s="149">
        <v>1</v>
      </c>
      <c r="H149" s="105" t="s">
        <v>57</v>
      </c>
      <c r="I149" s="106" t="s">
        <v>952</v>
      </c>
      <c r="J149" s="107">
        <v>46056</v>
      </c>
      <c r="K149" s="150" t="s">
        <v>953</v>
      </c>
      <c r="L149" s="151" t="s">
        <v>457</v>
      </c>
      <c r="M149" s="107" t="s">
        <v>401</v>
      </c>
      <c r="N149" s="108">
        <v>7992</v>
      </c>
      <c r="O149" s="108" t="s">
        <v>454</v>
      </c>
      <c r="P149" s="108" t="s">
        <v>455</v>
      </c>
      <c r="Q149" s="109">
        <f t="shared" si="108"/>
        <v>6715.9663865546217</v>
      </c>
      <c r="R149" s="110">
        <f t="shared" si="97"/>
        <v>1276.0336134453783</v>
      </c>
      <c r="S149" s="110">
        <f t="shared" si="89"/>
        <v>7992</v>
      </c>
      <c r="T149" s="110">
        <f t="shared" si="98"/>
        <v>7992</v>
      </c>
      <c r="U149" s="110">
        <f t="shared" si="99"/>
        <v>7992</v>
      </c>
      <c r="V149" s="111" t="s">
        <v>954</v>
      </c>
      <c r="W149" s="112">
        <v>46056</v>
      </c>
      <c r="X149" s="152" t="s">
        <v>955</v>
      </c>
      <c r="Y149" s="153" t="s">
        <v>457</v>
      </c>
      <c r="Z149" s="154" t="s">
        <v>397</v>
      </c>
      <c r="AA149" s="113">
        <v>9300</v>
      </c>
      <c r="AB149" s="113" t="s">
        <v>454</v>
      </c>
      <c r="AC149" s="113" t="s">
        <v>455</v>
      </c>
      <c r="AD149" s="114">
        <f t="shared" si="100"/>
        <v>7815.1260504201682</v>
      </c>
      <c r="AE149" s="115">
        <f t="shared" si="101"/>
        <v>1484.873949579832</v>
      </c>
      <c r="AF149" s="115">
        <f t="shared" si="90"/>
        <v>9300</v>
      </c>
      <c r="AG149" s="115">
        <f t="shared" si="102"/>
        <v>9300</v>
      </c>
      <c r="AH149" s="115">
        <f t="shared" si="103"/>
        <v>9300</v>
      </c>
      <c r="AI149" s="116" t="s">
        <v>952</v>
      </c>
      <c r="AJ149" s="117">
        <v>46056</v>
      </c>
      <c r="AK149" s="118" t="s">
        <v>956</v>
      </c>
      <c r="AL149" s="155" t="s">
        <v>457</v>
      </c>
      <c r="AM149" s="119" t="s">
        <v>408</v>
      </c>
      <c r="AN149" s="120">
        <v>11180</v>
      </c>
      <c r="AO149" s="120" t="s">
        <v>454</v>
      </c>
      <c r="AP149" s="121" t="s">
        <v>455</v>
      </c>
      <c r="AQ149" s="122">
        <f t="shared" si="104"/>
        <v>9394.957983193277</v>
      </c>
      <c r="AR149" s="123">
        <f t="shared" si="91"/>
        <v>1785.0420168067226</v>
      </c>
      <c r="AS149" s="123">
        <f t="shared" si="92"/>
        <v>11180</v>
      </c>
      <c r="AT149" s="123">
        <f t="shared" si="93"/>
        <v>11180</v>
      </c>
      <c r="AU149" s="123">
        <f t="shared" si="94"/>
        <v>11180</v>
      </c>
      <c r="AV149" s="124">
        <f t="shared" si="105"/>
        <v>9490.6666666666661</v>
      </c>
      <c r="AW149" s="124">
        <f t="shared" si="106"/>
        <v>9490.6666666666661</v>
      </c>
      <c r="AX149" s="124">
        <f t="shared" si="107"/>
        <v>1602.5296669120803</v>
      </c>
      <c r="AY149" s="125">
        <f t="shared" si="95"/>
        <v>0.16885322424614502</v>
      </c>
      <c r="AZ149" s="5"/>
      <c r="BA149" s="7">
        <f t="shared" si="96"/>
        <v>3</v>
      </c>
      <c r="BB149" s="7"/>
    </row>
    <row r="150" spans="1:54" ht="105" hidden="1">
      <c r="A150" s="6" t="s">
        <v>446</v>
      </c>
      <c r="B150" s="6" t="s">
        <v>521</v>
      </c>
      <c r="C150" s="6">
        <v>60121516</v>
      </c>
      <c r="D150" s="6" t="s">
        <v>957</v>
      </c>
      <c r="E150" s="148" t="s">
        <v>958</v>
      </c>
      <c r="F150" s="105" t="s">
        <v>56</v>
      </c>
      <c r="G150" s="149">
        <v>1</v>
      </c>
      <c r="H150" s="105" t="s">
        <v>57</v>
      </c>
      <c r="I150" s="106" t="s">
        <v>952</v>
      </c>
      <c r="J150" s="107">
        <v>46057</v>
      </c>
      <c r="K150" s="150" t="s">
        <v>959</v>
      </c>
      <c r="L150" s="151" t="s">
        <v>457</v>
      </c>
      <c r="M150" s="107" t="s">
        <v>960</v>
      </c>
      <c r="N150" s="108">
        <v>3500</v>
      </c>
      <c r="O150" s="108" t="s">
        <v>454</v>
      </c>
      <c r="P150" s="108" t="s">
        <v>455</v>
      </c>
      <c r="Q150" s="109">
        <f t="shared" si="108"/>
        <v>2941.1764705882356</v>
      </c>
      <c r="R150" s="110">
        <f t="shared" si="97"/>
        <v>558.82352941176475</v>
      </c>
      <c r="S150" s="110">
        <f t="shared" si="89"/>
        <v>3500.0000000000005</v>
      </c>
      <c r="T150" s="110">
        <f t="shared" si="98"/>
        <v>3500</v>
      </c>
      <c r="U150" s="110">
        <f t="shared" si="99"/>
        <v>3500.0000000000005</v>
      </c>
      <c r="V150" s="111" t="s">
        <v>952</v>
      </c>
      <c r="W150" s="112">
        <v>46057</v>
      </c>
      <c r="X150" s="152" t="s">
        <v>961</v>
      </c>
      <c r="Y150" s="153" t="s">
        <v>457</v>
      </c>
      <c r="Z150" s="154" t="s">
        <v>962</v>
      </c>
      <c r="AA150" s="113">
        <v>3176</v>
      </c>
      <c r="AB150" s="113" t="s">
        <v>454</v>
      </c>
      <c r="AC150" s="113" t="s">
        <v>455</v>
      </c>
      <c r="AD150" s="114">
        <f t="shared" si="100"/>
        <v>2668.90756302521</v>
      </c>
      <c r="AE150" s="115">
        <f t="shared" si="101"/>
        <v>507.0924369747899</v>
      </c>
      <c r="AF150" s="115">
        <f t="shared" si="90"/>
        <v>3176</v>
      </c>
      <c r="AG150" s="115">
        <f t="shared" si="102"/>
        <v>3176</v>
      </c>
      <c r="AH150" s="115">
        <f t="shared" si="103"/>
        <v>3176</v>
      </c>
      <c r="AI150" s="116" t="s">
        <v>952</v>
      </c>
      <c r="AJ150" s="117">
        <v>46057</v>
      </c>
      <c r="AK150" s="118" t="s">
        <v>963</v>
      </c>
      <c r="AL150" s="155" t="s">
        <v>457</v>
      </c>
      <c r="AM150" s="119" t="s">
        <v>757</v>
      </c>
      <c r="AN150" s="120">
        <v>4500</v>
      </c>
      <c r="AO150" s="120" t="s">
        <v>454</v>
      </c>
      <c r="AP150" s="121" t="s">
        <v>455</v>
      </c>
      <c r="AQ150" s="122">
        <f t="shared" si="104"/>
        <v>3781.5126050420172</v>
      </c>
      <c r="AR150" s="123">
        <f t="shared" si="91"/>
        <v>718.48739495798327</v>
      </c>
      <c r="AS150" s="123">
        <f t="shared" si="92"/>
        <v>4500</v>
      </c>
      <c r="AT150" s="123">
        <f t="shared" si="93"/>
        <v>4500</v>
      </c>
      <c r="AU150" s="123">
        <f t="shared" si="94"/>
        <v>4500</v>
      </c>
      <c r="AV150" s="124">
        <f t="shared" si="105"/>
        <v>3725.3333333333335</v>
      </c>
      <c r="AW150" s="124">
        <f t="shared" si="106"/>
        <v>3725.3333333333335</v>
      </c>
      <c r="AX150" s="124">
        <f t="shared" si="107"/>
        <v>690.16326570843512</v>
      </c>
      <c r="AY150" s="125">
        <f t="shared" si="95"/>
        <v>0.18526215078071809</v>
      </c>
      <c r="AZ150" s="5"/>
      <c r="BA150" s="7">
        <f t="shared" si="96"/>
        <v>3</v>
      </c>
      <c r="BB150" s="7"/>
    </row>
    <row r="151" spans="1:54" ht="90" hidden="1">
      <c r="A151" s="6" t="s">
        <v>446</v>
      </c>
      <c r="B151" s="6" t="s">
        <v>521</v>
      </c>
      <c r="C151" s="6">
        <v>60121518</v>
      </c>
      <c r="D151" s="6" t="s">
        <v>964</v>
      </c>
      <c r="E151" s="148" t="s">
        <v>965</v>
      </c>
      <c r="F151" s="105" t="s">
        <v>56</v>
      </c>
      <c r="G151" s="149">
        <v>1</v>
      </c>
      <c r="H151" s="105" t="s">
        <v>57</v>
      </c>
      <c r="I151" s="106" t="s">
        <v>450</v>
      </c>
      <c r="J151" s="107">
        <v>46080</v>
      </c>
      <c r="K151" s="150" t="s">
        <v>966</v>
      </c>
      <c r="L151" s="151" t="s">
        <v>457</v>
      </c>
      <c r="M151" s="107" t="s">
        <v>967</v>
      </c>
      <c r="N151" s="108">
        <v>8500</v>
      </c>
      <c r="O151" s="108" t="s">
        <v>454</v>
      </c>
      <c r="P151" s="108" t="s">
        <v>455</v>
      </c>
      <c r="Q151" s="109">
        <f t="shared" si="108"/>
        <v>7142.8571428571431</v>
      </c>
      <c r="R151" s="110">
        <f t="shared" si="97"/>
        <v>1357.1428571428571</v>
      </c>
      <c r="S151" s="110">
        <f t="shared" si="89"/>
        <v>8500</v>
      </c>
      <c r="T151" s="110">
        <f t="shared" si="98"/>
        <v>8500</v>
      </c>
      <c r="U151" s="110">
        <f t="shared" si="99"/>
        <v>8500</v>
      </c>
      <c r="V151" s="111" t="s">
        <v>450</v>
      </c>
      <c r="W151" s="112">
        <v>46080</v>
      </c>
      <c r="X151" s="152" t="s">
        <v>959</v>
      </c>
      <c r="Y151" s="153" t="s">
        <v>457</v>
      </c>
      <c r="Z151" s="154" t="s">
        <v>968</v>
      </c>
      <c r="AA151" s="113">
        <v>6722</v>
      </c>
      <c r="AB151" s="113" t="s">
        <v>461</v>
      </c>
      <c r="AC151" s="113" t="s">
        <v>455</v>
      </c>
      <c r="AD151" s="114">
        <f t="shared" si="100"/>
        <v>6722</v>
      </c>
      <c r="AE151" s="115">
        <f t="shared" si="101"/>
        <v>1277.18</v>
      </c>
      <c r="AF151" s="115">
        <f t="shared" si="90"/>
        <v>7999.18</v>
      </c>
      <c r="AG151" s="115">
        <f t="shared" si="102"/>
        <v>6722</v>
      </c>
      <c r="AH151" s="115">
        <f t="shared" si="103"/>
        <v>7999.18</v>
      </c>
      <c r="AI151" s="116" t="s">
        <v>450</v>
      </c>
      <c r="AJ151" s="117">
        <v>46080</v>
      </c>
      <c r="AK151" s="118" t="s">
        <v>527</v>
      </c>
      <c r="AL151" s="155" t="s">
        <v>457</v>
      </c>
      <c r="AM151" s="119" t="s">
        <v>389</v>
      </c>
      <c r="AN151" s="120">
        <v>6302</v>
      </c>
      <c r="AO151" s="120" t="s">
        <v>454</v>
      </c>
      <c r="AP151" s="121" t="s">
        <v>455</v>
      </c>
      <c r="AQ151" s="122">
        <f t="shared" si="104"/>
        <v>5295.7983193277314</v>
      </c>
      <c r="AR151" s="123">
        <f t="shared" si="91"/>
        <v>1006.2016806722689</v>
      </c>
      <c r="AS151" s="123">
        <f t="shared" si="92"/>
        <v>6302</v>
      </c>
      <c r="AT151" s="123">
        <f t="shared" si="93"/>
        <v>6302</v>
      </c>
      <c r="AU151" s="123">
        <f t="shared" si="94"/>
        <v>6302</v>
      </c>
      <c r="AV151" s="124">
        <f t="shared" si="105"/>
        <v>7600.3933333333334</v>
      </c>
      <c r="AW151" s="124">
        <f t="shared" si="106"/>
        <v>7600.3933333333334</v>
      </c>
      <c r="AX151" s="124">
        <f t="shared" si="107"/>
        <v>1151.9870242903446</v>
      </c>
      <c r="AY151" s="125">
        <f t="shared" si="95"/>
        <v>0.15156939565719993</v>
      </c>
      <c r="AZ151" s="5"/>
      <c r="BA151" s="7">
        <f t="shared" si="96"/>
        <v>3</v>
      </c>
      <c r="BB151" s="7"/>
    </row>
    <row r="152" spans="1:54" ht="135" hidden="1">
      <c r="A152" s="6" t="s">
        <v>446</v>
      </c>
      <c r="B152" s="6" t="s">
        <v>521</v>
      </c>
      <c r="C152" s="6">
        <v>60121905</v>
      </c>
      <c r="D152" s="6" t="s">
        <v>969</v>
      </c>
      <c r="E152" s="148" t="s">
        <v>970</v>
      </c>
      <c r="F152" s="105" t="s">
        <v>56</v>
      </c>
      <c r="G152" s="149">
        <v>1</v>
      </c>
      <c r="H152" s="105" t="s">
        <v>57</v>
      </c>
      <c r="I152" s="106" t="s">
        <v>450</v>
      </c>
      <c r="J152" s="107">
        <v>46080</v>
      </c>
      <c r="K152" s="150" t="s">
        <v>971</v>
      </c>
      <c r="L152" s="151" t="s">
        <v>452</v>
      </c>
      <c r="M152" s="107" t="s">
        <v>972</v>
      </c>
      <c r="N152" s="108">
        <v>12000</v>
      </c>
      <c r="O152" s="108" t="s">
        <v>454</v>
      </c>
      <c r="P152" s="108" t="s">
        <v>455</v>
      </c>
      <c r="Q152" s="109">
        <f t="shared" si="108"/>
        <v>10084.033613445379</v>
      </c>
      <c r="R152" s="110">
        <f t="shared" si="97"/>
        <v>1915.966386554622</v>
      </c>
      <c r="S152" s="110">
        <f t="shared" si="89"/>
        <v>12000.000000000002</v>
      </c>
      <c r="T152" s="110">
        <f t="shared" si="98"/>
        <v>12000</v>
      </c>
      <c r="U152" s="110">
        <f t="shared" si="99"/>
        <v>12000.000000000002</v>
      </c>
      <c r="V152" s="111" t="s">
        <v>450</v>
      </c>
      <c r="W152" s="112">
        <v>46080</v>
      </c>
      <c r="X152" s="152" t="s">
        <v>973</v>
      </c>
      <c r="Y152" s="153" t="s">
        <v>457</v>
      </c>
      <c r="Z152" s="154" t="s">
        <v>401</v>
      </c>
      <c r="AA152" s="113">
        <v>11400</v>
      </c>
      <c r="AB152" s="113" t="s">
        <v>454</v>
      </c>
      <c r="AC152" s="113" t="s">
        <v>455</v>
      </c>
      <c r="AD152" s="114">
        <f t="shared" si="100"/>
        <v>9579.8319327731097</v>
      </c>
      <c r="AE152" s="115">
        <f t="shared" si="101"/>
        <v>1820.1680672268908</v>
      </c>
      <c r="AF152" s="115">
        <f t="shared" si="90"/>
        <v>11400</v>
      </c>
      <c r="AG152" s="115">
        <f t="shared" si="102"/>
        <v>11400</v>
      </c>
      <c r="AH152" s="115">
        <f t="shared" si="103"/>
        <v>11400</v>
      </c>
      <c r="AI152" s="116" t="s">
        <v>450</v>
      </c>
      <c r="AJ152" s="117">
        <v>46080</v>
      </c>
      <c r="AK152" s="118" t="s">
        <v>974</v>
      </c>
      <c r="AL152" s="155" t="s">
        <v>457</v>
      </c>
      <c r="AM152" s="119" t="s">
        <v>776</v>
      </c>
      <c r="AN152" s="120">
        <v>12700</v>
      </c>
      <c r="AO152" s="120" t="s">
        <v>454</v>
      </c>
      <c r="AP152" s="121" t="s">
        <v>455</v>
      </c>
      <c r="AQ152" s="122">
        <f t="shared" si="104"/>
        <v>10672.268907563026</v>
      </c>
      <c r="AR152" s="123">
        <f t="shared" si="91"/>
        <v>2027.7310924369749</v>
      </c>
      <c r="AS152" s="123">
        <f t="shared" si="92"/>
        <v>12700</v>
      </c>
      <c r="AT152" s="123">
        <f t="shared" si="93"/>
        <v>12700</v>
      </c>
      <c r="AU152" s="123">
        <f t="shared" si="94"/>
        <v>12700</v>
      </c>
      <c r="AV152" s="124">
        <f t="shared" si="105"/>
        <v>12033.333333333334</v>
      </c>
      <c r="AW152" s="124">
        <f t="shared" si="106"/>
        <v>12033.333333333334</v>
      </c>
      <c r="AX152" s="124">
        <f t="shared" si="107"/>
        <v>650.64070986477111</v>
      </c>
      <c r="AY152" s="125">
        <f t="shared" si="95"/>
        <v>5.4069865085715048E-2</v>
      </c>
      <c r="AZ152" s="5"/>
      <c r="BA152" s="7">
        <f t="shared" si="96"/>
        <v>3</v>
      </c>
      <c r="BB152" s="7"/>
    </row>
    <row r="153" spans="1:54" ht="120" hidden="1">
      <c r="A153" s="6" t="s">
        <v>446</v>
      </c>
      <c r="B153" s="6" t="s">
        <v>521</v>
      </c>
      <c r="C153" s="6">
        <v>60121905</v>
      </c>
      <c r="D153" s="6" t="s">
        <v>975</v>
      </c>
      <c r="E153" s="148" t="s">
        <v>976</v>
      </c>
      <c r="F153" s="105" t="s">
        <v>56</v>
      </c>
      <c r="G153" s="149">
        <v>1</v>
      </c>
      <c r="H153" s="105" t="s">
        <v>57</v>
      </c>
      <c r="I153" s="106" t="s">
        <v>450</v>
      </c>
      <c r="J153" s="107">
        <v>46080</v>
      </c>
      <c r="K153" s="150" t="s">
        <v>852</v>
      </c>
      <c r="L153" s="151" t="s">
        <v>457</v>
      </c>
      <c r="M153" s="107" t="s">
        <v>364</v>
      </c>
      <c r="N153" s="108">
        <v>7700</v>
      </c>
      <c r="O153" s="108" t="s">
        <v>461</v>
      </c>
      <c r="P153" s="108" t="s">
        <v>455</v>
      </c>
      <c r="Q153" s="109">
        <f t="shared" si="108"/>
        <v>7700</v>
      </c>
      <c r="R153" s="110">
        <f t="shared" si="97"/>
        <v>1463</v>
      </c>
      <c r="S153" s="110">
        <f t="shared" si="89"/>
        <v>9163</v>
      </c>
      <c r="T153" s="110">
        <f t="shared" si="98"/>
        <v>7700</v>
      </c>
      <c r="U153" s="110">
        <f t="shared" si="99"/>
        <v>9163</v>
      </c>
      <c r="V153" s="111" t="s">
        <v>450</v>
      </c>
      <c r="W153" s="112">
        <v>46080</v>
      </c>
      <c r="X153" s="152" t="s">
        <v>977</v>
      </c>
      <c r="Y153" s="153" t="s">
        <v>457</v>
      </c>
      <c r="Z153" s="154" t="s">
        <v>776</v>
      </c>
      <c r="AA153" s="113">
        <v>10710</v>
      </c>
      <c r="AB153" s="113" t="s">
        <v>454</v>
      </c>
      <c r="AC153" s="113" t="s">
        <v>455</v>
      </c>
      <c r="AD153" s="114">
        <f t="shared" si="100"/>
        <v>9000</v>
      </c>
      <c r="AE153" s="115">
        <f t="shared" si="101"/>
        <v>1710</v>
      </c>
      <c r="AF153" s="115">
        <f t="shared" si="90"/>
        <v>10710</v>
      </c>
      <c r="AG153" s="115">
        <f t="shared" si="102"/>
        <v>10710</v>
      </c>
      <c r="AH153" s="115">
        <f t="shared" si="103"/>
        <v>10710</v>
      </c>
      <c r="AI153" s="116" t="s">
        <v>450</v>
      </c>
      <c r="AJ153" s="117">
        <v>46080</v>
      </c>
      <c r="AK153" s="118" t="s">
        <v>978</v>
      </c>
      <c r="AL153" s="155" t="s">
        <v>457</v>
      </c>
      <c r="AM153" s="119" t="s">
        <v>401</v>
      </c>
      <c r="AN153" s="120">
        <v>9900</v>
      </c>
      <c r="AO153" s="120" t="s">
        <v>454</v>
      </c>
      <c r="AP153" s="121" t="s">
        <v>455</v>
      </c>
      <c r="AQ153" s="122">
        <f t="shared" si="104"/>
        <v>8319.3277310924368</v>
      </c>
      <c r="AR153" s="123">
        <f t="shared" si="91"/>
        <v>1580.672268907563</v>
      </c>
      <c r="AS153" s="123">
        <f t="shared" si="92"/>
        <v>9900</v>
      </c>
      <c r="AT153" s="123">
        <f t="shared" si="93"/>
        <v>9900</v>
      </c>
      <c r="AU153" s="123">
        <f t="shared" si="94"/>
        <v>9900</v>
      </c>
      <c r="AV153" s="124">
        <f t="shared" si="105"/>
        <v>9924.3333333333339</v>
      </c>
      <c r="AW153" s="124">
        <f t="shared" si="106"/>
        <v>9924.3333333333339</v>
      </c>
      <c r="AX153" s="124">
        <f t="shared" si="107"/>
        <v>773.78700773102503</v>
      </c>
      <c r="AY153" s="125">
        <f t="shared" si="95"/>
        <v>7.7968663661474327E-2</v>
      </c>
      <c r="AZ153" s="5"/>
      <c r="BA153" s="7">
        <f t="shared" si="96"/>
        <v>3</v>
      </c>
      <c r="BB153" s="7"/>
    </row>
    <row r="154" spans="1:54" ht="405" hidden="1">
      <c r="A154" s="6" t="s">
        <v>514</v>
      </c>
      <c r="B154" s="6" t="s">
        <v>514</v>
      </c>
      <c r="C154" s="6" t="s">
        <v>514</v>
      </c>
      <c r="D154" s="6" t="s">
        <v>979</v>
      </c>
      <c r="E154" s="148" t="s">
        <v>980</v>
      </c>
      <c r="F154" s="105" t="s">
        <v>517</v>
      </c>
      <c r="G154" s="149">
        <v>1</v>
      </c>
      <c r="H154" s="105"/>
      <c r="I154" s="106"/>
      <c r="J154" s="107"/>
      <c r="K154" s="150"/>
      <c r="L154" s="151"/>
      <c r="M154" s="107"/>
      <c r="N154" s="108"/>
      <c r="O154" s="108"/>
      <c r="P154" s="108"/>
      <c r="Q154" s="109" t="s">
        <v>518</v>
      </c>
      <c r="R154" s="110" t="s">
        <v>518</v>
      </c>
      <c r="S154" s="110" t="s">
        <v>518</v>
      </c>
      <c r="T154" s="110" t="s">
        <v>518</v>
      </c>
      <c r="U154" s="110" t="s">
        <v>518</v>
      </c>
      <c r="V154" s="111" t="s">
        <v>514</v>
      </c>
      <c r="W154" s="112" t="s">
        <v>514</v>
      </c>
      <c r="X154" s="152" t="s">
        <v>514</v>
      </c>
      <c r="Y154" s="153" t="s">
        <v>514</v>
      </c>
      <c r="Z154" s="154" t="s">
        <v>519</v>
      </c>
      <c r="AA154" s="113" t="s">
        <v>514</v>
      </c>
      <c r="AB154" s="113" t="s">
        <v>514</v>
      </c>
      <c r="AC154" s="113" t="s">
        <v>514</v>
      </c>
      <c r="AD154" s="114" t="s">
        <v>514</v>
      </c>
      <c r="AE154" s="115" t="s">
        <v>514</v>
      </c>
      <c r="AF154" s="115">
        <f>AH154/1.19</f>
        <v>238084.03361344538</v>
      </c>
      <c r="AG154" s="115">
        <f>AF154*19%</f>
        <v>45235.966386554624</v>
      </c>
      <c r="AH154" s="115">
        <v>283320</v>
      </c>
      <c r="AI154" s="116" t="s">
        <v>514</v>
      </c>
      <c r="AJ154" s="117" t="s">
        <v>514</v>
      </c>
      <c r="AK154" s="118" t="s">
        <v>514</v>
      </c>
      <c r="AL154" s="155" t="s">
        <v>514</v>
      </c>
      <c r="AM154" s="119" t="s">
        <v>520</v>
      </c>
      <c r="AN154" s="120" t="s">
        <v>514</v>
      </c>
      <c r="AO154" s="120" t="s">
        <v>514</v>
      </c>
      <c r="AP154" s="121" t="s">
        <v>514</v>
      </c>
      <c r="AQ154" s="122">
        <v>230055</v>
      </c>
      <c r="AR154" s="123">
        <v>43710</v>
      </c>
      <c r="AS154" s="123">
        <v>273765</v>
      </c>
      <c r="AT154" s="123">
        <v>230055</v>
      </c>
      <c r="AU154" s="123">
        <v>273765</v>
      </c>
      <c r="AV154" s="124">
        <v>278543</v>
      </c>
      <c r="AW154" s="124">
        <v>278543</v>
      </c>
      <c r="AX154" s="124">
        <v>6756.37</v>
      </c>
      <c r="AY154" s="125">
        <v>2.4299999999999999E-2</v>
      </c>
      <c r="AZ154" s="5"/>
      <c r="BA154" s="7"/>
      <c r="BB154" s="7"/>
    </row>
    <row r="155" spans="1:54" ht="105" hidden="1">
      <c r="A155" s="6" t="s">
        <v>446</v>
      </c>
      <c r="B155" s="6" t="s">
        <v>521</v>
      </c>
      <c r="C155" s="6">
        <v>44121708</v>
      </c>
      <c r="D155" s="6" t="s">
        <v>174</v>
      </c>
      <c r="E155" s="148" t="s">
        <v>981</v>
      </c>
      <c r="F155" s="105" t="s">
        <v>56</v>
      </c>
      <c r="G155" s="149">
        <v>1</v>
      </c>
      <c r="H155" s="105" t="s">
        <v>57</v>
      </c>
      <c r="I155" s="106" t="s">
        <v>450</v>
      </c>
      <c r="J155" s="107">
        <v>46080</v>
      </c>
      <c r="K155" s="150" t="s">
        <v>982</v>
      </c>
      <c r="L155" s="151" t="s">
        <v>457</v>
      </c>
      <c r="M155" s="107" t="s">
        <v>393</v>
      </c>
      <c r="N155" s="108">
        <v>13866</v>
      </c>
      <c r="O155" s="108" t="s">
        <v>454</v>
      </c>
      <c r="P155" s="108" t="s">
        <v>455</v>
      </c>
      <c r="Q155" s="109">
        <f>IF(O155="IVA Incluido",(N155/1.19),N155)</f>
        <v>11652.100840336136</v>
      </c>
      <c r="R155" s="110">
        <f>IF(P155="Si tiene IVA",Q155*19%,0)</f>
        <v>2213.8991596638657</v>
      </c>
      <c r="S155" s="110">
        <f>Q155+R155</f>
        <v>13866.000000000002</v>
      </c>
      <c r="T155" s="110">
        <f>IF(B155="","",(N155*G155))</f>
        <v>13866</v>
      </c>
      <c r="U155" s="110">
        <f>IF(B155="","",(S155*G155))</f>
        <v>13866.000000000002</v>
      </c>
      <c r="V155" s="111" t="s">
        <v>450</v>
      </c>
      <c r="W155" s="112">
        <v>46080</v>
      </c>
      <c r="X155" s="152" t="s">
        <v>852</v>
      </c>
      <c r="Y155" s="153" t="s">
        <v>457</v>
      </c>
      <c r="Z155" s="154" t="s">
        <v>364</v>
      </c>
      <c r="AA155" s="113">
        <v>14034</v>
      </c>
      <c r="AB155" s="113" t="s">
        <v>461</v>
      </c>
      <c r="AC155" s="113" t="s">
        <v>455</v>
      </c>
      <c r="AD155" s="114">
        <f>IF(AB155="IVA Incluido",(AA155/1.19),AA155)</f>
        <v>14034</v>
      </c>
      <c r="AE155" s="115">
        <f>IF(AC155="Si tiene IVA",AD155*19%,0)</f>
        <v>2666.46</v>
      </c>
      <c r="AF155" s="115">
        <f>AD155+AE155</f>
        <v>16700.46</v>
      </c>
      <c r="AG155" s="115">
        <f>IF(O155="","",(AA155*G155))</f>
        <v>14034</v>
      </c>
      <c r="AH155" s="115">
        <f>IF(O155="","",(AF155*G155))</f>
        <v>16700.46</v>
      </c>
      <c r="AI155" s="116" t="s">
        <v>450</v>
      </c>
      <c r="AJ155" s="117">
        <v>46080</v>
      </c>
      <c r="AK155" s="118" t="s">
        <v>983</v>
      </c>
      <c r="AL155" s="155" t="s">
        <v>457</v>
      </c>
      <c r="AM155" s="119" t="s">
        <v>394</v>
      </c>
      <c r="AN155" s="120">
        <v>15000</v>
      </c>
      <c r="AO155" s="120" t="s">
        <v>454</v>
      </c>
      <c r="AP155" s="121" t="s">
        <v>455</v>
      </c>
      <c r="AQ155" s="122">
        <f>IF(AO155="IVA Incluido",(AN155/1.19),AN155)</f>
        <v>12605.042016806723</v>
      </c>
      <c r="AR155" s="123">
        <f>IF(AP155="Si tiene IVA",AQ155*19%,0)</f>
        <v>2394.9579831932774</v>
      </c>
      <c r="AS155" s="123">
        <f>AQ155+AR155</f>
        <v>15000</v>
      </c>
      <c r="AT155" s="123">
        <f>IF(AB155="","",(AN155*G155))</f>
        <v>15000</v>
      </c>
      <c r="AU155" s="123">
        <f>IF(AB155="","",(AS155*G155))</f>
        <v>15000</v>
      </c>
      <c r="AV155" s="124">
        <f>IF(A155="","",AVERAGE(S155,AF155,AS155))</f>
        <v>15188.82</v>
      </c>
      <c r="AW155" s="124">
        <f>IF(A155="","",AVERAGE(U155,AH155,AU155))</f>
        <v>15188.82</v>
      </c>
      <c r="AX155" s="124">
        <f>IF(N155="","",STDEV(U155,AH155,AU155))</f>
        <v>1426.6326146559234</v>
      </c>
      <c r="AY155" s="125">
        <f>IF(N155="","",(AX155/AW155))</f>
        <v>9.3926494267225727E-2</v>
      </c>
      <c r="AZ155" s="5"/>
      <c r="BA155" s="7">
        <f>COUNTA(M155,Z155,AM155)</f>
        <v>3</v>
      </c>
      <c r="BB155" s="7"/>
    </row>
    <row r="156" spans="1:54" ht="90" hidden="1">
      <c r="A156" s="6" t="s">
        <v>446</v>
      </c>
      <c r="B156" s="6" t="s">
        <v>521</v>
      </c>
      <c r="C156" s="6">
        <v>44121708</v>
      </c>
      <c r="D156" s="6" t="s">
        <v>175</v>
      </c>
      <c r="E156" s="148" t="s">
        <v>984</v>
      </c>
      <c r="F156" s="105" t="s">
        <v>56</v>
      </c>
      <c r="G156" s="149">
        <v>1</v>
      </c>
      <c r="H156" s="105" t="s">
        <v>57</v>
      </c>
      <c r="I156" s="106" t="s">
        <v>450</v>
      </c>
      <c r="J156" s="107">
        <v>46080</v>
      </c>
      <c r="K156" s="150" t="s">
        <v>852</v>
      </c>
      <c r="L156" s="151" t="s">
        <v>452</v>
      </c>
      <c r="M156" s="107" t="s">
        <v>364</v>
      </c>
      <c r="N156" s="108">
        <v>12687</v>
      </c>
      <c r="O156" s="108" t="s">
        <v>461</v>
      </c>
      <c r="P156" s="108" t="s">
        <v>455</v>
      </c>
      <c r="Q156" s="109">
        <f>IF(O156="IVA Incluido",(N156/1.19),N156)</f>
        <v>12687</v>
      </c>
      <c r="R156" s="110">
        <f>IF(P156="Si tiene IVA",Q156*19%,0)</f>
        <v>2410.5300000000002</v>
      </c>
      <c r="S156" s="110">
        <f>Q156+R156</f>
        <v>15097.53</v>
      </c>
      <c r="T156" s="110">
        <f>IF(B156="","",(N156*G156))</f>
        <v>12687</v>
      </c>
      <c r="U156" s="110">
        <f>IF(B156="","",(S156*G156))</f>
        <v>15097.53</v>
      </c>
      <c r="V156" s="111" t="s">
        <v>450</v>
      </c>
      <c r="W156" s="112">
        <v>46080</v>
      </c>
      <c r="X156" s="152" t="s">
        <v>394</v>
      </c>
      <c r="Y156" s="153" t="s">
        <v>457</v>
      </c>
      <c r="Z156" s="154" t="s">
        <v>394</v>
      </c>
      <c r="AA156" s="113">
        <v>12000</v>
      </c>
      <c r="AB156" s="113" t="s">
        <v>454</v>
      </c>
      <c r="AC156" s="113" t="s">
        <v>455</v>
      </c>
      <c r="AD156" s="114">
        <f>IF(AB156="IVA Incluido",(AA156/1.19),AA156)</f>
        <v>10084.033613445379</v>
      </c>
      <c r="AE156" s="115">
        <f>IF(AC156="Si tiene IVA",AD156*19%,0)</f>
        <v>1915.966386554622</v>
      </c>
      <c r="AF156" s="115">
        <f>AD156+AE156</f>
        <v>12000.000000000002</v>
      </c>
      <c r="AG156" s="115">
        <f>IF(O156="","",(AA156*G156))</f>
        <v>12000</v>
      </c>
      <c r="AH156" s="115">
        <f>IF(O156="","",(AF156*G156))</f>
        <v>12000.000000000002</v>
      </c>
      <c r="AI156" s="116" t="s">
        <v>450</v>
      </c>
      <c r="AJ156" s="117">
        <v>46080</v>
      </c>
      <c r="AK156" s="118" t="s">
        <v>527</v>
      </c>
      <c r="AL156" s="155" t="s">
        <v>452</v>
      </c>
      <c r="AM156" s="119" t="s">
        <v>389</v>
      </c>
      <c r="AN156" s="120">
        <v>14800</v>
      </c>
      <c r="AO156" s="120" t="s">
        <v>454</v>
      </c>
      <c r="AP156" s="121" t="s">
        <v>455</v>
      </c>
      <c r="AQ156" s="122">
        <f>IF(AO156="IVA Incluido",(AN156/1.19),AN156)</f>
        <v>12436.974789915967</v>
      </c>
      <c r="AR156" s="123">
        <f>IF(AP156="Si tiene IVA",AQ156*19%,0)</f>
        <v>2363.0252100840335</v>
      </c>
      <c r="AS156" s="123">
        <f>AQ156+AR156</f>
        <v>14800</v>
      </c>
      <c r="AT156" s="123">
        <f>IF(AB156="","",(AN156*G156))</f>
        <v>14800</v>
      </c>
      <c r="AU156" s="123">
        <f>IF(AB156="","",(AS156*G156))</f>
        <v>14800</v>
      </c>
      <c r="AV156" s="124">
        <f>IF(A156="","",AVERAGE(S156,AF156,AS156))</f>
        <v>13965.843333333332</v>
      </c>
      <c r="AW156" s="124">
        <f>IF(A156="","",AVERAGE(U156,AH156,AU156))</f>
        <v>13965.843333333332</v>
      </c>
      <c r="AX156" s="124">
        <f>IF(N156="","",STDEV(U156,AH156,AU156))</f>
        <v>1708.9575868444865</v>
      </c>
      <c r="AY156" s="125">
        <f>IF(N156="","",(AX156/AW156))</f>
        <v>0.12236694527179669</v>
      </c>
      <c r="AZ156" s="5"/>
      <c r="BA156" s="7">
        <f>COUNTA(M156,Z156,AM156)</f>
        <v>3</v>
      </c>
      <c r="BB156" s="7"/>
    </row>
    <row r="157" spans="1:54" ht="135" hidden="1">
      <c r="A157" s="6" t="s">
        <v>446</v>
      </c>
      <c r="B157" s="6" t="s">
        <v>521</v>
      </c>
      <c r="C157" s="6">
        <v>44121708</v>
      </c>
      <c r="D157" s="6" t="s">
        <v>985</v>
      </c>
      <c r="E157" s="148" t="s">
        <v>986</v>
      </c>
      <c r="F157" s="105" t="s">
        <v>56</v>
      </c>
      <c r="G157" s="149">
        <v>1</v>
      </c>
      <c r="H157" s="105" t="s">
        <v>57</v>
      </c>
      <c r="I157" s="106" t="s">
        <v>450</v>
      </c>
      <c r="J157" s="107">
        <v>46080</v>
      </c>
      <c r="K157" s="150" t="s">
        <v>987</v>
      </c>
      <c r="L157" s="151" t="s">
        <v>452</v>
      </c>
      <c r="M157" s="107" t="s">
        <v>988</v>
      </c>
      <c r="N157" s="108">
        <v>47900</v>
      </c>
      <c r="O157" s="108" t="s">
        <v>454</v>
      </c>
      <c r="P157" s="108" t="s">
        <v>455</v>
      </c>
      <c r="Q157" s="109">
        <f>IF(O157="IVA Incluido",(N157/1.19),N157)</f>
        <v>40252.100840336134</v>
      </c>
      <c r="R157" s="110">
        <f>IF(P157="Si tiene IVA",Q157*19%,0)</f>
        <v>7647.8991596638652</v>
      </c>
      <c r="S157" s="110">
        <f>Q157+R157</f>
        <v>47900</v>
      </c>
      <c r="T157" s="110">
        <f>IF(B157="","",(N157*G157))</f>
        <v>47900</v>
      </c>
      <c r="U157" s="110">
        <f>IF(B157="","",(S157*G157))</f>
        <v>47900</v>
      </c>
      <c r="V157" s="111" t="s">
        <v>450</v>
      </c>
      <c r="W157" s="112">
        <v>46080</v>
      </c>
      <c r="X157" s="152" t="s">
        <v>989</v>
      </c>
      <c r="Y157" s="153" t="s">
        <v>452</v>
      </c>
      <c r="Z157" s="154" t="s">
        <v>990</v>
      </c>
      <c r="AA157" s="113">
        <v>51900</v>
      </c>
      <c r="AB157" s="113" t="s">
        <v>454</v>
      </c>
      <c r="AC157" s="113" t="s">
        <v>455</v>
      </c>
      <c r="AD157" s="114">
        <f>IF(AB157="IVA Incluido",(AA157/1.19),AA157)</f>
        <v>43613.445378151264</v>
      </c>
      <c r="AE157" s="115">
        <f>IF(AC157="Si tiene IVA",AD157*19%,0)</f>
        <v>8286.5546218487398</v>
      </c>
      <c r="AF157" s="115">
        <f>AD157+AE157</f>
        <v>51900</v>
      </c>
      <c r="AG157" s="115">
        <f>IF(O157="","",(AA157*G157))</f>
        <v>51900</v>
      </c>
      <c r="AH157" s="115">
        <f>IF(O157="","",(AF157*G157))</f>
        <v>51900</v>
      </c>
      <c r="AI157" s="116" t="s">
        <v>450</v>
      </c>
      <c r="AJ157" s="117">
        <v>46080</v>
      </c>
      <c r="AK157" s="118" t="s">
        <v>991</v>
      </c>
      <c r="AL157" s="155" t="s">
        <v>452</v>
      </c>
      <c r="AM157" s="119" t="s">
        <v>992</v>
      </c>
      <c r="AN157" s="120">
        <v>50000</v>
      </c>
      <c r="AO157" s="120" t="s">
        <v>454</v>
      </c>
      <c r="AP157" s="121" t="s">
        <v>455</v>
      </c>
      <c r="AQ157" s="122">
        <f>IF(AO157="IVA Incluido",(AN157/1.19),AN157)</f>
        <v>42016.806722689078</v>
      </c>
      <c r="AR157" s="123">
        <f>IF(AP157="Si tiene IVA",AQ157*19%,0)</f>
        <v>7983.1932773109247</v>
      </c>
      <c r="AS157" s="123">
        <f>AQ157+AR157</f>
        <v>50000</v>
      </c>
      <c r="AT157" s="123">
        <f>IF(AB157="","",(AN157*G157))</f>
        <v>50000</v>
      </c>
      <c r="AU157" s="123">
        <f>IF(AB157="","",(AS157*G157))</f>
        <v>50000</v>
      </c>
      <c r="AV157" s="124">
        <f>IF(A157="","",AVERAGE(S157,AF157,AS157))</f>
        <v>49933.333333333336</v>
      </c>
      <c r="AW157" s="124">
        <f>IF(A157="","",AVERAGE(U157,AH157,AU157))</f>
        <v>49933.333333333336</v>
      </c>
      <c r="AX157" s="124">
        <f>IF(N157="","",STDEV(U157,AH157,AU157))</f>
        <v>2000.8331597945225</v>
      </c>
      <c r="AY157" s="125">
        <f>IF(N157="","",(AX157/AW157))</f>
        <v>4.0070089982533828E-2</v>
      </c>
      <c r="AZ157" s="5"/>
      <c r="BA157" s="7">
        <f>COUNTA(M157,Z157,AM157)</f>
        <v>3</v>
      </c>
      <c r="BB157" s="7"/>
    </row>
    <row r="158" spans="1:54" ht="405" hidden="1">
      <c r="A158" s="6" t="s">
        <v>514</v>
      </c>
      <c r="B158" s="6" t="s">
        <v>514</v>
      </c>
      <c r="C158" s="6" t="s">
        <v>514</v>
      </c>
      <c r="D158" s="6" t="s">
        <v>993</v>
      </c>
      <c r="E158" s="148" t="s">
        <v>994</v>
      </c>
      <c r="F158" s="105" t="s">
        <v>517</v>
      </c>
      <c r="G158" s="149">
        <v>1</v>
      </c>
      <c r="H158" s="105"/>
      <c r="I158" s="106"/>
      <c r="J158" s="107"/>
      <c r="K158" s="150"/>
      <c r="L158" s="151"/>
      <c r="M158" s="107"/>
      <c r="N158" s="108"/>
      <c r="O158" s="108"/>
      <c r="P158" s="108"/>
      <c r="Q158" s="109" t="s">
        <v>518</v>
      </c>
      <c r="R158" s="110" t="s">
        <v>518</v>
      </c>
      <c r="S158" s="110" t="s">
        <v>518</v>
      </c>
      <c r="T158" s="110" t="s">
        <v>518</v>
      </c>
      <c r="U158" s="110" t="s">
        <v>518</v>
      </c>
      <c r="V158" s="111" t="s">
        <v>514</v>
      </c>
      <c r="W158" s="112" t="s">
        <v>514</v>
      </c>
      <c r="X158" s="152" t="s">
        <v>514</v>
      </c>
      <c r="Y158" s="153" t="s">
        <v>514</v>
      </c>
      <c r="Z158" s="154" t="s">
        <v>519</v>
      </c>
      <c r="AA158" s="113" t="s">
        <v>514</v>
      </c>
      <c r="AB158" s="113" t="s">
        <v>514</v>
      </c>
      <c r="AC158" s="113" t="s">
        <v>514</v>
      </c>
      <c r="AD158" s="114" t="s">
        <v>514</v>
      </c>
      <c r="AE158" s="115" t="s">
        <v>514</v>
      </c>
      <c r="AF158" s="115">
        <f>AH158/1.19</f>
        <v>655968.90756302525</v>
      </c>
      <c r="AG158" s="115">
        <f>AF158*19%</f>
        <v>124634.0924369748</v>
      </c>
      <c r="AH158" s="115">
        <v>780603</v>
      </c>
      <c r="AI158" s="116" t="s">
        <v>514</v>
      </c>
      <c r="AJ158" s="117" t="s">
        <v>514</v>
      </c>
      <c r="AK158" s="118" t="s">
        <v>514</v>
      </c>
      <c r="AL158" s="155" t="s">
        <v>514</v>
      </c>
      <c r="AM158" s="119" t="s">
        <v>520</v>
      </c>
      <c r="AN158" s="120" t="s">
        <v>514</v>
      </c>
      <c r="AO158" s="120" t="s">
        <v>514</v>
      </c>
      <c r="AP158" s="121" t="s">
        <v>514</v>
      </c>
      <c r="AQ158" s="122">
        <v>636954</v>
      </c>
      <c r="AR158" s="123">
        <v>121021</v>
      </c>
      <c r="AS158" s="123">
        <v>757975</v>
      </c>
      <c r="AT158" s="123">
        <v>636954</v>
      </c>
      <c r="AU158" s="123">
        <v>757975</v>
      </c>
      <c r="AV158" s="124">
        <v>769289</v>
      </c>
      <c r="AW158" s="124">
        <v>769289</v>
      </c>
      <c r="AX158" s="124">
        <v>16000.64</v>
      </c>
      <c r="AY158" s="125">
        <v>2.0799999999999999E-2</v>
      </c>
      <c r="AZ158" s="5"/>
      <c r="BA158" s="7"/>
      <c r="BB158" s="7"/>
    </row>
    <row r="159" spans="1:54" ht="90" hidden="1">
      <c r="A159" s="6" t="s">
        <v>446</v>
      </c>
      <c r="B159" s="6" t="s">
        <v>521</v>
      </c>
      <c r="C159" s="6"/>
      <c r="D159" s="6" t="s">
        <v>995</v>
      </c>
      <c r="E159" s="148" t="s">
        <v>996</v>
      </c>
      <c r="F159" s="105" t="s">
        <v>56</v>
      </c>
      <c r="G159" s="149">
        <v>1</v>
      </c>
      <c r="H159" s="105" t="s">
        <v>57</v>
      </c>
      <c r="I159" s="106" t="s">
        <v>450</v>
      </c>
      <c r="J159" s="107">
        <v>46080</v>
      </c>
      <c r="K159" s="150" t="s">
        <v>705</v>
      </c>
      <c r="L159" s="151" t="s">
        <v>452</v>
      </c>
      <c r="M159" s="107" t="s">
        <v>391</v>
      </c>
      <c r="N159" s="108">
        <v>32000</v>
      </c>
      <c r="O159" s="108" t="s">
        <v>454</v>
      </c>
      <c r="P159" s="108" t="s">
        <v>455</v>
      </c>
      <c r="Q159" s="109">
        <f>IF(O159="IVA Incluido",(N159/1.19),N159)</f>
        <v>26890.756302521011</v>
      </c>
      <c r="R159" s="110">
        <f>IF(P159="Si tiene IVA",Q159*19%,0)</f>
        <v>5109.2436974789925</v>
      </c>
      <c r="S159" s="110">
        <f>Q159+R159</f>
        <v>32000.000000000004</v>
      </c>
      <c r="T159" s="110">
        <f>IF(B159="","",(N159*G159))</f>
        <v>32000</v>
      </c>
      <c r="U159" s="110">
        <f>IF(B159="","",(S159*G159))</f>
        <v>32000.000000000004</v>
      </c>
      <c r="V159" s="111" t="s">
        <v>450</v>
      </c>
      <c r="W159" s="112">
        <v>46080</v>
      </c>
      <c r="X159" s="152" t="s">
        <v>997</v>
      </c>
      <c r="Y159" s="153" t="s">
        <v>457</v>
      </c>
      <c r="Z159" s="154" t="s">
        <v>366</v>
      </c>
      <c r="AA159" s="113">
        <v>24900</v>
      </c>
      <c r="AB159" s="113" t="s">
        <v>454</v>
      </c>
      <c r="AC159" s="113" t="s">
        <v>455</v>
      </c>
      <c r="AD159" s="114">
        <f>IF(AB159="IVA Incluido",(AA159/1.19),AA159)</f>
        <v>20924.36974789916</v>
      </c>
      <c r="AE159" s="115">
        <f>IF(AC159="Si tiene IVA",AD159*19%,0)</f>
        <v>3975.6302521008406</v>
      </c>
      <c r="AF159" s="115">
        <f>AD159+AE159</f>
        <v>24900</v>
      </c>
      <c r="AG159" s="115">
        <f>IF(O159="","",(AA159*G159))</f>
        <v>24900</v>
      </c>
      <c r="AH159" s="115">
        <f>IF(O159="","",(AF159*G159))</f>
        <v>24900</v>
      </c>
      <c r="AI159" s="116" t="s">
        <v>450</v>
      </c>
      <c r="AJ159" s="117">
        <v>46080</v>
      </c>
      <c r="AK159" s="118" t="s">
        <v>998</v>
      </c>
      <c r="AL159" s="155" t="s">
        <v>457</v>
      </c>
      <c r="AM159" s="119" t="s">
        <v>999</v>
      </c>
      <c r="AN159" s="120">
        <v>25000</v>
      </c>
      <c r="AO159" s="120" t="s">
        <v>454</v>
      </c>
      <c r="AP159" s="121" t="s">
        <v>455</v>
      </c>
      <c r="AQ159" s="122">
        <f>IF(AO159="IVA Incluido",(AN159/1.19),AN159)</f>
        <v>21008.403361344539</v>
      </c>
      <c r="AR159" s="123">
        <f>IF(AP159="Si tiene IVA",AQ159*19%,0)</f>
        <v>3991.5966386554624</v>
      </c>
      <c r="AS159" s="123">
        <f>AQ159+AR159</f>
        <v>25000</v>
      </c>
      <c r="AT159" s="123">
        <f>IF(AB159="","",(AN159*G159))</f>
        <v>25000</v>
      </c>
      <c r="AU159" s="123">
        <f>IF(AB159="","",(AS159*G159))</f>
        <v>25000</v>
      </c>
      <c r="AV159" s="124">
        <f>IF(A159="","",AVERAGE(S159,AF159,AS159))</f>
        <v>27300</v>
      </c>
      <c r="AW159" s="124">
        <f>IF(A159="","",AVERAGE(U159,AH159,AU159))</f>
        <v>27300</v>
      </c>
      <c r="AX159" s="124">
        <f>IF(N159="","",STDEV(U159,AH159,AU159))</f>
        <v>4070.6264874095241</v>
      </c>
      <c r="AY159" s="125">
        <f>IF(N159="","",(AX159/AW159))</f>
        <v>0.14910719734100822</v>
      </c>
      <c r="AZ159" s="5"/>
      <c r="BA159" s="7">
        <f>COUNTA(M159,Z159,AM159)</f>
        <v>3</v>
      </c>
      <c r="BB159" s="7"/>
    </row>
    <row r="160" spans="1:54" ht="75" hidden="1">
      <c r="A160" s="6" t="s">
        <v>446</v>
      </c>
      <c r="B160" s="6" t="s">
        <v>521</v>
      </c>
      <c r="C160" s="6"/>
      <c r="D160" s="6" t="s">
        <v>1000</v>
      </c>
      <c r="E160" s="148" t="s">
        <v>1001</v>
      </c>
      <c r="F160" s="105" t="s">
        <v>56</v>
      </c>
      <c r="G160" s="149">
        <v>1</v>
      </c>
      <c r="H160" s="105" t="s">
        <v>57</v>
      </c>
      <c r="I160" s="106" t="s">
        <v>450</v>
      </c>
      <c r="J160" s="107">
        <v>46080</v>
      </c>
      <c r="K160" s="150" t="s">
        <v>1002</v>
      </c>
      <c r="L160" s="151" t="s">
        <v>457</v>
      </c>
      <c r="M160" s="107" t="s">
        <v>1003</v>
      </c>
      <c r="N160" s="108">
        <v>18000</v>
      </c>
      <c r="O160" s="108" t="s">
        <v>454</v>
      </c>
      <c r="P160" s="108" t="s">
        <v>455</v>
      </c>
      <c r="Q160" s="109">
        <f>IF(O160="IVA Incluido",(N160/1.19),N160)</f>
        <v>15126.050420168069</v>
      </c>
      <c r="R160" s="110">
        <f>IF(P160="Si tiene IVA",Q160*19%,0)</f>
        <v>2873.9495798319331</v>
      </c>
      <c r="S160" s="110">
        <f>Q160+R160</f>
        <v>18000</v>
      </c>
      <c r="T160" s="110">
        <f>IF(B160="","",(N160*G160))</f>
        <v>18000</v>
      </c>
      <c r="U160" s="110">
        <f>IF(B160="","",(S160*G160))</f>
        <v>18000</v>
      </c>
      <c r="V160" s="111" t="s">
        <v>450</v>
      </c>
      <c r="W160" s="112">
        <v>46080</v>
      </c>
      <c r="X160" s="152" t="s">
        <v>852</v>
      </c>
      <c r="Y160" s="153" t="s">
        <v>452</v>
      </c>
      <c r="Z160" s="154" t="s">
        <v>1004</v>
      </c>
      <c r="AA160" s="113">
        <v>14000</v>
      </c>
      <c r="AB160" s="113" t="s">
        <v>461</v>
      </c>
      <c r="AC160" s="113" t="s">
        <v>455</v>
      </c>
      <c r="AD160" s="114">
        <f>IF(AB160="IVA Incluido",(AA160/1.19),AA160)</f>
        <v>14000</v>
      </c>
      <c r="AE160" s="115">
        <f>IF(AC160="Si tiene IVA",AD160*19%,0)</f>
        <v>2660</v>
      </c>
      <c r="AF160" s="115">
        <f>AD160+AE160</f>
        <v>16660</v>
      </c>
      <c r="AG160" s="115">
        <f>IF(O160="","",(AA160*G160))</f>
        <v>14000</v>
      </c>
      <c r="AH160" s="115">
        <f>IF(O160="","",(AF160*G160))</f>
        <v>16660</v>
      </c>
      <c r="AI160" s="116" t="s">
        <v>450</v>
      </c>
      <c r="AJ160" s="117">
        <v>46080</v>
      </c>
      <c r="AK160" s="118" t="s">
        <v>983</v>
      </c>
      <c r="AL160" s="155" t="s">
        <v>457</v>
      </c>
      <c r="AM160" s="119" t="s">
        <v>394</v>
      </c>
      <c r="AN160" s="120">
        <v>16000</v>
      </c>
      <c r="AO160" s="120" t="s">
        <v>454</v>
      </c>
      <c r="AP160" s="121" t="s">
        <v>455</v>
      </c>
      <c r="AQ160" s="122">
        <f>IF(AO160="IVA Incluido",(AN160/1.19),AN160)</f>
        <v>13445.378151260506</v>
      </c>
      <c r="AR160" s="123">
        <f>IF(AP160="Si tiene IVA",AQ160*19%,0)</f>
        <v>2554.6218487394963</v>
      </c>
      <c r="AS160" s="123">
        <f>AQ160+AR160</f>
        <v>16000.000000000002</v>
      </c>
      <c r="AT160" s="123">
        <f>IF(AB160="","",(AN160*G160))</f>
        <v>16000</v>
      </c>
      <c r="AU160" s="123">
        <f>IF(AB160="","",(AS160*G160))</f>
        <v>16000.000000000002</v>
      </c>
      <c r="AV160" s="124">
        <f>IF(A160="","",AVERAGE(S160,AF160,AS160))</f>
        <v>16886.666666666668</v>
      </c>
      <c r="AW160" s="124">
        <f>IF(A160="","",AVERAGE(U160,AH160,AU160))</f>
        <v>16886.666666666668</v>
      </c>
      <c r="AX160" s="124">
        <f>IF(N160="","",STDEV(U160,AH160,AU160))</f>
        <v>1019.0845565179229</v>
      </c>
      <c r="AY160" s="125">
        <f>IF(N160="","",(AX160/AW160))</f>
        <v>6.0348473540342847E-2</v>
      </c>
      <c r="AZ160" s="5"/>
      <c r="BA160" s="7">
        <f>COUNTA(M160,Z160,AM160)</f>
        <v>3</v>
      </c>
      <c r="BB160" s="7"/>
    </row>
    <row r="161" spans="1:54" ht="405" hidden="1">
      <c r="A161" s="6" t="s">
        <v>446</v>
      </c>
      <c r="B161" s="6" t="s">
        <v>504</v>
      </c>
      <c r="C161" s="6" t="s">
        <v>1005</v>
      </c>
      <c r="D161" s="6" t="s">
        <v>1006</v>
      </c>
      <c r="E161" s="148" t="s">
        <v>1007</v>
      </c>
      <c r="F161" s="105" t="s">
        <v>56</v>
      </c>
      <c r="G161" s="149">
        <v>1</v>
      </c>
      <c r="H161" s="105" t="s">
        <v>549</v>
      </c>
      <c r="I161" s="106" t="s">
        <v>514</v>
      </c>
      <c r="J161" s="107" t="s">
        <v>514</v>
      </c>
      <c r="K161" s="150" t="s">
        <v>514</v>
      </c>
      <c r="L161" s="151" t="s">
        <v>514</v>
      </c>
      <c r="M161" s="157" t="s">
        <v>519</v>
      </c>
      <c r="N161" s="158">
        <v>11508</v>
      </c>
      <c r="O161" s="108"/>
      <c r="P161" s="108"/>
      <c r="Q161" s="109">
        <f>IF(O161="IVA Incluido",(N161/1.19),N161)</f>
        <v>11508</v>
      </c>
      <c r="R161" s="110">
        <f>IF(P161="Si tiene IVA",Q161*19%,0)</f>
        <v>0</v>
      </c>
      <c r="S161" s="110">
        <f>Q161+R161</f>
        <v>11508</v>
      </c>
      <c r="T161" s="110">
        <f>IF(B161="","",(N161*G161))</f>
        <v>11508</v>
      </c>
      <c r="U161" s="110">
        <f>IF(B161="","",(S161*G161))</f>
        <v>11508</v>
      </c>
      <c r="V161" s="111" t="s">
        <v>514</v>
      </c>
      <c r="W161" s="112" t="s">
        <v>514</v>
      </c>
      <c r="X161" s="112" t="s">
        <v>514</v>
      </c>
      <c r="Y161" s="112" t="s">
        <v>514</v>
      </c>
      <c r="Z161" s="159" t="s">
        <v>520</v>
      </c>
      <c r="AA161" s="160">
        <v>9528</v>
      </c>
      <c r="AB161" s="113" t="s">
        <v>461</v>
      </c>
      <c r="AC161" s="113" t="s">
        <v>455</v>
      </c>
      <c r="AD161" s="114">
        <f>IF(AB161="IVA Incluido",(AA161/1.19),AA161)</f>
        <v>9528</v>
      </c>
      <c r="AE161" s="115">
        <f>IF(AC161="Si tiene IVA",AD161*19%,0)</f>
        <v>1810.32</v>
      </c>
      <c r="AF161" s="115">
        <f>AD161+AE161</f>
        <v>11338.32</v>
      </c>
      <c r="AG161" s="115">
        <f>AD161</f>
        <v>9528</v>
      </c>
      <c r="AH161" s="115">
        <f>AF161</f>
        <v>11338.32</v>
      </c>
      <c r="AI161" s="116"/>
      <c r="AJ161" s="117"/>
      <c r="AK161" s="118"/>
      <c r="AL161" s="155"/>
      <c r="AM161" s="119"/>
      <c r="AN161" s="120"/>
      <c r="AO161" s="120"/>
      <c r="AP161" s="121"/>
      <c r="AQ161" s="122"/>
      <c r="AR161" s="123"/>
      <c r="AS161" s="123"/>
      <c r="AT161" s="123"/>
      <c r="AU161" s="123"/>
      <c r="AV161" s="124">
        <f>IF(A161="","",AVERAGE(S161,AF161,AS161))</f>
        <v>11423.16</v>
      </c>
      <c r="AW161" s="124">
        <f>IF(A161="","",AVERAGE(U161,AH161,AU161))</f>
        <v>11423.16</v>
      </c>
      <c r="AX161" s="124">
        <f>IF(N161="","",STDEV(U161,AH161,AU161))</f>
        <v>119.98187863173359</v>
      </c>
      <c r="AY161" s="125">
        <f>IF(N161="","",(AX161/AW161))</f>
        <v>1.0503387734368914E-2</v>
      </c>
      <c r="AZ161" s="5"/>
      <c r="BA161" s="7">
        <f>COUNTA(M161,Z161,AM161)</f>
        <v>2</v>
      </c>
      <c r="BB161" s="7" t="s">
        <v>880</v>
      </c>
    </row>
    <row r="162" spans="1:54" ht="90" hidden="1">
      <c r="A162" s="6" t="s">
        <v>446</v>
      </c>
      <c r="B162" s="6" t="s">
        <v>504</v>
      </c>
      <c r="C162" s="6" t="s">
        <v>1005</v>
      </c>
      <c r="D162" s="6" t="s">
        <v>1008</v>
      </c>
      <c r="E162" s="148" t="s">
        <v>1009</v>
      </c>
      <c r="F162" s="105" t="s">
        <v>56</v>
      </c>
      <c r="G162" s="149">
        <v>1</v>
      </c>
      <c r="H162" s="105" t="s">
        <v>549</v>
      </c>
      <c r="I162" s="106" t="s">
        <v>450</v>
      </c>
      <c r="J162" s="107">
        <v>46094</v>
      </c>
      <c r="K162" s="150" t="s">
        <v>538</v>
      </c>
      <c r="L162" s="151" t="s">
        <v>457</v>
      </c>
      <c r="M162" s="107" t="s">
        <v>539</v>
      </c>
      <c r="N162" s="108">
        <v>33076</v>
      </c>
      <c r="O162" s="108" t="s">
        <v>461</v>
      </c>
      <c r="P162" s="108" t="s">
        <v>455</v>
      </c>
      <c r="Q162" s="109">
        <f>IF(O162="IVA Incluido",(N162/1.19),N162)</f>
        <v>33076</v>
      </c>
      <c r="R162" s="110">
        <f>IF(P162="Si tiene IVA",Q162*19%,0)</f>
        <v>6284.4400000000005</v>
      </c>
      <c r="S162" s="110">
        <f>Q162+R162</f>
        <v>39360.44</v>
      </c>
      <c r="T162" s="110">
        <f>IF(B162="","",(N162*G162))</f>
        <v>33076</v>
      </c>
      <c r="U162" s="110">
        <f>IF(B162="","",(S162*G162))</f>
        <v>39360.44</v>
      </c>
      <c r="V162" s="111" t="s">
        <v>450</v>
      </c>
      <c r="W162" s="112">
        <v>46119</v>
      </c>
      <c r="X162" s="152" t="s">
        <v>647</v>
      </c>
      <c r="Y162" s="153" t="s">
        <v>457</v>
      </c>
      <c r="Z162" s="154" t="s">
        <v>561</v>
      </c>
      <c r="AA162" s="113">
        <v>31000</v>
      </c>
      <c r="AB162" s="113" t="s">
        <v>454</v>
      </c>
      <c r="AC162" s="113" t="s">
        <v>455</v>
      </c>
      <c r="AD162" s="114">
        <f>IF(AB162="IVA Incluido",(AA162/1.19),AA162)</f>
        <v>26050.420168067227</v>
      </c>
      <c r="AE162" s="115">
        <f>IF(AC162="Si tiene IVA",AD162*19%,0)</f>
        <v>4949.5798319327732</v>
      </c>
      <c r="AF162" s="115">
        <f>AD162+AE162</f>
        <v>31000</v>
      </c>
      <c r="AG162" s="115">
        <f>IF(O162="","",(AA162*G162))</f>
        <v>31000</v>
      </c>
      <c r="AH162" s="115">
        <f>IF(O162="","",(AF162*G162))</f>
        <v>31000</v>
      </c>
      <c r="AI162" s="116"/>
      <c r="AJ162" s="117"/>
      <c r="AK162" s="118"/>
      <c r="AL162" s="155"/>
      <c r="AM162" s="119" t="s">
        <v>520</v>
      </c>
      <c r="AN162" s="120">
        <v>27096</v>
      </c>
      <c r="AO162" s="120"/>
      <c r="AP162" s="121"/>
      <c r="AQ162" s="122">
        <f>AN162</f>
        <v>27096</v>
      </c>
      <c r="AR162" s="123">
        <f>AQ162*19%</f>
        <v>5148.24</v>
      </c>
      <c r="AS162" s="123">
        <f>AQ162+AR162</f>
        <v>32244.239999999998</v>
      </c>
      <c r="AT162" s="123">
        <f>AQ162</f>
        <v>27096</v>
      </c>
      <c r="AU162" s="123">
        <f>AS162</f>
        <v>32244.239999999998</v>
      </c>
      <c r="AV162" s="124">
        <f>IF(A162="","",AVERAGE(S162,AF162,AS162))</f>
        <v>34201.56</v>
      </c>
      <c r="AW162" s="124">
        <f>IF(A162="","",AVERAGE(U162,AH162,AU162))</f>
        <v>34201.56</v>
      </c>
      <c r="AX162" s="124">
        <f>IF(N162="","",STDEV(U162,AH162,AU162))</f>
        <v>4510.8275776402688</v>
      </c>
      <c r="AY162" s="125">
        <f>IF(N162="","",(AX162/AW162))</f>
        <v>0.13188952719233477</v>
      </c>
      <c r="AZ162" s="5"/>
      <c r="BA162" s="7">
        <f>COUNTA(M162,Z162,AM162)</f>
        <v>3</v>
      </c>
      <c r="BB162" s="7"/>
    </row>
    <row r="163" spans="1:54" ht="405" hidden="1">
      <c r="A163" s="6" t="s">
        <v>514</v>
      </c>
      <c r="B163" s="6" t="s">
        <v>514</v>
      </c>
      <c r="C163" s="6" t="s">
        <v>514</v>
      </c>
      <c r="D163" s="6" t="s">
        <v>1010</v>
      </c>
      <c r="E163" s="148" t="s">
        <v>1011</v>
      </c>
      <c r="F163" s="105" t="s">
        <v>517</v>
      </c>
      <c r="G163" s="149">
        <v>1</v>
      </c>
      <c r="H163" s="105"/>
      <c r="I163" s="106"/>
      <c r="J163" s="107"/>
      <c r="K163" s="150"/>
      <c r="L163" s="151"/>
      <c r="M163" s="107"/>
      <c r="N163" s="108"/>
      <c r="O163" s="108"/>
      <c r="P163" s="108"/>
      <c r="Q163" s="109" t="s">
        <v>518</v>
      </c>
      <c r="R163" s="110" t="s">
        <v>518</v>
      </c>
      <c r="S163" s="110" t="s">
        <v>518</v>
      </c>
      <c r="T163" s="110" t="s">
        <v>518</v>
      </c>
      <c r="U163" s="110" t="s">
        <v>518</v>
      </c>
      <c r="V163" s="111" t="s">
        <v>514</v>
      </c>
      <c r="W163" s="112" t="s">
        <v>514</v>
      </c>
      <c r="X163" s="152" t="s">
        <v>514</v>
      </c>
      <c r="Y163" s="153" t="s">
        <v>514</v>
      </c>
      <c r="Z163" s="154" t="s">
        <v>519</v>
      </c>
      <c r="AA163" s="113" t="s">
        <v>514</v>
      </c>
      <c r="AB163" s="113" t="s">
        <v>514</v>
      </c>
      <c r="AC163" s="113" t="s">
        <v>514</v>
      </c>
      <c r="AD163" s="114" t="s">
        <v>514</v>
      </c>
      <c r="AE163" s="115" t="s">
        <v>514</v>
      </c>
      <c r="AF163" s="115">
        <f>AH163/1.19</f>
        <v>114031.0924369748</v>
      </c>
      <c r="AG163" s="115">
        <f>AF163*19%</f>
        <v>21665.907563025212</v>
      </c>
      <c r="AH163" s="115">
        <v>135697</v>
      </c>
      <c r="AI163" s="116" t="s">
        <v>514</v>
      </c>
      <c r="AJ163" s="117" t="s">
        <v>514</v>
      </c>
      <c r="AK163" s="118" t="s">
        <v>514</v>
      </c>
      <c r="AL163" s="155" t="s">
        <v>514</v>
      </c>
      <c r="AM163" s="119" t="s">
        <v>520</v>
      </c>
      <c r="AN163" s="120" t="s">
        <v>514</v>
      </c>
      <c r="AO163" s="120" t="s">
        <v>514</v>
      </c>
      <c r="AP163" s="121" t="s">
        <v>514</v>
      </c>
      <c r="AQ163" s="122">
        <v>112346</v>
      </c>
      <c r="AR163" s="123">
        <v>21346</v>
      </c>
      <c r="AS163" s="123">
        <v>133692</v>
      </c>
      <c r="AT163" s="123">
        <v>112346</v>
      </c>
      <c r="AU163" s="123">
        <v>133692</v>
      </c>
      <c r="AV163" s="124">
        <v>134695</v>
      </c>
      <c r="AW163" s="124">
        <v>134695</v>
      </c>
      <c r="AX163" s="124">
        <v>1418.02</v>
      </c>
      <c r="AY163" s="125">
        <v>1.0500000000000001E-2</v>
      </c>
      <c r="AZ163" s="5"/>
      <c r="BA163" s="7"/>
      <c r="BB163" s="7"/>
    </row>
    <row r="164" spans="1:54" ht="405" hidden="1">
      <c r="A164" s="6" t="s">
        <v>514</v>
      </c>
      <c r="B164" s="6" t="s">
        <v>514</v>
      </c>
      <c r="C164" s="6" t="s">
        <v>514</v>
      </c>
      <c r="D164" s="6" t="s">
        <v>1012</v>
      </c>
      <c r="E164" s="148" t="s">
        <v>1013</v>
      </c>
      <c r="F164" s="105" t="s">
        <v>517</v>
      </c>
      <c r="G164" s="149">
        <v>1</v>
      </c>
      <c r="H164" s="105"/>
      <c r="I164" s="106"/>
      <c r="J164" s="107"/>
      <c r="K164" s="150"/>
      <c r="L164" s="151"/>
      <c r="M164" s="107"/>
      <c r="N164" s="108"/>
      <c r="O164" s="108"/>
      <c r="P164" s="108"/>
      <c r="Q164" s="109" t="s">
        <v>518</v>
      </c>
      <c r="R164" s="110" t="s">
        <v>518</v>
      </c>
      <c r="S164" s="110" t="s">
        <v>518</v>
      </c>
      <c r="T164" s="110" t="s">
        <v>518</v>
      </c>
      <c r="U164" s="110" t="s">
        <v>518</v>
      </c>
      <c r="V164" s="111" t="s">
        <v>514</v>
      </c>
      <c r="W164" s="112" t="s">
        <v>514</v>
      </c>
      <c r="X164" s="152" t="s">
        <v>514</v>
      </c>
      <c r="Y164" s="153" t="s">
        <v>514</v>
      </c>
      <c r="Z164" s="154" t="s">
        <v>519</v>
      </c>
      <c r="AA164" s="113" t="s">
        <v>514</v>
      </c>
      <c r="AB164" s="113" t="s">
        <v>514</v>
      </c>
      <c r="AC164" s="113" t="s">
        <v>514</v>
      </c>
      <c r="AD164" s="114" t="s">
        <v>514</v>
      </c>
      <c r="AE164" s="115" t="s">
        <v>514</v>
      </c>
      <c r="AF164" s="115">
        <f>AH164/1.19</f>
        <v>764858.82352941181</v>
      </c>
      <c r="AG164" s="115">
        <f>AF164*19%</f>
        <v>145323.17647058825</v>
      </c>
      <c r="AH164" s="115">
        <v>910182</v>
      </c>
      <c r="AI164" s="116" t="s">
        <v>514</v>
      </c>
      <c r="AJ164" s="117" t="s">
        <v>514</v>
      </c>
      <c r="AK164" s="118" t="s">
        <v>514</v>
      </c>
      <c r="AL164" s="155" t="s">
        <v>514</v>
      </c>
      <c r="AM164" s="119" t="s">
        <v>520</v>
      </c>
      <c r="AN164" s="120" t="s">
        <v>514</v>
      </c>
      <c r="AO164" s="120" t="s">
        <v>514</v>
      </c>
      <c r="AP164" s="121" t="s">
        <v>514</v>
      </c>
      <c r="AQ164" s="122">
        <v>753555</v>
      </c>
      <c r="AR164" s="123">
        <v>143175</v>
      </c>
      <c r="AS164" s="123">
        <v>896731</v>
      </c>
      <c r="AT164" s="123">
        <v>753555</v>
      </c>
      <c r="AU164" s="123">
        <v>896731</v>
      </c>
      <c r="AV164" s="124">
        <v>903456</v>
      </c>
      <c r="AW164" s="124">
        <v>903456</v>
      </c>
      <c r="AX164" s="124">
        <v>9511.26</v>
      </c>
      <c r="AY164" s="125">
        <v>1.0500000000000001E-2</v>
      </c>
      <c r="AZ164" s="5"/>
      <c r="BA164" s="7"/>
      <c r="BB164" s="7"/>
    </row>
    <row r="165" spans="1:54" ht="105" hidden="1">
      <c r="A165" s="6" t="s">
        <v>446</v>
      </c>
      <c r="B165" s="6" t="s">
        <v>521</v>
      </c>
      <c r="C165" s="6">
        <v>14111530</v>
      </c>
      <c r="D165" s="6" t="s">
        <v>1014</v>
      </c>
      <c r="E165" s="148" t="s">
        <v>1015</v>
      </c>
      <c r="F165" s="105" t="s">
        <v>56</v>
      </c>
      <c r="G165" s="149">
        <v>1</v>
      </c>
      <c r="H165" s="105" t="s">
        <v>57</v>
      </c>
      <c r="I165" s="106" t="s">
        <v>450</v>
      </c>
      <c r="J165" s="107">
        <v>46090</v>
      </c>
      <c r="K165" s="150" t="s">
        <v>1016</v>
      </c>
      <c r="L165" s="151" t="s">
        <v>457</v>
      </c>
      <c r="M165" s="107" t="s">
        <v>1017</v>
      </c>
      <c r="N165" s="108">
        <v>3200</v>
      </c>
      <c r="O165" s="108" t="s">
        <v>454</v>
      </c>
      <c r="P165" s="108" t="s">
        <v>455</v>
      </c>
      <c r="Q165" s="109">
        <f>IF(O165="IVA Incluido",(N165/1.19),N165)</f>
        <v>2689.0756302521008</v>
      </c>
      <c r="R165" s="110">
        <f>IF(P165="Si tiene IVA",Q165*19%,0)</f>
        <v>510.92436974789916</v>
      </c>
      <c r="S165" s="110">
        <f>Q165+R165</f>
        <v>3200</v>
      </c>
      <c r="T165" s="110">
        <f>IF(B165="","",(N165*G165))</f>
        <v>3200</v>
      </c>
      <c r="U165" s="110">
        <f>IF(B165="","",(S165*G165))</f>
        <v>3200</v>
      </c>
      <c r="V165" s="111" t="s">
        <v>450</v>
      </c>
      <c r="W165" s="112">
        <v>46090</v>
      </c>
      <c r="X165" s="152" t="s">
        <v>527</v>
      </c>
      <c r="Y165" s="153" t="s">
        <v>457</v>
      </c>
      <c r="Z165" s="154" t="s">
        <v>387</v>
      </c>
      <c r="AA165" s="113">
        <v>3200</v>
      </c>
      <c r="AB165" s="113" t="s">
        <v>454</v>
      </c>
      <c r="AC165" s="113" t="s">
        <v>455</v>
      </c>
      <c r="AD165" s="114">
        <f>IF(AB165="IVA Incluido",(AA165/1.19),AA165)</f>
        <v>2689.0756302521008</v>
      </c>
      <c r="AE165" s="115">
        <f>IF(AC165="Si tiene IVA",AD165*19%,0)</f>
        <v>510.92436974789916</v>
      </c>
      <c r="AF165" s="115">
        <f>AD165+AE165</f>
        <v>3200</v>
      </c>
      <c r="AG165" s="115">
        <f>IF(O165="","",(AA165*G165))</f>
        <v>3200</v>
      </c>
      <c r="AH165" s="115">
        <f>IF(O165="","",(AF165*G165))</f>
        <v>3200</v>
      </c>
      <c r="AI165" s="116" t="s">
        <v>450</v>
      </c>
      <c r="AJ165" s="117">
        <v>46090</v>
      </c>
      <c r="AK165" s="118" t="s">
        <v>1018</v>
      </c>
      <c r="AL165" s="155" t="s">
        <v>457</v>
      </c>
      <c r="AM165" s="119" t="s">
        <v>968</v>
      </c>
      <c r="AN165" s="120">
        <v>2500</v>
      </c>
      <c r="AO165" s="120" t="s">
        <v>454</v>
      </c>
      <c r="AP165" s="121" t="s">
        <v>455</v>
      </c>
      <c r="AQ165" s="122">
        <f>IF(AO165="IVA Incluido",(AN165/1.19),AN165)</f>
        <v>2100.840336134454</v>
      </c>
      <c r="AR165" s="123">
        <f>IF(AP165="Si tiene IVA",AQ165*19%,0)</f>
        <v>399.15966386554624</v>
      </c>
      <c r="AS165" s="123">
        <f>AQ165+AR165</f>
        <v>2500</v>
      </c>
      <c r="AT165" s="123">
        <f>IF(AB165="","",(AN165*G165))</f>
        <v>2500</v>
      </c>
      <c r="AU165" s="123">
        <f>IF(AB165="","",(AS165*G165))</f>
        <v>2500</v>
      </c>
      <c r="AV165" s="124">
        <f>IF(A165="","",AVERAGE(S165,AF165,AS165))</f>
        <v>2966.6666666666665</v>
      </c>
      <c r="AW165" s="124">
        <f>IF(A165="","",AVERAGE(U165,AH165,AU165))</f>
        <v>2966.6666666666665</v>
      </c>
      <c r="AX165" s="124">
        <f>IF(N165="","",STDEV(U165,AH165,AU165))</f>
        <v>404.14518843273879</v>
      </c>
      <c r="AY165" s="125">
        <f>IF(N165="","",(AX165/AW165))</f>
        <v>0.1362287152020468</v>
      </c>
      <c r="AZ165" s="5"/>
      <c r="BA165" s="7">
        <f>COUNTA(M165,Z165,AM165)</f>
        <v>3</v>
      </c>
      <c r="BB165" s="7"/>
    </row>
    <row r="166" spans="1:54" ht="105" hidden="1">
      <c r="A166" s="6" t="s">
        <v>446</v>
      </c>
      <c r="B166" s="6" t="s">
        <v>521</v>
      </c>
      <c r="C166" s="6">
        <v>14111530</v>
      </c>
      <c r="D166" s="6" t="s">
        <v>180</v>
      </c>
      <c r="E166" s="148" t="s">
        <v>181</v>
      </c>
      <c r="F166" s="105" t="s">
        <v>56</v>
      </c>
      <c r="G166" s="149">
        <v>1</v>
      </c>
      <c r="H166" s="105" t="s">
        <v>57</v>
      </c>
      <c r="I166" s="106" t="s">
        <v>450</v>
      </c>
      <c r="J166" s="107">
        <v>46090</v>
      </c>
      <c r="K166" s="150" t="s">
        <v>1019</v>
      </c>
      <c r="L166" s="151" t="s">
        <v>457</v>
      </c>
      <c r="M166" s="107" t="s">
        <v>402</v>
      </c>
      <c r="N166" s="108">
        <v>2126</v>
      </c>
      <c r="O166" s="108" t="s">
        <v>454</v>
      </c>
      <c r="P166" s="108" t="s">
        <v>455</v>
      </c>
      <c r="Q166" s="109">
        <f>IF(O166="IVA Incluido",(N166/1.19),N166)</f>
        <v>1786.5546218487395</v>
      </c>
      <c r="R166" s="110">
        <f>IF(P166="Si tiene IVA",Q166*19%,0)</f>
        <v>339.44537815126051</v>
      </c>
      <c r="S166" s="110">
        <f>Q166+R166</f>
        <v>2126</v>
      </c>
      <c r="T166" s="110">
        <f>IF(B166="","",(N166*G166))</f>
        <v>2126</v>
      </c>
      <c r="U166" s="110">
        <f>IF(B166="","",(S166*G166))</f>
        <v>2126</v>
      </c>
      <c r="V166" s="111" t="s">
        <v>450</v>
      </c>
      <c r="W166" s="112">
        <v>46090</v>
      </c>
      <c r="X166" s="152" t="s">
        <v>1020</v>
      </c>
      <c r="Y166" s="153" t="s">
        <v>457</v>
      </c>
      <c r="Z166" s="154" t="s">
        <v>403</v>
      </c>
      <c r="AA166" s="113">
        <v>2500</v>
      </c>
      <c r="AB166" s="113" t="s">
        <v>454</v>
      </c>
      <c r="AC166" s="113" t="s">
        <v>455</v>
      </c>
      <c r="AD166" s="114">
        <f>IF(AB166="IVA Incluido",(AA166/1.19),AA166)</f>
        <v>2100.840336134454</v>
      </c>
      <c r="AE166" s="115">
        <f>IF(AC166="Si tiene IVA",AD166*19%,0)</f>
        <v>399.15966386554624</v>
      </c>
      <c r="AF166" s="115">
        <f>AD166+AE166</f>
        <v>2500</v>
      </c>
      <c r="AG166" s="115">
        <f>AD166</f>
        <v>2100.840336134454</v>
      </c>
      <c r="AH166" s="115">
        <f>IF(O166="","",(AF166*G166))</f>
        <v>2500</v>
      </c>
      <c r="AI166" s="116" t="s">
        <v>450</v>
      </c>
      <c r="AJ166" s="117">
        <v>46090</v>
      </c>
      <c r="AK166" s="118" t="s">
        <v>1021</v>
      </c>
      <c r="AL166" s="155" t="s">
        <v>452</v>
      </c>
      <c r="AM166" s="119" t="s">
        <v>404</v>
      </c>
      <c r="AN166" s="120">
        <v>1785</v>
      </c>
      <c r="AO166" s="120" t="s">
        <v>454</v>
      </c>
      <c r="AP166" s="121" t="s">
        <v>455</v>
      </c>
      <c r="AQ166" s="122">
        <f>IF(AO166="IVA Incluido",(AN166/1.19),AN166)</f>
        <v>1500</v>
      </c>
      <c r="AR166" s="123">
        <f>IF(AP166="Si tiene IVA",AQ166*19%,0)</f>
        <v>285</v>
      </c>
      <c r="AS166" s="123">
        <f>AQ166+AR166</f>
        <v>1785</v>
      </c>
      <c r="AT166" s="123">
        <f>IF(AB166="","",(AN166*G166))</f>
        <v>1785</v>
      </c>
      <c r="AU166" s="123">
        <f>IF(AB166="","",(AS166*G166))</f>
        <v>1785</v>
      </c>
      <c r="AV166" s="124">
        <f>IF(A166="","",AVERAGE(S166,AF166,AS166))</f>
        <v>2137</v>
      </c>
      <c r="AW166" s="124">
        <f>IF(A166="","",AVERAGE(U166,AH166,AU166))</f>
        <v>2137</v>
      </c>
      <c r="AX166" s="124">
        <f>IF(N166="","",STDEV(U166,AH166,AU166))</f>
        <v>357.62690055419489</v>
      </c>
      <c r="AY166" s="125">
        <f>IF(N166="","",(AX166/AW166))</f>
        <v>0.16734997686204722</v>
      </c>
      <c r="AZ166" s="5"/>
      <c r="BA166" s="7">
        <f>COUNTA(M166,Z166,AM166)</f>
        <v>3</v>
      </c>
      <c r="BB166" s="7"/>
    </row>
    <row r="167" spans="1:54" ht="75" hidden="1">
      <c r="A167" s="6" t="s">
        <v>446</v>
      </c>
      <c r="B167" s="6" t="s">
        <v>521</v>
      </c>
      <c r="C167" s="6">
        <v>14111519</v>
      </c>
      <c r="D167" s="6" t="s">
        <v>1022</v>
      </c>
      <c r="E167" s="148" t="s">
        <v>1023</v>
      </c>
      <c r="F167" s="105" t="s">
        <v>56</v>
      </c>
      <c r="G167" s="149">
        <v>1</v>
      </c>
      <c r="H167" s="105" t="s">
        <v>57</v>
      </c>
      <c r="I167" s="106" t="s">
        <v>463</v>
      </c>
      <c r="J167" s="107">
        <v>46090</v>
      </c>
      <c r="K167" s="150" t="s">
        <v>852</v>
      </c>
      <c r="L167" s="151" t="s">
        <v>452</v>
      </c>
      <c r="M167" s="107" t="s">
        <v>364</v>
      </c>
      <c r="N167" s="108">
        <v>6500</v>
      </c>
      <c r="O167" s="108" t="s">
        <v>454</v>
      </c>
      <c r="P167" s="108" t="s">
        <v>455</v>
      </c>
      <c r="Q167" s="109">
        <f>IF(O167="IVA Incluido",(N167/1.19),N167)</f>
        <v>5462.1848739495799</v>
      </c>
      <c r="R167" s="110">
        <f>IF(P167="Si tiene IVA",Q167*19%,0)</f>
        <v>1037.8151260504203</v>
      </c>
      <c r="S167" s="110">
        <f>Q167+R167</f>
        <v>6500</v>
      </c>
      <c r="T167" s="110">
        <f>IF(B167="","",(N167*G167))</f>
        <v>6500</v>
      </c>
      <c r="U167" s="110">
        <f>IF(B167="","",(S167*G167))</f>
        <v>6500</v>
      </c>
      <c r="V167" s="111" t="s">
        <v>463</v>
      </c>
      <c r="W167" s="112">
        <v>46090</v>
      </c>
      <c r="X167" s="152" t="s">
        <v>983</v>
      </c>
      <c r="Y167" s="153" t="s">
        <v>452</v>
      </c>
      <c r="Z167" s="154" t="s">
        <v>394</v>
      </c>
      <c r="AA167" s="113">
        <v>5800</v>
      </c>
      <c r="AB167" s="113" t="s">
        <v>454</v>
      </c>
      <c r="AC167" s="113" t="s">
        <v>455</v>
      </c>
      <c r="AD167" s="114">
        <f>IF(AB167="IVA Incluido",(AA167/1.19),AA167)</f>
        <v>4873.9495798319331</v>
      </c>
      <c r="AE167" s="115">
        <f>IF(AC167="Si tiene IVA",AD167*19%,0)</f>
        <v>926.05042016806726</v>
      </c>
      <c r="AF167" s="115">
        <f>AD167+AE167</f>
        <v>5800</v>
      </c>
      <c r="AG167" s="115">
        <f>AD167</f>
        <v>4873.9495798319331</v>
      </c>
      <c r="AH167" s="115">
        <f>IF(O167="","",(AF167*G167))</f>
        <v>5800</v>
      </c>
      <c r="AI167" s="116" t="s">
        <v>463</v>
      </c>
      <c r="AJ167" s="117">
        <v>46090</v>
      </c>
      <c r="AK167" s="118" t="s">
        <v>526</v>
      </c>
      <c r="AL167" s="155" t="s">
        <v>457</v>
      </c>
      <c r="AM167" s="119" t="s">
        <v>390</v>
      </c>
      <c r="AN167" s="120">
        <v>6050</v>
      </c>
      <c r="AO167" s="120" t="s">
        <v>461</v>
      </c>
      <c r="AP167" s="121" t="s">
        <v>455</v>
      </c>
      <c r="AQ167" s="122">
        <f>IF(AO167="IVA Incluido",(AN167/1.19),AN167)</f>
        <v>6050</v>
      </c>
      <c r="AR167" s="123">
        <f>IF(AP167="Si tiene IVA",AQ167*19%,0)</f>
        <v>1149.5</v>
      </c>
      <c r="AS167" s="123">
        <f>AQ167+AR167</f>
        <v>7199.5</v>
      </c>
      <c r="AT167" s="123">
        <f>IF(AB167="","",(AN167*G167))</f>
        <v>6050</v>
      </c>
      <c r="AU167" s="123">
        <f>IF(AB167="","",(AS167*G167))</f>
        <v>7199.5</v>
      </c>
      <c r="AV167" s="124">
        <f>IF(A167="","",AVERAGE(S167,AF167,AS167))</f>
        <v>6499.833333333333</v>
      </c>
      <c r="AW167" s="124">
        <f>IF(A167="","",AVERAGE(U167,AH167,AU167))</f>
        <v>6499.833333333333</v>
      </c>
      <c r="AX167" s="124">
        <f>IF(N167="","",STDEV(U167,AH167,AU167))</f>
        <v>699.75001488626879</v>
      </c>
      <c r="AY167" s="125">
        <f>IF(N167="","",(AX167/AW167))</f>
        <v>0.10765660886990981</v>
      </c>
      <c r="AZ167" s="5"/>
      <c r="BA167" s="7">
        <f>COUNTA(M167,Z167,AM167)</f>
        <v>3</v>
      </c>
      <c r="BB167" s="7"/>
    </row>
    <row r="168" spans="1:54" ht="405" hidden="1">
      <c r="A168" s="6" t="s">
        <v>514</v>
      </c>
      <c r="B168" s="6" t="s">
        <v>514</v>
      </c>
      <c r="C168" s="6" t="s">
        <v>514</v>
      </c>
      <c r="D168" s="6" t="s">
        <v>1024</v>
      </c>
      <c r="E168" s="148" t="s">
        <v>1025</v>
      </c>
      <c r="F168" s="105" t="s">
        <v>517</v>
      </c>
      <c r="G168" s="149">
        <v>1</v>
      </c>
      <c r="H168" s="105"/>
      <c r="I168" s="106"/>
      <c r="J168" s="107"/>
      <c r="K168" s="150"/>
      <c r="L168" s="151"/>
      <c r="M168" s="107"/>
      <c r="N168" s="108"/>
      <c r="O168" s="108"/>
      <c r="P168" s="108"/>
      <c r="Q168" s="109" t="s">
        <v>518</v>
      </c>
      <c r="R168" s="110" t="s">
        <v>518</v>
      </c>
      <c r="S168" s="110" t="s">
        <v>518</v>
      </c>
      <c r="T168" s="110" t="s">
        <v>518</v>
      </c>
      <c r="U168" s="110" t="s">
        <v>518</v>
      </c>
      <c r="V168" s="111" t="s">
        <v>514</v>
      </c>
      <c r="W168" s="112" t="s">
        <v>514</v>
      </c>
      <c r="X168" s="152" t="s">
        <v>514</v>
      </c>
      <c r="Y168" s="153" t="s">
        <v>514</v>
      </c>
      <c r="Z168" s="154" t="s">
        <v>519</v>
      </c>
      <c r="AA168" s="113" t="s">
        <v>514</v>
      </c>
      <c r="AB168" s="113" t="s">
        <v>514</v>
      </c>
      <c r="AC168" s="113" t="s">
        <v>514</v>
      </c>
      <c r="AD168" s="114" t="s">
        <v>514</v>
      </c>
      <c r="AE168" s="115" t="s">
        <v>514</v>
      </c>
      <c r="AF168" s="115">
        <f>AH168/1.19</f>
        <v>133251.26050420169</v>
      </c>
      <c r="AG168" s="115">
        <f>AF168*19%</f>
        <v>25317.739495798323</v>
      </c>
      <c r="AH168" s="115">
        <v>158569</v>
      </c>
      <c r="AI168" s="116" t="s">
        <v>514</v>
      </c>
      <c r="AJ168" s="117" t="s">
        <v>514</v>
      </c>
      <c r="AK168" s="118" t="s">
        <v>514</v>
      </c>
      <c r="AL168" s="155" t="s">
        <v>514</v>
      </c>
      <c r="AM168" s="119" t="s">
        <v>520</v>
      </c>
      <c r="AN168" s="120" t="s">
        <v>514</v>
      </c>
      <c r="AO168" s="120" t="s">
        <v>514</v>
      </c>
      <c r="AP168" s="121" t="s">
        <v>514</v>
      </c>
      <c r="AQ168" s="122">
        <v>129389</v>
      </c>
      <c r="AR168" s="123">
        <v>24584</v>
      </c>
      <c r="AS168" s="123">
        <v>153972</v>
      </c>
      <c r="AT168" s="123">
        <v>129389</v>
      </c>
      <c r="AU168" s="123">
        <v>153972</v>
      </c>
      <c r="AV168" s="124">
        <v>156271</v>
      </c>
      <c r="AW168" s="124">
        <v>156271</v>
      </c>
      <c r="AX168" s="124">
        <v>3250.32</v>
      </c>
      <c r="AY168" s="125">
        <v>2.0799999999999999E-2</v>
      </c>
      <c r="AZ168" s="5"/>
      <c r="BA168" s="7"/>
      <c r="BB168" s="7"/>
    </row>
    <row r="169" spans="1:54" ht="75" hidden="1">
      <c r="A169" s="6" t="s">
        <v>446</v>
      </c>
      <c r="B169" s="6" t="s">
        <v>521</v>
      </c>
      <c r="C169" s="6"/>
      <c r="D169" s="6" t="s">
        <v>1026</v>
      </c>
      <c r="E169" s="148" t="s">
        <v>1027</v>
      </c>
      <c r="F169" s="105" t="s">
        <v>56</v>
      </c>
      <c r="G169" s="149">
        <v>1</v>
      </c>
      <c r="H169" s="105" t="s">
        <v>57</v>
      </c>
      <c r="I169" s="106" t="s">
        <v>450</v>
      </c>
      <c r="J169" s="107">
        <v>46090</v>
      </c>
      <c r="K169" s="150" t="s">
        <v>852</v>
      </c>
      <c r="L169" s="151" t="s">
        <v>457</v>
      </c>
      <c r="M169" s="107" t="s">
        <v>364</v>
      </c>
      <c r="N169" s="108">
        <v>12500</v>
      </c>
      <c r="O169" s="108" t="s">
        <v>461</v>
      </c>
      <c r="P169" s="108" t="s">
        <v>455</v>
      </c>
      <c r="Q169" s="109">
        <f t="shared" ref="Q169:Q184" si="109">IF(O169="IVA Incluido",(N169/1.19),N169)</f>
        <v>12500</v>
      </c>
      <c r="R169" s="110">
        <f t="shared" ref="R169:R184" si="110">IF(P169="Si tiene IVA",Q169*19%,0)</f>
        <v>2375</v>
      </c>
      <c r="S169" s="110">
        <f t="shared" ref="S169:S184" si="111">Q169+R169</f>
        <v>14875</v>
      </c>
      <c r="T169" s="110">
        <f>IF(B169="","",(N169*G169))</f>
        <v>12500</v>
      </c>
      <c r="U169" s="110">
        <f t="shared" ref="U169:U184" si="112">IF(B169="","",(S169*G169))</f>
        <v>14875</v>
      </c>
      <c r="V169" s="111" t="s">
        <v>450</v>
      </c>
      <c r="W169" s="112">
        <v>46090</v>
      </c>
      <c r="X169" s="152" t="s">
        <v>1028</v>
      </c>
      <c r="Y169" s="153" t="s">
        <v>457</v>
      </c>
      <c r="Z169" s="154" t="s">
        <v>1029</v>
      </c>
      <c r="AA169" s="113">
        <v>12600</v>
      </c>
      <c r="AB169" s="113" t="s">
        <v>454</v>
      </c>
      <c r="AC169" s="113" t="s">
        <v>455</v>
      </c>
      <c r="AD169" s="114">
        <f t="shared" ref="AD169:AD184" si="113">IF(AB169="IVA Incluido",(AA169/1.19),AA169)</f>
        <v>10588.235294117647</v>
      </c>
      <c r="AE169" s="115">
        <f t="shared" ref="AE169:AE184" si="114">IF(AC169="Si tiene IVA",AD169*19%,0)</f>
        <v>2011.7647058823529</v>
      </c>
      <c r="AF169" s="115">
        <f t="shared" ref="AF169:AF184" si="115">AD169+AE169</f>
        <v>12600</v>
      </c>
      <c r="AG169" s="115">
        <f>IF(O169="","",(AA169*G169))</f>
        <v>12600</v>
      </c>
      <c r="AH169" s="115">
        <f t="shared" ref="AH169:AH184" si="116">IF(O169="","",(AF169*G169))</f>
        <v>12600</v>
      </c>
      <c r="AI169" s="116" t="s">
        <v>450</v>
      </c>
      <c r="AJ169" s="117">
        <v>46090</v>
      </c>
      <c r="AK169" s="118" t="s">
        <v>1030</v>
      </c>
      <c r="AL169" s="155" t="s">
        <v>457</v>
      </c>
      <c r="AM169" s="119" t="s">
        <v>1031</v>
      </c>
      <c r="AN169" s="120">
        <v>12000</v>
      </c>
      <c r="AO169" s="120" t="s">
        <v>454</v>
      </c>
      <c r="AP169" s="121" t="s">
        <v>455</v>
      </c>
      <c r="AQ169" s="122">
        <f t="shared" ref="AQ169:AQ184" si="117">IF(AO169="IVA Incluido",(AN169/1.19),AN169)</f>
        <v>10084.033613445379</v>
      </c>
      <c r="AR169" s="123">
        <f t="shared" ref="AR169:AR184" si="118">IF(AP169="Si tiene IVA",AQ169*19%,0)</f>
        <v>1915.966386554622</v>
      </c>
      <c r="AS169" s="123">
        <f t="shared" ref="AS169:AS184" si="119">AQ169+AR169</f>
        <v>12000.000000000002</v>
      </c>
      <c r="AT169" s="123">
        <f>IF(AB169="","",(AN169*G169))</f>
        <v>12000</v>
      </c>
      <c r="AU169" s="123">
        <f t="shared" ref="AU169:AU184" si="120">IF(AB169="","",(AS169*G169))</f>
        <v>12000.000000000002</v>
      </c>
      <c r="AV169" s="124">
        <f t="shared" ref="AV169:AV184" si="121">IF(A169="","",AVERAGE(S169,AF169,AS169))</f>
        <v>13158.333333333334</v>
      </c>
      <c r="AW169" s="124">
        <f t="shared" ref="AW169:AW184" si="122">IF(A169="","",AVERAGE(U169,AH169,AU169))</f>
        <v>13158.333333333334</v>
      </c>
      <c r="AX169" s="124">
        <f t="shared" ref="AX169:AX184" si="123">IF(N169="","",STDEV(U169,AH169,AU169))</f>
        <v>1516.6437727209811</v>
      </c>
      <c r="AY169" s="125">
        <f t="shared" ref="AY169:AY184" si="124">IF(N169="","",(AX169/AW169))</f>
        <v>0.11526108469063821</v>
      </c>
      <c r="AZ169" s="5"/>
      <c r="BA169" s="7">
        <f t="shared" ref="BA169:BA184" si="125">COUNTA(M169,Z169,AM169)</f>
        <v>3</v>
      </c>
      <c r="BB169" s="7"/>
    </row>
    <row r="170" spans="1:54" ht="75" hidden="1">
      <c r="A170" s="6" t="s">
        <v>446</v>
      </c>
      <c r="B170" s="6" t="s">
        <v>521</v>
      </c>
      <c r="C170" s="6"/>
      <c r="D170" s="6" t="s">
        <v>1032</v>
      </c>
      <c r="E170" s="148" t="s">
        <v>1033</v>
      </c>
      <c r="F170" s="105" t="s">
        <v>56</v>
      </c>
      <c r="G170" s="149">
        <v>1</v>
      </c>
      <c r="H170" s="105" t="s">
        <v>57</v>
      </c>
      <c r="I170" s="106" t="s">
        <v>450</v>
      </c>
      <c r="J170" s="107">
        <v>46090</v>
      </c>
      <c r="K170" s="150" t="s">
        <v>852</v>
      </c>
      <c r="L170" s="151" t="s">
        <v>457</v>
      </c>
      <c r="M170" s="107" t="s">
        <v>364</v>
      </c>
      <c r="N170" s="108">
        <v>1000</v>
      </c>
      <c r="O170" s="108" t="s">
        <v>461</v>
      </c>
      <c r="P170" s="108" t="s">
        <v>455</v>
      </c>
      <c r="Q170" s="109">
        <f t="shared" si="109"/>
        <v>1000</v>
      </c>
      <c r="R170" s="110">
        <f t="shared" si="110"/>
        <v>190</v>
      </c>
      <c r="S170" s="110">
        <f t="shared" si="111"/>
        <v>1190</v>
      </c>
      <c r="T170" s="110">
        <f>IF(B170="","",(N170*G170))</f>
        <v>1000</v>
      </c>
      <c r="U170" s="110">
        <f t="shared" si="112"/>
        <v>1190</v>
      </c>
      <c r="V170" s="111" t="s">
        <v>450</v>
      </c>
      <c r="W170" s="112">
        <v>46090</v>
      </c>
      <c r="X170" s="152" t="s">
        <v>1034</v>
      </c>
      <c r="Y170" s="153" t="s">
        <v>457</v>
      </c>
      <c r="Z170" s="154" t="s">
        <v>1035</v>
      </c>
      <c r="AA170" s="113">
        <v>1671</v>
      </c>
      <c r="AB170" s="113" t="s">
        <v>454</v>
      </c>
      <c r="AC170" s="113" t="s">
        <v>455</v>
      </c>
      <c r="AD170" s="114">
        <f t="shared" si="113"/>
        <v>1404.201680672269</v>
      </c>
      <c r="AE170" s="115">
        <f t="shared" si="114"/>
        <v>266.79831932773112</v>
      </c>
      <c r="AF170" s="115">
        <f t="shared" si="115"/>
        <v>1671.0000000000002</v>
      </c>
      <c r="AG170" s="115">
        <f>IF(O170="","",(AA170*G170))</f>
        <v>1671</v>
      </c>
      <c r="AH170" s="115">
        <f t="shared" si="116"/>
        <v>1671.0000000000002</v>
      </c>
      <c r="AI170" s="116" t="s">
        <v>450</v>
      </c>
      <c r="AJ170" s="117">
        <v>46090</v>
      </c>
      <c r="AK170" s="118" t="s">
        <v>1036</v>
      </c>
      <c r="AL170" s="155" t="s">
        <v>457</v>
      </c>
      <c r="AM170" s="119" t="s">
        <v>1017</v>
      </c>
      <c r="AN170" s="120">
        <v>1400</v>
      </c>
      <c r="AO170" s="120" t="s">
        <v>454</v>
      </c>
      <c r="AP170" s="121" t="s">
        <v>455</v>
      </c>
      <c r="AQ170" s="122">
        <f t="shared" si="117"/>
        <v>1176.4705882352941</v>
      </c>
      <c r="AR170" s="123">
        <f t="shared" si="118"/>
        <v>223.52941176470588</v>
      </c>
      <c r="AS170" s="123">
        <f t="shared" si="119"/>
        <v>1400</v>
      </c>
      <c r="AT170" s="123">
        <f>IF(AB170="","",(AN170*G170))</f>
        <v>1400</v>
      </c>
      <c r="AU170" s="123">
        <f t="shared" si="120"/>
        <v>1400</v>
      </c>
      <c r="AV170" s="124">
        <f t="shared" si="121"/>
        <v>1420.3333333333333</v>
      </c>
      <c r="AW170" s="124">
        <f t="shared" si="122"/>
        <v>1420.3333333333333</v>
      </c>
      <c r="AX170" s="124">
        <f t="shared" si="123"/>
        <v>241.14380218727155</v>
      </c>
      <c r="AY170" s="125">
        <f t="shared" si="124"/>
        <v>0.16977972460967253</v>
      </c>
      <c r="AZ170" s="5"/>
      <c r="BA170" s="7">
        <f t="shared" si="125"/>
        <v>3</v>
      </c>
      <c r="BB170" s="7"/>
    </row>
    <row r="171" spans="1:54" ht="75" hidden="1">
      <c r="A171" s="6" t="s">
        <v>446</v>
      </c>
      <c r="B171" s="6" t="s">
        <v>521</v>
      </c>
      <c r="C171" s="6"/>
      <c r="D171" s="6" t="s">
        <v>1037</v>
      </c>
      <c r="E171" s="148" t="s">
        <v>1038</v>
      </c>
      <c r="F171" s="105" t="s">
        <v>56</v>
      </c>
      <c r="G171" s="149">
        <v>1</v>
      </c>
      <c r="H171" s="105" t="s">
        <v>57</v>
      </c>
      <c r="I171" s="106" t="s">
        <v>450</v>
      </c>
      <c r="J171" s="107">
        <v>46090</v>
      </c>
      <c r="K171" s="150" t="s">
        <v>852</v>
      </c>
      <c r="L171" s="151" t="s">
        <v>457</v>
      </c>
      <c r="M171" s="107" t="s">
        <v>364</v>
      </c>
      <c r="N171" s="108">
        <v>3600</v>
      </c>
      <c r="O171" s="108" t="s">
        <v>461</v>
      </c>
      <c r="P171" s="108" t="s">
        <v>455</v>
      </c>
      <c r="Q171" s="109">
        <f t="shared" si="109"/>
        <v>3600</v>
      </c>
      <c r="R171" s="110">
        <f t="shared" si="110"/>
        <v>684</v>
      </c>
      <c r="S171" s="110">
        <f t="shared" si="111"/>
        <v>4284</v>
      </c>
      <c r="T171" s="110">
        <f>IF(B171="","",(N171*G171))</f>
        <v>3600</v>
      </c>
      <c r="U171" s="110">
        <f t="shared" si="112"/>
        <v>4284</v>
      </c>
      <c r="V171" s="111" t="s">
        <v>450</v>
      </c>
      <c r="W171" s="112">
        <v>46090</v>
      </c>
      <c r="X171" s="152" t="s">
        <v>1039</v>
      </c>
      <c r="Y171" s="153" t="s">
        <v>457</v>
      </c>
      <c r="Z171" s="154" t="s">
        <v>1040</v>
      </c>
      <c r="AA171" s="113">
        <v>3000</v>
      </c>
      <c r="AB171" s="113" t="s">
        <v>454</v>
      </c>
      <c r="AC171" s="113" t="s">
        <v>455</v>
      </c>
      <c r="AD171" s="114">
        <f t="shared" si="113"/>
        <v>2521.0084033613448</v>
      </c>
      <c r="AE171" s="115">
        <f t="shared" si="114"/>
        <v>478.99159663865549</v>
      </c>
      <c r="AF171" s="115">
        <f t="shared" si="115"/>
        <v>3000.0000000000005</v>
      </c>
      <c r="AG171" s="115">
        <f>IF(O171="","",(AA171*G171))</f>
        <v>3000</v>
      </c>
      <c r="AH171" s="115">
        <f t="shared" si="116"/>
        <v>3000.0000000000005</v>
      </c>
      <c r="AI171" s="116" t="s">
        <v>450</v>
      </c>
      <c r="AJ171" s="117">
        <v>46090</v>
      </c>
      <c r="AK171" s="118" t="s">
        <v>527</v>
      </c>
      <c r="AL171" s="155" t="s">
        <v>457</v>
      </c>
      <c r="AM171" s="119" t="s">
        <v>1041</v>
      </c>
      <c r="AN171" s="120">
        <v>3500</v>
      </c>
      <c r="AO171" s="120" t="s">
        <v>454</v>
      </c>
      <c r="AP171" s="121" t="s">
        <v>455</v>
      </c>
      <c r="AQ171" s="122">
        <f t="shared" si="117"/>
        <v>2941.1764705882356</v>
      </c>
      <c r="AR171" s="123">
        <f t="shared" si="118"/>
        <v>558.82352941176475</v>
      </c>
      <c r="AS171" s="123">
        <f t="shared" si="119"/>
        <v>3500.0000000000005</v>
      </c>
      <c r="AT171" s="123">
        <f>IF(AB171="","",(AN171*G171))</f>
        <v>3500</v>
      </c>
      <c r="AU171" s="123">
        <f t="shared" si="120"/>
        <v>3500.0000000000005</v>
      </c>
      <c r="AV171" s="124">
        <f t="shared" si="121"/>
        <v>3594.6666666666665</v>
      </c>
      <c r="AW171" s="124">
        <f t="shared" si="122"/>
        <v>3594.6666666666665</v>
      </c>
      <c r="AX171" s="124">
        <f t="shared" si="123"/>
        <v>647.21351448600956</v>
      </c>
      <c r="AY171" s="125">
        <f t="shared" si="124"/>
        <v>0.18004826997941661</v>
      </c>
      <c r="AZ171" s="5"/>
      <c r="BA171" s="7">
        <f t="shared" si="125"/>
        <v>3</v>
      </c>
      <c r="BB171" s="7"/>
    </row>
    <row r="172" spans="1:54" ht="75" hidden="1">
      <c r="A172" s="6" t="s">
        <v>446</v>
      </c>
      <c r="B172" s="6" t="s">
        <v>521</v>
      </c>
      <c r="C172" s="6"/>
      <c r="D172" s="6" t="s">
        <v>1042</v>
      </c>
      <c r="E172" s="148" t="s">
        <v>1043</v>
      </c>
      <c r="F172" s="105" t="s">
        <v>56</v>
      </c>
      <c r="G172" s="149">
        <v>1</v>
      </c>
      <c r="H172" s="105" t="s">
        <v>57</v>
      </c>
      <c r="I172" s="106" t="s">
        <v>450</v>
      </c>
      <c r="J172" s="107">
        <v>46090</v>
      </c>
      <c r="K172" s="150" t="s">
        <v>852</v>
      </c>
      <c r="L172" s="151" t="s">
        <v>457</v>
      </c>
      <c r="M172" s="107" t="s">
        <v>364</v>
      </c>
      <c r="N172" s="108">
        <v>3699</v>
      </c>
      <c r="O172" s="108" t="s">
        <v>461</v>
      </c>
      <c r="P172" s="108" t="s">
        <v>455</v>
      </c>
      <c r="Q172" s="109">
        <f t="shared" si="109"/>
        <v>3699</v>
      </c>
      <c r="R172" s="110">
        <f t="shared" si="110"/>
        <v>702.81000000000006</v>
      </c>
      <c r="S172" s="110">
        <f t="shared" si="111"/>
        <v>4401.8100000000004</v>
      </c>
      <c r="T172" s="110">
        <f>IF(B172="","",(N172*G172))</f>
        <v>3699</v>
      </c>
      <c r="U172" s="110">
        <f t="shared" si="112"/>
        <v>4401.8100000000004</v>
      </c>
      <c r="V172" s="111" t="s">
        <v>450</v>
      </c>
      <c r="W172" s="112">
        <v>46090</v>
      </c>
      <c r="X172" s="152" t="s">
        <v>983</v>
      </c>
      <c r="Y172" s="153" t="s">
        <v>457</v>
      </c>
      <c r="Z172" s="154" t="s">
        <v>394</v>
      </c>
      <c r="AA172" s="113">
        <v>3900</v>
      </c>
      <c r="AB172" s="113" t="s">
        <v>454</v>
      </c>
      <c r="AC172" s="113" t="s">
        <v>455</v>
      </c>
      <c r="AD172" s="114">
        <f t="shared" si="113"/>
        <v>3277.3109243697481</v>
      </c>
      <c r="AE172" s="115">
        <f t="shared" si="114"/>
        <v>622.6890756302522</v>
      </c>
      <c r="AF172" s="115">
        <f t="shared" si="115"/>
        <v>3900.0000000000005</v>
      </c>
      <c r="AG172" s="115">
        <f>IF(O172="","",(AA172*G172))</f>
        <v>3900</v>
      </c>
      <c r="AH172" s="115">
        <f t="shared" si="116"/>
        <v>3900.0000000000005</v>
      </c>
      <c r="AI172" s="116" t="s">
        <v>450</v>
      </c>
      <c r="AJ172" s="117">
        <v>46090</v>
      </c>
      <c r="AK172" s="118" t="s">
        <v>527</v>
      </c>
      <c r="AL172" s="155" t="s">
        <v>457</v>
      </c>
      <c r="AM172" s="119" t="s">
        <v>1041</v>
      </c>
      <c r="AN172" s="120">
        <v>4500</v>
      </c>
      <c r="AO172" s="120" t="s">
        <v>454</v>
      </c>
      <c r="AP172" s="121" t="s">
        <v>455</v>
      </c>
      <c r="AQ172" s="122">
        <f t="shared" si="117"/>
        <v>3781.5126050420172</v>
      </c>
      <c r="AR172" s="123">
        <f t="shared" si="118"/>
        <v>718.48739495798327</v>
      </c>
      <c r="AS172" s="123">
        <f t="shared" si="119"/>
        <v>4500</v>
      </c>
      <c r="AT172" s="123">
        <f>IF(AB172="","",(AN172*G172))</f>
        <v>4500</v>
      </c>
      <c r="AU172" s="123">
        <f t="shared" si="120"/>
        <v>4500</v>
      </c>
      <c r="AV172" s="124">
        <f t="shared" si="121"/>
        <v>4267.2700000000004</v>
      </c>
      <c r="AW172" s="124">
        <f t="shared" si="122"/>
        <v>4267.2700000000004</v>
      </c>
      <c r="AX172" s="124">
        <f t="shared" si="123"/>
        <v>321.83187955825616</v>
      </c>
      <c r="AY172" s="125">
        <f t="shared" si="124"/>
        <v>7.541868209845079E-2</v>
      </c>
      <c r="AZ172" s="5"/>
      <c r="BA172" s="7">
        <f t="shared" si="125"/>
        <v>3</v>
      </c>
      <c r="BB172" s="7"/>
    </row>
    <row r="173" spans="1:54" ht="120" hidden="1">
      <c r="A173" s="6" t="s">
        <v>446</v>
      </c>
      <c r="B173" s="6" t="s">
        <v>521</v>
      </c>
      <c r="C173" s="6"/>
      <c r="D173" s="6" t="s">
        <v>1044</v>
      </c>
      <c r="E173" s="148" t="s">
        <v>1045</v>
      </c>
      <c r="F173" s="105" t="s">
        <v>56</v>
      </c>
      <c r="G173" s="149">
        <v>1</v>
      </c>
      <c r="H173" s="105" t="s">
        <v>57</v>
      </c>
      <c r="I173" s="106" t="s">
        <v>450</v>
      </c>
      <c r="J173" s="107">
        <v>46090</v>
      </c>
      <c r="K173" s="150" t="s">
        <v>1046</v>
      </c>
      <c r="L173" s="151" t="s">
        <v>457</v>
      </c>
      <c r="M173" s="107" t="s">
        <v>1047</v>
      </c>
      <c r="N173" s="108">
        <v>40000</v>
      </c>
      <c r="O173" s="108" t="s">
        <v>454</v>
      </c>
      <c r="P173" s="108" t="s">
        <v>455</v>
      </c>
      <c r="Q173" s="109">
        <f t="shared" si="109"/>
        <v>33613.445378151264</v>
      </c>
      <c r="R173" s="110">
        <f t="shared" si="110"/>
        <v>6386.5546218487398</v>
      </c>
      <c r="S173" s="110">
        <f t="shared" si="111"/>
        <v>40000</v>
      </c>
      <c r="T173" s="110">
        <f>IF(R173="IVA Incluido",(Q173/1.19),Q173)</f>
        <v>33613.445378151264</v>
      </c>
      <c r="U173" s="110">
        <f t="shared" si="112"/>
        <v>40000</v>
      </c>
      <c r="V173" s="111" t="s">
        <v>450</v>
      </c>
      <c r="W173" s="112">
        <v>46090</v>
      </c>
      <c r="X173" s="152" t="s">
        <v>1048</v>
      </c>
      <c r="Y173" s="153" t="s">
        <v>457</v>
      </c>
      <c r="Z173" s="154" t="s">
        <v>1049</v>
      </c>
      <c r="AA173" s="113">
        <v>32000</v>
      </c>
      <c r="AB173" s="113" t="s">
        <v>454</v>
      </c>
      <c r="AC173" s="113" t="s">
        <v>455</v>
      </c>
      <c r="AD173" s="114">
        <f t="shared" si="113"/>
        <v>26890.756302521011</v>
      </c>
      <c r="AE173" s="115">
        <f t="shared" si="114"/>
        <v>5109.2436974789925</v>
      </c>
      <c r="AF173" s="115">
        <f t="shared" si="115"/>
        <v>32000.000000000004</v>
      </c>
      <c r="AG173" s="115">
        <f>IF(R173="IVA Incluido",(Q173/1.19),Q173)</f>
        <v>33613.445378151264</v>
      </c>
      <c r="AH173" s="115">
        <f t="shared" si="116"/>
        <v>32000.000000000004</v>
      </c>
      <c r="AI173" s="116" t="s">
        <v>450</v>
      </c>
      <c r="AJ173" s="117">
        <v>46090</v>
      </c>
      <c r="AK173" s="118" t="s">
        <v>1050</v>
      </c>
      <c r="AL173" s="155" t="s">
        <v>457</v>
      </c>
      <c r="AM173" s="119" t="s">
        <v>1051</v>
      </c>
      <c r="AN173" s="120">
        <v>45000</v>
      </c>
      <c r="AO173" s="120" t="s">
        <v>454</v>
      </c>
      <c r="AP173" s="121" t="s">
        <v>455</v>
      </c>
      <c r="AQ173" s="122">
        <f t="shared" si="117"/>
        <v>37815.126050420171</v>
      </c>
      <c r="AR173" s="123">
        <f t="shared" si="118"/>
        <v>7184.8739495798327</v>
      </c>
      <c r="AS173" s="123">
        <f t="shared" si="119"/>
        <v>45000</v>
      </c>
      <c r="AT173" s="123">
        <f>AQ173</f>
        <v>37815.126050420171</v>
      </c>
      <c r="AU173" s="123">
        <f t="shared" si="120"/>
        <v>45000</v>
      </c>
      <c r="AV173" s="124">
        <f t="shared" si="121"/>
        <v>39000</v>
      </c>
      <c r="AW173" s="124">
        <f t="shared" si="122"/>
        <v>39000</v>
      </c>
      <c r="AX173" s="124">
        <f t="shared" si="123"/>
        <v>6557.4385243020006</v>
      </c>
      <c r="AY173" s="125">
        <f t="shared" si="124"/>
        <v>0.16813944934107694</v>
      </c>
      <c r="AZ173" s="5"/>
      <c r="BA173" s="7">
        <f t="shared" si="125"/>
        <v>3</v>
      </c>
      <c r="BB173" s="7"/>
    </row>
    <row r="174" spans="1:54" ht="60" hidden="1">
      <c r="A174" s="6" t="s">
        <v>446</v>
      </c>
      <c r="B174" s="6" t="s">
        <v>521</v>
      </c>
      <c r="C174" s="6">
        <v>60121116</v>
      </c>
      <c r="D174" s="6" t="s">
        <v>1052</v>
      </c>
      <c r="E174" s="148" t="s">
        <v>1053</v>
      </c>
      <c r="F174" s="105" t="s">
        <v>56</v>
      </c>
      <c r="G174" s="149">
        <v>1</v>
      </c>
      <c r="H174" s="105" t="s">
        <v>57</v>
      </c>
      <c r="I174" s="106" t="s">
        <v>450</v>
      </c>
      <c r="J174" s="107">
        <v>46090</v>
      </c>
      <c r="K174" s="150" t="s">
        <v>1054</v>
      </c>
      <c r="L174" s="151" t="s">
        <v>457</v>
      </c>
      <c r="M174" s="107" t="s">
        <v>968</v>
      </c>
      <c r="N174" s="108">
        <v>900</v>
      </c>
      <c r="O174" s="108" t="s">
        <v>454</v>
      </c>
      <c r="P174" s="108" t="s">
        <v>455</v>
      </c>
      <c r="Q174" s="109">
        <f t="shared" si="109"/>
        <v>756.30252100840335</v>
      </c>
      <c r="R174" s="110">
        <f t="shared" si="110"/>
        <v>143.69747899159663</v>
      </c>
      <c r="S174" s="110">
        <f t="shared" si="111"/>
        <v>900</v>
      </c>
      <c r="T174" s="110">
        <f t="shared" ref="T174:T184" si="126">IF(B174="","",(N174*G174))</f>
        <v>900</v>
      </c>
      <c r="U174" s="110">
        <f t="shared" si="112"/>
        <v>900</v>
      </c>
      <c r="V174" s="111" t="s">
        <v>450</v>
      </c>
      <c r="W174" s="112">
        <v>46090</v>
      </c>
      <c r="X174" s="152" t="s">
        <v>1055</v>
      </c>
      <c r="Y174" s="153" t="s">
        <v>457</v>
      </c>
      <c r="Z174" s="154" t="s">
        <v>403</v>
      </c>
      <c r="AA174" s="113">
        <v>900</v>
      </c>
      <c r="AB174" s="113" t="s">
        <v>454</v>
      </c>
      <c r="AC174" s="113" t="s">
        <v>455</v>
      </c>
      <c r="AD174" s="114">
        <f t="shared" si="113"/>
        <v>756.30252100840335</v>
      </c>
      <c r="AE174" s="115">
        <f t="shared" si="114"/>
        <v>143.69747899159663</v>
      </c>
      <c r="AF174" s="115">
        <f t="shared" si="115"/>
        <v>900</v>
      </c>
      <c r="AG174" s="115">
        <f t="shared" ref="AG174:AG184" si="127">IF(O174="","",(AA174*G174))</f>
        <v>900</v>
      </c>
      <c r="AH174" s="115">
        <f t="shared" si="116"/>
        <v>900</v>
      </c>
      <c r="AI174" s="116" t="s">
        <v>450</v>
      </c>
      <c r="AJ174" s="117">
        <v>46090</v>
      </c>
      <c r="AK174" s="118" t="s">
        <v>527</v>
      </c>
      <c r="AL174" s="155" t="s">
        <v>457</v>
      </c>
      <c r="AM174" s="119" t="s">
        <v>387</v>
      </c>
      <c r="AN174" s="120">
        <v>900</v>
      </c>
      <c r="AO174" s="120" t="s">
        <v>454</v>
      </c>
      <c r="AP174" s="121" t="s">
        <v>455</v>
      </c>
      <c r="AQ174" s="122">
        <f t="shared" si="117"/>
        <v>756.30252100840335</v>
      </c>
      <c r="AR174" s="123">
        <f t="shared" si="118"/>
        <v>143.69747899159663</v>
      </c>
      <c r="AS174" s="123">
        <f t="shared" si="119"/>
        <v>900</v>
      </c>
      <c r="AT174" s="123">
        <f t="shared" ref="AT174:AT184" si="128">IF(AB174="","",(AN174*G174))</f>
        <v>900</v>
      </c>
      <c r="AU174" s="123">
        <f t="shared" si="120"/>
        <v>900</v>
      </c>
      <c r="AV174" s="124">
        <f t="shared" si="121"/>
        <v>900</v>
      </c>
      <c r="AW174" s="124">
        <f t="shared" si="122"/>
        <v>900</v>
      </c>
      <c r="AX174" s="124">
        <f t="shared" si="123"/>
        <v>0</v>
      </c>
      <c r="AY174" s="125">
        <f t="shared" si="124"/>
        <v>0</v>
      </c>
      <c r="AZ174" s="5"/>
      <c r="BA174" s="7">
        <f t="shared" si="125"/>
        <v>3</v>
      </c>
      <c r="BB174" s="7"/>
    </row>
    <row r="175" spans="1:54" ht="75" hidden="1">
      <c r="A175" s="6" t="s">
        <v>446</v>
      </c>
      <c r="B175" s="6" t="s">
        <v>521</v>
      </c>
      <c r="C175" s="6">
        <v>60121124</v>
      </c>
      <c r="D175" s="6" t="s">
        <v>1056</v>
      </c>
      <c r="E175" s="148" t="s">
        <v>1057</v>
      </c>
      <c r="F175" s="105" t="s">
        <v>56</v>
      </c>
      <c r="G175" s="149">
        <v>1</v>
      </c>
      <c r="H175" s="105" t="s">
        <v>57</v>
      </c>
      <c r="I175" s="106" t="s">
        <v>450</v>
      </c>
      <c r="J175" s="107">
        <v>46090</v>
      </c>
      <c r="K175" s="150" t="s">
        <v>527</v>
      </c>
      <c r="L175" s="151" t="s">
        <v>452</v>
      </c>
      <c r="M175" s="107" t="s">
        <v>387</v>
      </c>
      <c r="N175" s="108">
        <v>392</v>
      </c>
      <c r="O175" s="108" t="s">
        <v>454</v>
      </c>
      <c r="P175" s="108" t="s">
        <v>455</v>
      </c>
      <c r="Q175" s="109">
        <f t="shared" si="109"/>
        <v>329.41176470588238</v>
      </c>
      <c r="R175" s="110">
        <f t="shared" si="110"/>
        <v>62.588235294117652</v>
      </c>
      <c r="S175" s="110">
        <f t="shared" si="111"/>
        <v>392</v>
      </c>
      <c r="T175" s="110">
        <f t="shared" si="126"/>
        <v>392</v>
      </c>
      <c r="U175" s="110">
        <f t="shared" si="112"/>
        <v>392</v>
      </c>
      <c r="V175" s="111" t="s">
        <v>450</v>
      </c>
      <c r="W175" s="112">
        <v>46090</v>
      </c>
      <c r="X175" s="152" t="s">
        <v>1058</v>
      </c>
      <c r="Y175" s="153" t="s">
        <v>457</v>
      </c>
      <c r="Z175" s="154" t="s">
        <v>1059</v>
      </c>
      <c r="AA175" s="113">
        <v>500</v>
      </c>
      <c r="AB175" s="113" t="s">
        <v>454</v>
      </c>
      <c r="AC175" s="113" t="s">
        <v>455</v>
      </c>
      <c r="AD175" s="114">
        <f t="shared" si="113"/>
        <v>420.1680672268908</v>
      </c>
      <c r="AE175" s="115">
        <f t="shared" si="114"/>
        <v>79.831932773109259</v>
      </c>
      <c r="AF175" s="115">
        <f t="shared" si="115"/>
        <v>500.00000000000006</v>
      </c>
      <c r="AG175" s="115">
        <f t="shared" si="127"/>
        <v>500</v>
      </c>
      <c r="AH175" s="115">
        <f t="shared" si="116"/>
        <v>500.00000000000006</v>
      </c>
      <c r="AI175" s="116" t="s">
        <v>450</v>
      </c>
      <c r="AJ175" s="117">
        <v>46090</v>
      </c>
      <c r="AK175" s="118" t="s">
        <v>1060</v>
      </c>
      <c r="AL175" s="155" t="s">
        <v>457</v>
      </c>
      <c r="AM175" s="119" t="s">
        <v>1061</v>
      </c>
      <c r="AN175" s="120">
        <v>590</v>
      </c>
      <c r="AO175" s="120" t="s">
        <v>454</v>
      </c>
      <c r="AP175" s="121" t="s">
        <v>455</v>
      </c>
      <c r="AQ175" s="122">
        <f t="shared" si="117"/>
        <v>495.79831932773112</v>
      </c>
      <c r="AR175" s="123">
        <f t="shared" si="118"/>
        <v>94.201680672268921</v>
      </c>
      <c r="AS175" s="123">
        <f t="shared" si="119"/>
        <v>590</v>
      </c>
      <c r="AT175" s="123">
        <f t="shared" si="128"/>
        <v>590</v>
      </c>
      <c r="AU175" s="123">
        <f t="shared" si="120"/>
        <v>590</v>
      </c>
      <c r="AV175" s="124">
        <f t="shared" si="121"/>
        <v>494</v>
      </c>
      <c r="AW175" s="124">
        <f t="shared" si="122"/>
        <v>494</v>
      </c>
      <c r="AX175" s="124">
        <f t="shared" si="123"/>
        <v>99.136269851149834</v>
      </c>
      <c r="AY175" s="125">
        <f t="shared" si="124"/>
        <v>0.20068070820070816</v>
      </c>
      <c r="AZ175" s="5"/>
      <c r="BA175" s="7">
        <f t="shared" si="125"/>
        <v>3</v>
      </c>
      <c r="BB175" s="7"/>
    </row>
    <row r="176" spans="1:54" ht="105" hidden="1">
      <c r="A176" s="6" t="s">
        <v>446</v>
      </c>
      <c r="B176" s="6" t="s">
        <v>521</v>
      </c>
      <c r="C176" s="6">
        <v>60121124</v>
      </c>
      <c r="D176" s="6" t="s">
        <v>1062</v>
      </c>
      <c r="E176" s="148" t="s">
        <v>1063</v>
      </c>
      <c r="F176" s="105" t="s">
        <v>56</v>
      </c>
      <c r="G176" s="149">
        <v>1</v>
      </c>
      <c r="H176" s="105" t="s">
        <v>57</v>
      </c>
      <c r="I176" s="106" t="s">
        <v>450</v>
      </c>
      <c r="J176" s="107">
        <v>46090</v>
      </c>
      <c r="K176" s="150" t="s">
        <v>852</v>
      </c>
      <c r="L176" s="151" t="s">
        <v>457</v>
      </c>
      <c r="M176" s="107" t="s">
        <v>364</v>
      </c>
      <c r="N176" s="108">
        <v>6620</v>
      </c>
      <c r="O176" s="108" t="s">
        <v>461</v>
      </c>
      <c r="P176" s="108" t="s">
        <v>455</v>
      </c>
      <c r="Q176" s="109">
        <f t="shared" si="109"/>
        <v>6620</v>
      </c>
      <c r="R176" s="110">
        <f t="shared" si="110"/>
        <v>1257.8</v>
      </c>
      <c r="S176" s="110">
        <f t="shared" si="111"/>
        <v>7877.8</v>
      </c>
      <c r="T176" s="110">
        <f t="shared" si="126"/>
        <v>6620</v>
      </c>
      <c r="U176" s="110">
        <f t="shared" si="112"/>
        <v>7877.8</v>
      </c>
      <c r="V176" s="111" t="s">
        <v>450</v>
      </c>
      <c r="W176" s="112">
        <v>46090</v>
      </c>
      <c r="X176" s="152" t="s">
        <v>983</v>
      </c>
      <c r="Y176" s="153" t="s">
        <v>457</v>
      </c>
      <c r="Z176" s="154" t="s">
        <v>394</v>
      </c>
      <c r="AA176" s="113">
        <v>6500</v>
      </c>
      <c r="AB176" s="113" t="s">
        <v>454</v>
      </c>
      <c r="AC176" s="113" t="s">
        <v>455</v>
      </c>
      <c r="AD176" s="114">
        <f t="shared" si="113"/>
        <v>5462.1848739495799</v>
      </c>
      <c r="AE176" s="115">
        <f t="shared" si="114"/>
        <v>1037.8151260504203</v>
      </c>
      <c r="AF176" s="115">
        <f t="shared" si="115"/>
        <v>6500</v>
      </c>
      <c r="AG176" s="115">
        <f t="shared" si="127"/>
        <v>6500</v>
      </c>
      <c r="AH176" s="115">
        <f t="shared" si="116"/>
        <v>6500</v>
      </c>
      <c r="AI176" s="116" t="s">
        <v>450</v>
      </c>
      <c r="AJ176" s="117">
        <v>46090</v>
      </c>
      <c r="AK176" s="118" t="s">
        <v>1064</v>
      </c>
      <c r="AL176" s="155" t="s">
        <v>457</v>
      </c>
      <c r="AM176" s="119" t="s">
        <v>1065</v>
      </c>
      <c r="AN176" s="120">
        <v>8385</v>
      </c>
      <c r="AO176" s="120" t="s">
        <v>454</v>
      </c>
      <c r="AP176" s="121" t="s">
        <v>455</v>
      </c>
      <c r="AQ176" s="122">
        <f t="shared" si="117"/>
        <v>7046.2184873949582</v>
      </c>
      <c r="AR176" s="123">
        <f t="shared" si="118"/>
        <v>1338.7815126050421</v>
      </c>
      <c r="AS176" s="123">
        <f t="shared" si="119"/>
        <v>8385</v>
      </c>
      <c r="AT176" s="123">
        <f t="shared" si="128"/>
        <v>8385</v>
      </c>
      <c r="AU176" s="123">
        <f t="shared" si="120"/>
        <v>8385</v>
      </c>
      <c r="AV176" s="124">
        <f t="shared" si="121"/>
        <v>7587.5999999999995</v>
      </c>
      <c r="AW176" s="124">
        <f t="shared" si="122"/>
        <v>7587.5999999999995</v>
      </c>
      <c r="AX176" s="124">
        <f t="shared" si="123"/>
        <v>975.43235541989338</v>
      </c>
      <c r="AY176" s="125">
        <f t="shared" si="124"/>
        <v>0.12855611200114575</v>
      </c>
      <c r="AZ176" s="5"/>
      <c r="BA176" s="7">
        <f t="shared" si="125"/>
        <v>3</v>
      </c>
      <c r="BB176" s="7"/>
    </row>
    <row r="177" spans="1:54" ht="75" hidden="1">
      <c r="A177" s="6" t="s">
        <v>446</v>
      </c>
      <c r="B177" s="6" t="s">
        <v>521</v>
      </c>
      <c r="C177" s="6">
        <v>60121124</v>
      </c>
      <c r="D177" s="6" t="s">
        <v>1066</v>
      </c>
      <c r="E177" s="148" t="s">
        <v>1067</v>
      </c>
      <c r="F177" s="105" t="s">
        <v>56</v>
      </c>
      <c r="G177" s="149">
        <v>1</v>
      </c>
      <c r="H177" s="105" t="s">
        <v>57</v>
      </c>
      <c r="I177" s="106" t="s">
        <v>450</v>
      </c>
      <c r="J177" s="107">
        <v>46090</v>
      </c>
      <c r="K177" s="150" t="s">
        <v>527</v>
      </c>
      <c r="L177" s="151" t="s">
        <v>457</v>
      </c>
      <c r="M177" s="107" t="s">
        <v>387</v>
      </c>
      <c r="N177" s="108">
        <v>600</v>
      </c>
      <c r="O177" s="108" t="s">
        <v>454</v>
      </c>
      <c r="P177" s="108" t="s">
        <v>455</v>
      </c>
      <c r="Q177" s="109">
        <f t="shared" si="109"/>
        <v>504.20168067226894</v>
      </c>
      <c r="R177" s="110">
        <f t="shared" si="110"/>
        <v>95.798319327731093</v>
      </c>
      <c r="S177" s="110">
        <f t="shared" si="111"/>
        <v>600</v>
      </c>
      <c r="T177" s="110">
        <f t="shared" si="126"/>
        <v>600</v>
      </c>
      <c r="U177" s="110">
        <f t="shared" si="112"/>
        <v>600</v>
      </c>
      <c r="V177" s="111" t="s">
        <v>450</v>
      </c>
      <c r="W177" s="112">
        <v>46090</v>
      </c>
      <c r="X177" s="152" t="s">
        <v>1058</v>
      </c>
      <c r="Y177" s="153" t="s">
        <v>457</v>
      </c>
      <c r="Z177" s="154" t="s">
        <v>1059</v>
      </c>
      <c r="AA177" s="113">
        <v>500</v>
      </c>
      <c r="AB177" s="113" t="s">
        <v>454</v>
      </c>
      <c r="AC177" s="113" t="s">
        <v>455</v>
      </c>
      <c r="AD177" s="114">
        <f t="shared" si="113"/>
        <v>420.1680672268908</v>
      </c>
      <c r="AE177" s="115">
        <f t="shared" si="114"/>
        <v>79.831932773109259</v>
      </c>
      <c r="AF177" s="115">
        <f t="shared" si="115"/>
        <v>500.00000000000006</v>
      </c>
      <c r="AG177" s="115">
        <f t="shared" si="127"/>
        <v>500</v>
      </c>
      <c r="AH177" s="115">
        <f t="shared" si="116"/>
        <v>500.00000000000006</v>
      </c>
      <c r="AI177" s="116" t="s">
        <v>450</v>
      </c>
      <c r="AJ177" s="117">
        <v>46090</v>
      </c>
      <c r="AK177" s="118" t="s">
        <v>1060</v>
      </c>
      <c r="AL177" s="155" t="s">
        <v>457</v>
      </c>
      <c r="AM177" s="119" t="s">
        <v>1061</v>
      </c>
      <c r="AN177" s="120">
        <v>590</v>
      </c>
      <c r="AO177" s="120" t="s">
        <v>454</v>
      </c>
      <c r="AP177" s="121" t="s">
        <v>455</v>
      </c>
      <c r="AQ177" s="122">
        <f t="shared" si="117"/>
        <v>495.79831932773112</v>
      </c>
      <c r="AR177" s="123">
        <f t="shared" si="118"/>
        <v>94.201680672268921</v>
      </c>
      <c r="AS177" s="123">
        <f t="shared" si="119"/>
        <v>590</v>
      </c>
      <c r="AT177" s="123">
        <f t="shared" si="128"/>
        <v>590</v>
      </c>
      <c r="AU177" s="123">
        <f t="shared" si="120"/>
        <v>590</v>
      </c>
      <c r="AV177" s="124">
        <f t="shared" si="121"/>
        <v>563.33333333333337</v>
      </c>
      <c r="AW177" s="124">
        <f t="shared" si="122"/>
        <v>563.33333333333337</v>
      </c>
      <c r="AX177" s="124">
        <f t="shared" si="123"/>
        <v>55.075705472860982</v>
      </c>
      <c r="AY177" s="125">
        <f t="shared" si="124"/>
        <v>9.7767524508037246E-2</v>
      </c>
      <c r="AZ177" s="5"/>
      <c r="BA177" s="7">
        <f t="shared" si="125"/>
        <v>3</v>
      </c>
      <c r="BB177" s="7"/>
    </row>
    <row r="178" spans="1:54" ht="75" hidden="1">
      <c r="A178" s="6" t="s">
        <v>446</v>
      </c>
      <c r="B178" s="6" t="s">
        <v>521</v>
      </c>
      <c r="C178" s="6">
        <v>14121901</v>
      </c>
      <c r="D178" s="6" t="s">
        <v>1068</v>
      </c>
      <c r="E178" s="148" t="s">
        <v>1069</v>
      </c>
      <c r="F178" s="105" t="s">
        <v>56</v>
      </c>
      <c r="G178" s="149">
        <v>1</v>
      </c>
      <c r="H178" s="105" t="s">
        <v>57</v>
      </c>
      <c r="I178" s="106" t="s">
        <v>450</v>
      </c>
      <c r="J178" s="107">
        <v>46090</v>
      </c>
      <c r="K178" s="150" t="s">
        <v>1070</v>
      </c>
      <c r="L178" s="151" t="s">
        <v>457</v>
      </c>
      <c r="M178" s="107" t="s">
        <v>1071</v>
      </c>
      <c r="N178" s="108">
        <v>500</v>
      </c>
      <c r="O178" s="108" t="s">
        <v>454</v>
      </c>
      <c r="P178" s="108" t="s">
        <v>455</v>
      </c>
      <c r="Q178" s="109">
        <f t="shared" si="109"/>
        <v>420.1680672268908</v>
      </c>
      <c r="R178" s="110">
        <f t="shared" si="110"/>
        <v>79.831932773109259</v>
      </c>
      <c r="S178" s="110">
        <f t="shared" si="111"/>
        <v>500.00000000000006</v>
      </c>
      <c r="T178" s="110">
        <f t="shared" si="126"/>
        <v>500</v>
      </c>
      <c r="U178" s="110">
        <f t="shared" si="112"/>
        <v>500.00000000000006</v>
      </c>
      <c r="V178" s="111" t="s">
        <v>450</v>
      </c>
      <c r="W178" s="112">
        <v>46090</v>
      </c>
      <c r="X178" s="152" t="s">
        <v>1072</v>
      </c>
      <c r="Y178" s="153" t="s">
        <v>457</v>
      </c>
      <c r="Z178" s="154" t="s">
        <v>399</v>
      </c>
      <c r="AA178" s="113">
        <v>410</v>
      </c>
      <c r="AB178" s="113" t="s">
        <v>454</v>
      </c>
      <c r="AC178" s="113" t="s">
        <v>455</v>
      </c>
      <c r="AD178" s="114">
        <f t="shared" si="113"/>
        <v>344.53781512605042</v>
      </c>
      <c r="AE178" s="115">
        <f t="shared" si="114"/>
        <v>65.462184873949582</v>
      </c>
      <c r="AF178" s="115">
        <f t="shared" si="115"/>
        <v>410</v>
      </c>
      <c r="AG178" s="115">
        <f t="shared" si="127"/>
        <v>410</v>
      </c>
      <c r="AH178" s="115">
        <f t="shared" si="116"/>
        <v>410</v>
      </c>
      <c r="AI178" s="116" t="s">
        <v>450</v>
      </c>
      <c r="AJ178" s="117">
        <v>46090</v>
      </c>
      <c r="AK178" s="118" t="s">
        <v>527</v>
      </c>
      <c r="AL178" s="155" t="s">
        <v>457</v>
      </c>
      <c r="AM178" s="119" t="s">
        <v>387</v>
      </c>
      <c r="AN178" s="120">
        <v>500</v>
      </c>
      <c r="AO178" s="120" t="s">
        <v>454</v>
      </c>
      <c r="AP178" s="121" t="s">
        <v>455</v>
      </c>
      <c r="AQ178" s="122">
        <f t="shared" si="117"/>
        <v>420.1680672268908</v>
      </c>
      <c r="AR178" s="123">
        <f t="shared" si="118"/>
        <v>79.831932773109259</v>
      </c>
      <c r="AS178" s="123">
        <f t="shared" si="119"/>
        <v>500.00000000000006</v>
      </c>
      <c r="AT178" s="123">
        <f t="shared" si="128"/>
        <v>500</v>
      </c>
      <c r="AU178" s="123">
        <f t="shared" si="120"/>
        <v>500.00000000000006</v>
      </c>
      <c r="AV178" s="124">
        <f t="shared" si="121"/>
        <v>470</v>
      </c>
      <c r="AW178" s="124">
        <f t="shared" si="122"/>
        <v>470</v>
      </c>
      <c r="AX178" s="124">
        <f t="shared" si="123"/>
        <v>51.961524227066356</v>
      </c>
      <c r="AY178" s="125">
        <f t="shared" si="124"/>
        <v>0.1105564345256731</v>
      </c>
      <c r="AZ178" s="5"/>
      <c r="BA178" s="7">
        <f t="shared" si="125"/>
        <v>3</v>
      </c>
      <c r="BB178" s="7"/>
    </row>
    <row r="179" spans="1:54" ht="75" hidden="1">
      <c r="A179" s="6" t="s">
        <v>446</v>
      </c>
      <c r="B179" s="6" t="s">
        <v>521</v>
      </c>
      <c r="C179" s="6">
        <v>31201610</v>
      </c>
      <c r="D179" s="6" t="s">
        <v>178</v>
      </c>
      <c r="E179" s="148" t="s">
        <v>1073</v>
      </c>
      <c r="F179" s="105" t="s">
        <v>56</v>
      </c>
      <c r="G179" s="149">
        <v>1</v>
      </c>
      <c r="H179" s="105" t="s">
        <v>57</v>
      </c>
      <c r="I179" s="106" t="s">
        <v>450</v>
      </c>
      <c r="J179" s="107">
        <v>46090</v>
      </c>
      <c r="K179" s="150" t="s">
        <v>852</v>
      </c>
      <c r="L179" s="151" t="s">
        <v>457</v>
      </c>
      <c r="M179" s="107" t="s">
        <v>364</v>
      </c>
      <c r="N179" s="108">
        <v>2700</v>
      </c>
      <c r="O179" s="108" t="s">
        <v>461</v>
      </c>
      <c r="P179" s="108" t="s">
        <v>455</v>
      </c>
      <c r="Q179" s="109">
        <f t="shared" si="109"/>
        <v>2700</v>
      </c>
      <c r="R179" s="110">
        <f t="shared" si="110"/>
        <v>513</v>
      </c>
      <c r="S179" s="110">
        <f t="shared" si="111"/>
        <v>3213</v>
      </c>
      <c r="T179" s="110">
        <f t="shared" si="126"/>
        <v>2700</v>
      </c>
      <c r="U179" s="110">
        <f t="shared" si="112"/>
        <v>3213</v>
      </c>
      <c r="V179" s="111" t="s">
        <v>450</v>
      </c>
      <c r="W179" s="112">
        <v>46090</v>
      </c>
      <c r="X179" s="152" t="s">
        <v>1074</v>
      </c>
      <c r="Y179" s="153" t="s">
        <v>457</v>
      </c>
      <c r="Z179" s="154" t="s">
        <v>399</v>
      </c>
      <c r="AA179" s="113">
        <v>3500</v>
      </c>
      <c r="AB179" s="113" t="s">
        <v>454</v>
      </c>
      <c r="AC179" s="113" t="s">
        <v>455</v>
      </c>
      <c r="AD179" s="114">
        <f t="shared" si="113"/>
        <v>2941.1764705882356</v>
      </c>
      <c r="AE179" s="115">
        <f t="shared" si="114"/>
        <v>558.82352941176475</v>
      </c>
      <c r="AF179" s="115">
        <f t="shared" si="115"/>
        <v>3500.0000000000005</v>
      </c>
      <c r="AG179" s="115">
        <f t="shared" si="127"/>
        <v>3500</v>
      </c>
      <c r="AH179" s="115">
        <f t="shared" si="116"/>
        <v>3500.0000000000005</v>
      </c>
      <c r="AI179" s="116" t="s">
        <v>450</v>
      </c>
      <c r="AJ179" s="117">
        <v>46090</v>
      </c>
      <c r="AK179" s="118" t="s">
        <v>1075</v>
      </c>
      <c r="AL179" s="155" t="s">
        <v>457</v>
      </c>
      <c r="AM179" s="119" t="s">
        <v>400</v>
      </c>
      <c r="AN179" s="120">
        <v>2618</v>
      </c>
      <c r="AO179" s="120" t="s">
        <v>454</v>
      </c>
      <c r="AP179" s="121" t="s">
        <v>455</v>
      </c>
      <c r="AQ179" s="122">
        <f t="shared" si="117"/>
        <v>2200</v>
      </c>
      <c r="AR179" s="123">
        <f t="shared" si="118"/>
        <v>418</v>
      </c>
      <c r="AS179" s="123">
        <f t="shared" si="119"/>
        <v>2618</v>
      </c>
      <c r="AT179" s="123">
        <f t="shared" si="128"/>
        <v>2618</v>
      </c>
      <c r="AU179" s="123">
        <f t="shared" si="120"/>
        <v>2618</v>
      </c>
      <c r="AV179" s="124">
        <f t="shared" si="121"/>
        <v>3110.3333333333335</v>
      </c>
      <c r="AW179" s="124">
        <f t="shared" si="122"/>
        <v>3110.3333333333335</v>
      </c>
      <c r="AX179" s="124">
        <f t="shared" si="123"/>
        <v>449.87368597567007</v>
      </c>
      <c r="AY179" s="125">
        <f t="shared" si="124"/>
        <v>0.14463841581041798</v>
      </c>
      <c r="AZ179" s="5"/>
      <c r="BA179" s="7">
        <f t="shared" si="125"/>
        <v>3</v>
      </c>
      <c r="BB179" s="7"/>
    </row>
    <row r="180" spans="1:54" ht="90" hidden="1">
      <c r="A180" s="6" t="s">
        <v>446</v>
      </c>
      <c r="B180" s="6" t="s">
        <v>521</v>
      </c>
      <c r="C180" s="6">
        <v>31201610</v>
      </c>
      <c r="D180" s="6" t="s">
        <v>1076</v>
      </c>
      <c r="E180" s="148" t="s">
        <v>1077</v>
      </c>
      <c r="F180" s="105" t="s">
        <v>56</v>
      </c>
      <c r="G180" s="149">
        <v>1</v>
      </c>
      <c r="H180" s="105" t="s">
        <v>57</v>
      </c>
      <c r="I180" s="106" t="s">
        <v>450</v>
      </c>
      <c r="J180" s="107">
        <v>46090</v>
      </c>
      <c r="K180" s="150" t="s">
        <v>852</v>
      </c>
      <c r="L180" s="151" t="s">
        <v>457</v>
      </c>
      <c r="M180" s="107" t="s">
        <v>364</v>
      </c>
      <c r="N180" s="108">
        <v>13000</v>
      </c>
      <c r="O180" s="108" t="s">
        <v>461</v>
      </c>
      <c r="P180" s="108" t="s">
        <v>455</v>
      </c>
      <c r="Q180" s="109">
        <f t="shared" si="109"/>
        <v>13000</v>
      </c>
      <c r="R180" s="110">
        <f t="shared" si="110"/>
        <v>2470</v>
      </c>
      <c r="S180" s="110">
        <f t="shared" si="111"/>
        <v>15470</v>
      </c>
      <c r="T180" s="110">
        <f t="shared" si="126"/>
        <v>13000</v>
      </c>
      <c r="U180" s="110">
        <f t="shared" si="112"/>
        <v>15470</v>
      </c>
      <c r="V180" s="111" t="s">
        <v>450</v>
      </c>
      <c r="W180" s="112">
        <v>46090</v>
      </c>
      <c r="X180" s="152" t="s">
        <v>527</v>
      </c>
      <c r="Y180" s="153" t="s">
        <v>457</v>
      </c>
      <c r="Z180" s="154" t="s">
        <v>387</v>
      </c>
      <c r="AA180" s="113">
        <v>16200</v>
      </c>
      <c r="AB180" s="113" t="s">
        <v>454</v>
      </c>
      <c r="AC180" s="113" t="s">
        <v>455</v>
      </c>
      <c r="AD180" s="114">
        <f t="shared" si="113"/>
        <v>13613.44537815126</v>
      </c>
      <c r="AE180" s="115">
        <f t="shared" si="114"/>
        <v>2586.5546218487393</v>
      </c>
      <c r="AF180" s="115">
        <f t="shared" si="115"/>
        <v>16200</v>
      </c>
      <c r="AG180" s="115">
        <f t="shared" si="127"/>
        <v>16200</v>
      </c>
      <c r="AH180" s="115">
        <f t="shared" si="116"/>
        <v>16200</v>
      </c>
      <c r="AI180" s="116" t="s">
        <v>450</v>
      </c>
      <c r="AJ180" s="117">
        <v>46090</v>
      </c>
      <c r="AK180" s="118" t="s">
        <v>1078</v>
      </c>
      <c r="AL180" s="155" t="s">
        <v>457</v>
      </c>
      <c r="AM180" s="119" t="s">
        <v>1079</v>
      </c>
      <c r="AN180" s="120">
        <v>16800</v>
      </c>
      <c r="AO180" s="120" t="s">
        <v>454</v>
      </c>
      <c r="AP180" s="121" t="s">
        <v>455</v>
      </c>
      <c r="AQ180" s="122">
        <f t="shared" si="117"/>
        <v>14117.64705882353</v>
      </c>
      <c r="AR180" s="123">
        <f t="shared" si="118"/>
        <v>2682.3529411764707</v>
      </c>
      <c r="AS180" s="123">
        <f t="shared" si="119"/>
        <v>16800</v>
      </c>
      <c r="AT180" s="123">
        <f t="shared" si="128"/>
        <v>16800</v>
      </c>
      <c r="AU180" s="123">
        <f t="shared" si="120"/>
        <v>16800</v>
      </c>
      <c r="AV180" s="124">
        <f t="shared" si="121"/>
        <v>16156.666666666666</v>
      </c>
      <c r="AW180" s="124">
        <f t="shared" si="122"/>
        <v>16156.666666666666</v>
      </c>
      <c r="AX180" s="124">
        <f t="shared" si="123"/>
        <v>666.05805552769448</v>
      </c>
      <c r="AY180" s="125">
        <f t="shared" si="124"/>
        <v>4.122496733202153E-2</v>
      </c>
      <c r="AZ180" s="5"/>
      <c r="BA180" s="7">
        <f t="shared" si="125"/>
        <v>3</v>
      </c>
      <c r="BB180" s="7"/>
    </row>
    <row r="181" spans="1:54" ht="75" hidden="1">
      <c r="A181" s="6" t="s">
        <v>446</v>
      </c>
      <c r="B181" s="6" t="s">
        <v>521</v>
      </c>
      <c r="C181" s="6">
        <v>31201610</v>
      </c>
      <c r="D181" s="6" t="s">
        <v>1080</v>
      </c>
      <c r="E181" s="148" t="s">
        <v>1081</v>
      </c>
      <c r="F181" s="105" t="s">
        <v>56</v>
      </c>
      <c r="G181" s="149">
        <v>1</v>
      </c>
      <c r="H181" s="105" t="s">
        <v>57</v>
      </c>
      <c r="I181" s="106" t="s">
        <v>450</v>
      </c>
      <c r="J181" s="107">
        <v>46090</v>
      </c>
      <c r="K181" s="150" t="s">
        <v>1082</v>
      </c>
      <c r="L181" s="151" t="s">
        <v>457</v>
      </c>
      <c r="M181" s="107" t="s">
        <v>1083</v>
      </c>
      <c r="N181" s="108">
        <v>6600</v>
      </c>
      <c r="O181" s="108" t="s">
        <v>461</v>
      </c>
      <c r="P181" s="108" t="s">
        <v>455</v>
      </c>
      <c r="Q181" s="109">
        <f t="shared" si="109"/>
        <v>6600</v>
      </c>
      <c r="R181" s="110">
        <f t="shared" si="110"/>
        <v>1254</v>
      </c>
      <c r="S181" s="110">
        <f t="shared" si="111"/>
        <v>7854</v>
      </c>
      <c r="T181" s="110">
        <f t="shared" si="126"/>
        <v>6600</v>
      </c>
      <c r="U181" s="110">
        <f t="shared" si="112"/>
        <v>7854</v>
      </c>
      <c r="V181" s="111" t="s">
        <v>450</v>
      </c>
      <c r="W181" s="112">
        <v>46090</v>
      </c>
      <c r="X181" s="152" t="s">
        <v>983</v>
      </c>
      <c r="Y181" s="153" t="s">
        <v>457</v>
      </c>
      <c r="Z181" s="154" t="s">
        <v>394</v>
      </c>
      <c r="AA181" s="113">
        <v>7900</v>
      </c>
      <c r="AB181" s="113" t="s">
        <v>454</v>
      </c>
      <c r="AC181" s="113" t="s">
        <v>455</v>
      </c>
      <c r="AD181" s="114">
        <f t="shared" si="113"/>
        <v>6638.6554621848745</v>
      </c>
      <c r="AE181" s="115">
        <f t="shared" si="114"/>
        <v>1261.3445378151262</v>
      </c>
      <c r="AF181" s="115">
        <f t="shared" si="115"/>
        <v>7900.0000000000009</v>
      </c>
      <c r="AG181" s="115">
        <f t="shared" si="127"/>
        <v>7900</v>
      </c>
      <c r="AH181" s="115">
        <f t="shared" si="116"/>
        <v>7900.0000000000009</v>
      </c>
      <c r="AI181" s="116" t="s">
        <v>450</v>
      </c>
      <c r="AJ181" s="117">
        <v>46090</v>
      </c>
      <c r="AK181" s="118" t="s">
        <v>1084</v>
      </c>
      <c r="AL181" s="155" t="s">
        <v>457</v>
      </c>
      <c r="AM181" s="119" t="s">
        <v>1085</v>
      </c>
      <c r="AN181" s="120">
        <v>6500</v>
      </c>
      <c r="AO181" s="120" t="s">
        <v>454</v>
      </c>
      <c r="AP181" s="121" t="s">
        <v>455</v>
      </c>
      <c r="AQ181" s="122">
        <f t="shared" si="117"/>
        <v>5462.1848739495799</v>
      </c>
      <c r="AR181" s="123">
        <f t="shared" si="118"/>
        <v>1037.8151260504203</v>
      </c>
      <c r="AS181" s="123">
        <f t="shared" si="119"/>
        <v>6500</v>
      </c>
      <c r="AT181" s="123">
        <f t="shared" si="128"/>
        <v>6500</v>
      </c>
      <c r="AU181" s="123">
        <f t="shared" si="120"/>
        <v>6500</v>
      </c>
      <c r="AV181" s="124">
        <f t="shared" si="121"/>
        <v>7418</v>
      </c>
      <c r="AW181" s="124">
        <f t="shared" si="122"/>
        <v>7418</v>
      </c>
      <c r="AX181" s="124">
        <f t="shared" si="123"/>
        <v>795.34395075338341</v>
      </c>
      <c r="AY181" s="125">
        <f t="shared" si="124"/>
        <v>0.10721811145232993</v>
      </c>
      <c r="AZ181" s="5"/>
      <c r="BA181" s="7">
        <f t="shared" si="125"/>
        <v>3</v>
      </c>
      <c r="BB181" s="7"/>
    </row>
    <row r="182" spans="1:54" ht="75" hidden="1">
      <c r="A182" s="6" t="s">
        <v>446</v>
      </c>
      <c r="B182" s="6" t="s">
        <v>447</v>
      </c>
      <c r="C182" s="6">
        <v>55121714</v>
      </c>
      <c r="D182" s="6" t="s">
        <v>1086</v>
      </c>
      <c r="E182" s="148" t="s">
        <v>1087</v>
      </c>
      <c r="F182" s="105" t="s">
        <v>56</v>
      </c>
      <c r="G182" s="149">
        <v>1</v>
      </c>
      <c r="H182" s="105" t="s">
        <v>57</v>
      </c>
      <c r="I182" s="106" t="s">
        <v>497</v>
      </c>
      <c r="J182" s="107">
        <v>46070</v>
      </c>
      <c r="K182" s="150" t="s">
        <v>464</v>
      </c>
      <c r="L182" s="151" t="s">
        <v>457</v>
      </c>
      <c r="M182" s="107" t="s">
        <v>460</v>
      </c>
      <c r="N182" s="108">
        <v>240000</v>
      </c>
      <c r="O182" s="108" t="s">
        <v>461</v>
      </c>
      <c r="P182" s="108" t="s">
        <v>455</v>
      </c>
      <c r="Q182" s="109">
        <f t="shared" si="109"/>
        <v>240000</v>
      </c>
      <c r="R182" s="110">
        <f t="shared" si="110"/>
        <v>45600</v>
      </c>
      <c r="S182" s="110">
        <f t="shared" si="111"/>
        <v>285600</v>
      </c>
      <c r="T182" s="110">
        <f t="shared" si="126"/>
        <v>240000</v>
      </c>
      <c r="U182" s="110">
        <f t="shared" si="112"/>
        <v>285600</v>
      </c>
      <c r="V182" s="111" t="s">
        <v>497</v>
      </c>
      <c r="W182" s="112">
        <v>46070</v>
      </c>
      <c r="X182" s="152" t="s">
        <v>498</v>
      </c>
      <c r="Y182" s="153" t="s">
        <v>457</v>
      </c>
      <c r="Z182" s="154" t="s">
        <v>475</v>
      </c>
      <c r="AA182" s="113">
        <v>220000</v>
      </c>
      <c r="AB182" s="113" t="s">
        <v>461</v>
      </c>
      <c r="AC182" s="113" t="s">
        <v>455</v>
      </c>
      <c r="AD182" s="114">
        <f t="shared" si="113"/>
        <v>220000</v>
      </c>
      <c r="AE182" s="115">
        <f t="shared" si="114"/>
        <v>41800</v>
      </c>
      <c r="AF182" s="115">
        <f t="shared" si="115"/>
        <v>261800</v>
      </c>
      <c r="AG182" s="115">
        <f t="shared" si="127"/>
        <v>220000</v>
      </c>
      <c r="AH182" s="115">
        <f t="shared" si="116"/>
        <v>261800</v>
      </c>
      <c r="AI182" s="116" t="s">
        <v>497</v>
      </c>
      <c r="AJ182" s="117">
        <v>46071</v>
      </c>
      <c r="AK182" s="118" t="s">
        <v>456</v>
      </c>
      <c r="AL182" s="155" t="s">
        <v>452</v>
      </c>
      <c r="AM182" s="119" t="s">
        <v>468</v>
      </c>
      <c r="AN182" s="120">
        <v>290000</v>
      </c>
      <c r="AO182" s="120" t="s">
        <v>454</v>
      </c>
      <c r="AP182" s="121" t="s">
        <v>455</v>
      </c>
      <c r="AQ182" s="122">
        <f t="shared" si="117"/>
        <v>243697.47899159664</v>
      </c>
      <c r="AR182" s="123">
        <f t="shared" si="118"/>
        <v>46302.521008403361</v>
      </c>
      <c r="AS182" s="123">
        <f t="shared" si="119"/>
        <v>290000</v>
      </c>
      <c r="AT182" s="123">
        <f t="shared" si="128"/>
        <v>290000</v>
      </c>
      <c r="AU182" s="123">
        <f t="shared" si="120"/>
        <v>290000</v>
      </c>
      <c r="AV182" s="124">
        <f t="shared" si="121"/>
        <v>279133.33333333331</v>
      </c>
      <c r="AW182" s="124">
        <f t="shared" si="122"/>
        <v>279133.33333333331</v>
      </c>
      <c r="AX182" s="124">
        <f t="shared" si="123"/>
        <v>15171.464442608476</v>
      </c>
      <c r="AY182" s="125">
        <f t="shared" si="124"/>
        <v>5.4352034067142861E-2</v>
      </c>
      <c r="AZ182" s="5" t="s">
        <v>1088</v>
      </c>
      <c r="BA182" s="7">
        <f t="shared" si="125"/>
        <v>3</v>
      </c>
      <c r="BB182" s="7"/>
    </row>
    <row r="183" spans="1:54" ht="60" hidden="1">
      <c r="A183" s="6" t="s">
        <v>446</v>
      </c>
      <c r="B183" s="6" t="s">
        <v>447</v>
      </c>
      <c r="C183" s="6">
        <v>55121714</v>
      </c>
      <c r="D183" s="6" t="s">
        <v>1089</v>
      </c>
      <c r="E183" s="148" t="s">
        <v>1090</v>
      </c>
      <c r="F183" s="105" t="s">
        <v>56</v>
      </c>
      <c r="G183" s="149">
        <v>1</v>
      </c>
      <c r="H183" s="105" t="s">
        <v>57</v>
      </c>
      <c r="I183" s="106" t="s">
        <v>497</v>
      </c>
      <c r="J183" s="107">
        <v>46070</v>
      </c>
      <c r="K183" s="150" t="s">
        <v>464</v>
      </c>
      <c r="L183" s="151" t="s">
        <v>457</v>
      </c>
      <c r="M183" s="107" t="s">
        <v>460</v>
      </c>
      <c r="N183" s="108">
        <v>80000</v>
      </c>
      <c r="O183" s="108" t="s">
        <v>461</v>
      </c>
      <c r="P183" s="108" t="s">
        <v>455</v>
      </c>
      <c r="Q183" s="109">
        <f t="shared" si="109"/>
        <v>80000</v>
      </c>
      <c r="R183" s="110">
        <f t="shared" si="110"/>
        <v>15200</v>
      </c>
      <c r="S183" s="110">
        <f t="shared" si="111"/>
        <v>95200</v>
      </c>
      <c r="T183" s="110">
        <f t="shared" si="126"/>
        <v>80000</v>
      </c>
      <c r="U183" s="110">
        <f t="shared" si="112"/>
        <v>95200</v>
      </c>
      <c r="V183" s="111" t="s">
        <v>497</v>
      </c>
      <c r="W183" s="112">
        <v>46070</v>
      </c>
      <c r="X183" s="152" t="s">
        <v>486</v>
      </c>
      <c r="Y183" s="153" t="s">
        <v>457</v>
      </c>
      <c r="Z183" s="154" t="s">
        <v>800</v>
      </c>
      <c r="AA183" s="113">
        <v>75000</v>
      </c>
      <c r="AB183" s="113" t="s">
        <v>461</v>
      </c>
      <c r="AC183" s="113" t="s">
        <v>455</v>
      </c>
      <c r="AD183" s="114">
        <f t="shared" si="113"/>
        <v>75000</v>
      </c>
      <c r="AE183" s="115">
        <f t="shared" si="114"/>
        <v>14250</v>
      </c>
      <c r="AF183" s="115">
        <f t="shared" si="115"/>
        <v>89250</v>
      </c>
      <c r="AG183" s="115">
        <f t="shared" si="127"/>
        <v>75000</v>
      </c>
      <c r="AH183" s="115">
        <f t="shared" si="116"/>
        <v>89250</v>
      </c>
      <c r="AI183" s="116" t="s">
        <v>497</v>
      </c>
      <c r="AJ183" s="117">
        <v>46070</v>
      </c>
      <c r="AK183" s="118" t="s">
        <v>498</v>
      </c>
      <c r="AL183" s="155" t="s">
        <v>457</v>
      </c>
      <c r="AM183" s="119" t="s">
        <v>475</v>
      </c>
      <c r="AN183" s="120">
        <v>90000</v>
      </c>
      <c r="AO183" s="120" t="s">
        <v>461</v>
      </c>
      <c r="AP183" s="121" t="s">
        <v>455</v>
      </c>
      <c r="AQ183" s="122">
        <f t="shared" si="117"/>
        <v>90000</v>
      </c>
      <c r="AR183" s="123">
        <f t="shared" si="118"/>
        <v>17100</v>
      </c>
      <c r="AS183" s="123">
        <f t="shared" si="119"/>
        <v>107100</v>
      </c>
      <c r="AT183" s="123">
        <f t="shared" si="128"/>
        <v>90000</v>
      </c>
      <c r="AU183" s="123">
        <f t="shared" si="120"/>
        <v>107100</v>
      </c>
      <c r="AV183" s="124">
        <f t="shared" si="121"/>
        <v>97183.333333333328</v>
      </c>
      <c r="AW183" s="124">
        <f t="shared" si="122"/>
        <v>97183.333333333328</v>
      </c>
      <c r="AX183" s="124">
        <f t="shared" si="123"/>
        <v>9088.7751283290836</v>
      </c>
      <c r="AY183" s="125">
        <f t="shared" si="124"/>
        <v>9.3521952958282459E-2</v>
      </c>
      <c r="AZ183" s="5"/>
      <c r="BA183" s="7">
        <f t="shared" si="125"/>
        <v>3</v>
      </c>
      <c r="BB183" s="7"/>
    </row>
    <row r="184" spans="1:54" ht="60" hidden="1">
      <c r="A184" s="6" t="s">
        <v>446</v>
      </c>
      <c r="B184" s="6" t="s">
        <v>447</v>
      </c>
      <c r="C184" s="6">
        <v>55121714</v>
      </c>
      <c r="D184" s="6" t="s">
        <v>1091</v>
      </c>
      <c r="E184" s="148" t="s">
        <v>1092</v>
      </c>
      <c r="F184" s="105" t="s">
        <v>56</v>
      </c>
      <c r="G184" s="149">
        <v>1</v>
      </c>
      <c r="H184" s="105" t="s">
        <v>57</v>
      </c>
      <c r="I184" s="106" t="s">
        <v>497</v>
      </c>
      <c r="J184" s="107">
        <v>46070</v>
      </c>
      <c r="K184" s="150" t="s">
        <v>464</v>
      </c>
      <c r="L184" s="151" t="s">
        <v>457</v>
      </c>
      <c r="M184" s="107" t="s">
        <v>460</v>
      </c>
      <c r="N184" s="108">
        <v>240000</v>
      </c>
      <c r="O184" s="108" t="s">
        <v>461</v>
      </c>
      <c r="P184" s="108" t="s">
        <v>455</v>
      </c>
      <c r="Q184" s="109">
        <f t="shared" si="109"/>
        <v>240000</v>
      </c>
      <c r="R184" s="110">
        <f t="shared" si="110"/>
        <v>45600</v>
      </c>
      <c r="S184" s="110">
        <f t="shared" si="111"/>
        <v>285600</v>
      </c>
      <c r="T184" s="110">
        <f t="shared" si="126"/>
        <v>240000</v>
      </c>
      <c r="U184" s="110">
        <f t="shared" si="112"/>
        <v>285600</v>
      </c>
      <c r="V184" s="111" t="s">
        <v>497</v>
      </c>
      <c r="W184" s="112">
        <v>46070</v>
      </c>
      <c r="X184" s="152" t="s">
        <v>486</v>
      </c>
      <c r="Y184" s="153" t="s">
        <v>457</v>
      </c>
      <c r="Z184" s="154" t="s">
        <v>800</v>
      </c>
      <c r="AA184" s="113">
        <v>200000</v>
      </c>
      <c r="AB184" s="113" t="s">
        <v>461</v>
      </c>
      <c r="AC184" s="113" t="s">
        <v>455</v>
      </c>
      <c r="AD184" s="114">
        <f t="shared" si="113"/>
        <v>200000</v>
      </c>
      <c r="AE184" s="115">
        <f t="shared" si="114"/>
        <v>38000</v>
      </c>
      <c r="AF184" s="115">
        <f t="shared" si="115"/>
        <v>238000</v>
      </c>
      <c r="AG184" s="115">
        <f t="shared" si="127"/>
        <v>200000</v>
      </c>
      <c r="AH184" s="115">
        <f t="shared" si="116"/>
        <v>238000</v>
      </c>
      <c r="AI184" s="116" t="s">
        <v>497</v>
      </c>
      <c r="AJ184" s="117">
        <v>46071</v>
      </c>
      <c r="AK184" s="118" t="s">
        <v>479</v>
      </c>
      <c r="AL184" s="155" t="s">
        <v>457</v>
      </c>
      <c r="AM184" s="119" t="s">
        <v>480</v>
      </c>
      <c r="AN184" s="120">
        <v>245000</v>
      </c>
      <c r="AO184" s="120" t="s">
        <v>461</v>
      </c>
      <c r="AP184" s="121" t="s">
        <v>481</v>
      </c>
      <c r="AQ184" s="122">
        <f t="shared" si="117"/>
        <v>245000</v>
      </c>
      <c r="AR184" s="123">
        <f t="shared" si="118"/>
        <v>0</v>
      </c>
      <c r="AS184" s="123">
        <f t="shared" si="119"/>
        <v>245000</v>
      </c>
      <c r="AT184" s="123">
        <f t="shared" si="128"/>
        <v>245000</v>
      </c>
      <c r="AU184" s="123">
        <f t="shared" si="120"/>
        <v>245000</v>
      </c>
      <c r="AV184" s="124">
        <f t="shared" si="121"/>
        <v>256200</v>
      </c>
      <c r="AW184" s="124">
        <f t="shared" si="122"/>
        <v>256200</v>
      </c>
      <c r="AX184" s="124">
        <f t="shared" si="123"/>
        <v>25700.583650960147</v>
      </c>
      <c r="AY184" s="125">
        <f t="shared" si="124"/>
        <v>0.10031453415675311</v>
      </c>
      <c r="AZ184" s="5"/>
      <c r="BA184" s="7">
        <f t="shared" si="125"/>
        <v>3</v>
      </c>
      <c r="BB184" s="7" t="s">
        <v>493</v>
      </c>
    </row>
    <row r="185" spans="1:54" ht="405" hidden="1">
      <c r="A185" s="6" t="s">
        <v>514</v>
      </c>
      <c r="B185" s="6" t="s">
        <v>514</v>
      </c>
      <c r="C185" s="6" t="s">
        <v>514</v>
      </c>
      <c r="D185" s="6" t="s">
        <v>1093</v>
      </c>
      <c r="E185" s="148" t="s">
        <v>1094</v>
      </c>
      <c r="F185" s="105" t="s">
        <v>517</v>
      </c>
      <c r="G185" s="149">
        <v>1</v>
      </c>
      <c r="H185" s="105"/>
      <c r="I185" s="106"/>
      <c r="J185" s="107"/>
      <c r="K185" s="150"/>
      <c r="L185" s="151"/>
      <c r="M185" s="107"/>
      <c r="N185" s="108"/>
      <c r="O185" s="108"/>
      <c r="P185" s="108"/>
      <c r="Q185" s="109" t="s">
        <v>518</v>
      </c>
      <c r="R185" s="110" t="s">
        <v>518</v>
      </c>
      <c r="S185" s="110" t="s">
        <v>518</v>
      </c>
      <c r="T185" s="110" t="s">
        <v>518</v>
      </c>
      <c r="U185" s="110" t="s">
        <v>518</v>
      </c>
      <c r="V185" s="111" t="s">
        <v>514</v>
      </c>
      <c r="W185" s="112" t="s">
        <v>514</v>
      </c>
      <c r="X185" s="152" t="s">
        <v>514</v>
      </c>
      <c r="Y185" s="153" t="s">
        <v>514</v>
      </c>
      <c r="Z185" s="154" t="s">
        <v>519</v>
      </c>
      <c r="AA185" s="113" t="s">
        <v>514</v>
      </c>
      <c r="AB185" s="113" t="s">
        <v>514</v>
      </c>
      <c r="AC185" s="113" t="s">
        <v>514</v>
      </c>
      <c r="AD185" s="114" t="s">
        <v>514</v>
      </c>
      <c r="AE185" s="115" t="s">
        <v>514</v>
      </c>
      <c r="AF185" s="115">
        <f>AH185/1.19</f>
        <v>241626.05042016809</v>
      </c>
      <c r="AG185" s="115">
        <f>AF185*19%</f>
        <v>45908.94957983194</v>
      </c>
      <c r="AH185" s="115">
        <v>287535</v>
      </c>
      <c r="AI185" s="116" t="s">
        <v>514</v>
      </c>
      <c r="AJ185" s="117" t="s">
        <v>514</v>
      </c>
      <c r="AK185" s="118" t="s">
        <v>514</v>
      </c>
      <c r="AL185" s="155" t="s">
        <v>514</v>
      </c>
      <c r="AM185" s="119" t="s">
        <v>520</v>
      </c>
      <c r="AN185" s="120" t="s">
        <v>514</v>
      </c>
      <c r="AO185" s="120" t="s">
        <v>514</v>
      </c>
      <c r="AP185" s="121" t="s">
        <v>514</v>
      </c>
      <c r="AQ185" s="122">
        <v>234622</v>
      </c>
      <c r="AR185" s="123">
        <v>44578</v>
      </c>
      <c r="AS185" s="123">
        <v>279200</v>
      </c>
      <c r="AT185" s="123">
        <v>234622</v>
      </c>
      <c r="AU185" s="123">
        <v>279200</v>
      </c>
      <c r="AV185" s="124">
        <v>283368</v>
      </c>
      <c r="AW185" s="124">
        <v>283368</v>
      </c>
      <c r="AX185" s="124">
        <v>5893.84</v>
      </c>
      <c r="AY185" s="125">
        <v>2.0799999999999999E-2</v>
      </c>
      <c r="AZ185" s="5"/>
      <c r="BA185" s="7"/>
      <c r="BB185" s="7"/>
    </row>
    <row r="186" spans="1:54" ht="60" hidden="1">
      <c r="A186" s="6" t="s">
        <v>446</v>
      </c>
      <c r="B186" s="6" t="s">
        <v>447</v>
      </c>
      <c r="C186" s="6">
        <v>55121720</v>
      </c>
      <c r="D186" s="6" t="s">
        <v>1095</v>
      </c>
      <c r="E186" s="148" t="s">
        <v>1096</v>
      </c>
      <c r="F186" s="105" t="s">
        <v>56</v>
      </c>
      <c r="G186" s="149">
        <v>1</v>
      </c>
      <c r="H186" s="105" t="s">
        <v>57</v>
      </c>
      <c r="I186" s="106" t="s">
        <v>497</v>
      </c>
      <c r="J186" s="107">
        <v>46070</v>
      </c>
      <c r="K186" s="150" t="s">
        <v>464</v>
      </c>
      <c r="L186" s="151" t="s">
        <v>452</v>
      </c>
      <c r="M186" s="107" t="s">
        <v>460</v>
      </c>
      <c r="N186" s="108">
        <v>18000</v>
      </c>
      <c r="O186" s="108" t="s">
        <v>461</v>
      </c>
      <c r="P186" s="108" t="s">
        <v>455</v>
      </c>
      <c r="Q186" s="109">
        <f>IF(O186="IVA Incluido",(N186/1.19),N186)</f>
        <v>18000</v>
      </c>
      <c r="R186" s="110">
        <f t="shared" ref="R186:R191" si="129">IF(P186="Si tiene IVA",Q186*19%,0)</f>
        <v>3420</v>
      </c>
      <c r="S186" s="110">
        <f t="shared" ref="S186:S191" si="130">Q186+R186</f>
        <v>21420</v>
      </c>
      <c r="T186" s="110">
        <f t="shared" ref="T186:T191" si="131">IF(B186="","",(N186*G186))</f>
        <v>18000</v>
      </c>
      <c r="U186" s="110">
        <f t="shared" ref="U186:U191" si="132">IF(B186="","",(S186*G186))</f>
        <v>21420</v>
      </c>
      <c r="V186" s="111" t="s">
        <v>450</v>
      </c>
      <c r="W186" s="112">
        <v>46078</v>
      </c>
      <c r="X186" s="152" t="s">
        <v>466</v>
      </c>
      <c r="Y186" s="153" t="s">
        <v>457</v>
      </c>
      <c r="Z186" s="154" t="s">
        <v>1097</v>
      </c>
      <c r="AA186" s="113">
        <v>12500</v>
      </c>
      <c r="AB186" s="113" t="s">
        <v>461</v>
      </c>
      <c r="AC186" s="113" t="s">
        <v>455</v>
      </c>
      <c r="AD186" s="114">
        <f>IF(AB186="IVA Incluido",(AA186/1.19),AA186)</f>
        <v>12500</v>
      </c>
      <c r="AE186" s="115">
        <f t="shared" ref="AE186:AE191" si="133">IF(AC186="Si tiene IVA",AD186*19%,0)</f>
        <v>2375</v>
      </c>
      <c r="AF186" s="115">
        <f t="shared" ref="AF186:AF191" si="134">AD186+AE186</f>
        <v>14875</v>
      </c>
      <c r="AG186" s="115">
        <f t="shared" ref="AG186:AG191" si="135">IF(O186="","",(AA186*G186))</f>
        <v>12500</v>
      </c>
      <c r="AH186" s="115">
        <f t="shared" ref="AH186:AH191" si="136">IF(O186="","",(AF186*G186))</f>
        <v>14875</v>
      </c>
      <c r="AI186" s="116" t="s">
        <v>450</v>
      </c>
      <c r="AJ186" s="117">
        <v>46078</v>
      </c>
      <c r="AK186" s="118" t="s">
        <v>456</v>
      </c>
      <c r="AL186" s="155" t="s">
        <v>452</v>
      </c>
      <c r="AM186" s="119" t="s">
        <v>468</v>
      </c>
      <c r="AN186" s="120">
        <v>18000</v>
      </c>
      <c r="AO186" s="120" t="s">
        <v>454</v>
      </c>
      <c r="AP186" s="121" t="s">
        <v>455</v>
      </c>
      <c r="AQ186" s="122">
        <f t="shared" ref="AQ186:AQ191" si="137">IF(AO186="IVA Incluido",(AN186/1.19),AN186)</f>
        <v>15126.050420168069</v>
      </c>
      <c r="AR186" s="123">
        <f t="shared" ref="AR186:AR191" si="138">IF(AP186="Si tiene IVA",AQ186*19%,0)</f>
        <v>2873.9495798319331</v>
      </c>
      <c r="AS186" s="123">
        <f t="shared" ref="AS186:AS191" si="139">AQ186+AR186</f>
        <v>18000</v>
      </c>
      <c r="AT186" s="123">
        <f t="shared" ref="AT186:AT191" si="140">IF(AB186="","",(AN186*G186))</f>
        <v>18000</v>
      </c>
      <c r="AU186" s="123">
        <f t="shared" ref="AU186:AU191" si="141">IF(AB186="","",(AS186*G186))</f>
        <v>18000</v>
      </c>
      <c r="AV186" s="124">
        <f t="shared" ref="AV186:AV191" si="142">IF(A186="","",AVERAGE(S186,AF186,AS186))</f>
        <v>18098.333333333332</v>
      </c>
      <c r="AW186" s="124">
        <f t="shared" ref="AW186:AW191" si="143">IF(A186="","",AVERAGE(U186,AH186,AU186))</f>
        <v>18098.333333333332</v>
      </c>
      <c r="AX186" s="124">
        <f t="shared" ref="AX186:AX191" si="144">IF(N186="","",STDEV(U186,AH186,AU186))</f>
        <v>3273.6078466018671</v>
      </c>
      <c r="AY186" s="125">
        <f t="shared" ref="AY186:AY191" si="145">IF(N186="","",(AX186/AW186))</f>
        <v>0.18087896748882221</v>
      </c>
      <c r="AZ186" s="5"/>
      <c r="BA186" s="7">
        <f t="shared" ref="BA186:BA191" si="146">COUNTA(M186,Z186,AM186)</f>
        <v>3</v>
      </c>
      <c r="BB186" s="7"/>
    </row>
    <row r="187" spans="1:54" ht="60" hidden="1">
      <c r="A187" s="6" t="s">
        <v>446</v>
      </c>
      <c r="B187" s="6" t="s">
        <v>447</v>
      </c>
      <c r="C187" s="6">
        <v>55121720</v>
      </c>
      <c r="D187" s="6" t="s">
        <v>1098</v>
      </c>
      <c r="E187" s="148" t="s">
        <v>1099</v>
      </c>
      <c r="F187" s="105" t="s">
        <v>56</v>
      </c>
      <c r="G187" s="149">
        <v>1</v>
      </c>
      <c r="H187" s="105" t="s">
        <v>57</v>
      </c>
      <c r="I187" s="106" t="s">
        <v>450</v>
      </c>
      <c r="J187" s="107">
        <v>46078</v>
      </c>
      <c r="K187" s="150" t="s">
        <v>464</v>
      </c>
      <c r="L187" s="151" t="s">
        <v>452</v>
      </c>
      <c r="M187" s="107" t="s">
        <v>460</v>
      </c>
      <c r="N187" s="108">
        <v>18000</v>
      </c>
      <c r="O187" s="108" t="s">
        <v>461</v>
      </c>
      <c r="P187" s="108" t="s">
        <v>455</v>
      </c>
      <c r="Q187" s="109">
        <v>18000</v>
      </c>
      <c r="R187" s="110">
        <f t="shared" si="129"/>
        <v>3420</v>
      </c>
      <c r="S187" s="110">
        <f t="shared" si="130"/>
        <v>21420</v>
      </c>
      <c r="T187" s="110">
        <f t="shared" si="131"/>
        <v>18000</v>
      </c>
      <c r="U187" s="110">
        <f t="shared" si="132"/>
        <v>21420</v>
      </c>
      <c r="V187" s="111" t="s">
        <v>450</v>
      </c>
      <c r="W187" s="112">
        <v>46078</v>
      </c>
      <c r="X187" s="152" t="s">
        <v>466</v>
      </c>
      <c r="Y187" s="153" t="s">
        <v>457</v>
      </c>
      <c r="Z187" s="154" t="s">
        <v>466</v>
      </c>
      <c r="AA187" s="113">
        <v>12500</v>
      </c>
      <c r="AB187" s="113" t="s">
        <v>461</v>
      </c>
      <c r="AC187" s="113" t="s">
        <v>455</v>
      </c>
      <c r="AD187" s="114">
        <v>12500</v>
      </c>
      <c r="AE187" s="115">
        <f t="shared" si="133"/>
        <v>2375</v>
      </c>
      <c r="AF187" s="115">
        <f t="shared" si="134"/>
        <v>14875</v>
      </c>
      <c r="AG187" s="115">
        <f t="shared" si="135"/>
        <v>12500</v>
      </c>
      <c r="AH187" s="115">
        <f t="shared" si="136"/>
        <v>14875</v>
      </c>
      <c r="AI187" s="116" t="s">
        <v>450</v>
      </c>
      <c r="AJ187" s="117">
        <v>46078</v>
      </c>
      <c r="AK187" s="118" t="s">
        <v>456</v>
      </c>
      <c r="AL187" s="155" t="s">
        <v>452</v>
      </c>
      <c r="AM187" s="119" t="s">
        <v>468</v>
      </c>
      <c r="AN187" s="120">
        <v>18000</v>
      </c>
      <c r="AO187" s="120" t="s">
        <v>454</v>
      </c>
      <c r="AP187" s="121" t="s">
        <v>455</v>
      </c>
      <c r="AQ187" s="122">
        <f t="shared" si="137"/>
        <v>15126.050420168069</v>
      </c>
      <c r="AR187" s="123">
        <f t="shared" si="138"/>
        <v>2873.9495798319331</v>
      </c>
      <c r="AS187" s="123">
        <f t="shared" si="139"/>
        <v>18000</v>
      </c>
      <c r="AT187" s="123">
        <f t="shared" si="140"/>
        <v>18000</v>
      </c>
      <c r="AU187" s="123">
        <f t="shared" si="141"/>
        <v>18000</v>
      </c>
      <c r="AV187" s="124">
        <f t="shared" si="142"/>
        <v>18098.333333333332</v>
      </c>
      <c r="AW187" s="124">
        <f t="shared" si="143"/>
        <v>18098.333333333332</v>
      </c>
      <c r="AX187" s="124">
        <f t="shared" si="144"/>
        <v>3273.6078466018671</v>
      </c>
      <c r="AY187" s="125">
        <f t="shared" si="145"/>
        <v>0.18087896748882221</v>
      </c>
      <c r="AZ187" s="5"/>
      <c r="BA187" s="7">
        <f t="shared" si="146"/>
        <v>3</v>
      </c>
      <c r="BB187" s="7"/>
    </row>
    <row r="188" spans="1:54" ht="60" hidden="1">
      <c r="A188" s="6" t="s">
        <v>446</v>
      </c>
      <c r="B188" s="6" t="s">
        <v>447</v>
      </c>
      <c r="C188" s="6">
        <v>55121720</v>
      </c>
      <c r="D188" s="6" t="s">
        <v>1100</v>
      </c>
      <c r="E188" s="148" t="s">
        <v>1101</v>
      </c>
      <c r="F188" s="105" t="s">
        <v>56</v>
      </c>
      <c r="G188" s="149">
        <v>1</v>
      </c>
      <c r="H188" s="105" t="s">
        <v>57</v>
      </c>
      <c r="I188" s="106" t="s">
        <v>450</v>
      </c>
      <c r="J188" s="107">
        <v>46078</v>
      </c>
      <c r="K188" s="150" t="s">
        <v>464</v>
      </c>
      <c r="L188" s="151" t="s">
        <v>452</v>
      </c>
      <c r="M188" s="107" t="s">
        <v>460</v>
      </c>
      <c r="N188" s="108">
        <v>18000</v>
      </c>
      <c r="O188" s="108" t="s">
        <v>461</v>
      </c>
      <c r="P188" s="108" t="s">
        <v>455</v>
      </c>
      <c r="Q188" s="109">
        <v>18000</v>
      </c>
      <c r="R188" s="110">
        <f t="shared" si="129"/>
        <v>3420</v>
      </c>
      <c r="S188" s="110">
        <f t="shared" si="130"/>
        <v>21420</v>
      </c>
      <c r="T188" s="110">
        <f t="shared" si="131"/>
        <v>18000</v>
      </c>
      <c r="U188" s="110">
        <f t="shared" si="132"/>
        <v>21420</v>
      </c>
      <c r="V188" s="111" t="s">
        <v>450</v>
      </c>
      <c r="W188" s="112">
        <v>46078</v>
      </c>
      <c r="X188" s="152" t="s">
        <v>466</v>
      </c>
      <c r="Y188" s="153" t="s">
        <v>457</v>
      </c>
      <c r="Z188" s="154" t="s">
        <v>466</v>
      </c>
      <c r="AA188" s="113">
        <v>12500</v>
      </c>
      <c r="AB188" s="113" t="s">
        <v>461</v>
      </c>
      <c r="AC188" s="113" t="s">
        <v>455</v>
      </c>
      <c r="AD188" s="114">
        <v>12500</v>
      </c>
      <c r="AE188" s="115">
        <f t="shared" si="133"/>
        <v>2375</v>
      </c>
      <c r="AF188" s="115">
        <f t="shared" si="134"/>
        <v>14875</v>
      </c>
      <c r="AG188" s="115">
        <f t="shared" si="135"/>
        <v>12500</v>
      </c>
      <c r="AH188" s="115">
        <f t="shared" si="136"/>
        <v>14875</v>
      </c>
      <c r="AI188" s="116" t="s">
        <v>450</v>
      </c>
      <c r="AJ188" s="117">
        <v>46078</v>
      </c>
      <c r="AK188" s="118" t="s">
        <v>456</v>
      </c>
      <c r="AL188" s="155" t="s">
        <v>452</v>
      </c>
      <c r="AM188" s="119" t="s">
        <v>468</v>
      </c>
      <c r="AN188" s="120">
        <v>18000</v>
      </c>
      <c r="AO188" s="120" t="s">
        <v>454</v>
      </c>
      <c r="AP188" s="121" t="s">
        <v>455</v>
      </c>
      <c r="AQ188" s="122">
        <f t="shared" si="137"/>
        <v>15126.050420168069</v>
      </c>
      <c r="AR188" s="123">
        <f t="shared" si="138"/>
        <v>2873.9495798319331</v>
      </c>
      <c r="AS188" s="123">
        <f t="shared" si="139"/>
        <v>18000</v>
      </c>
      <c r="AT188" s="123">
        <f t="shared" si="140"/>
        <v>18000</v>
      </c>
      <c r="AU188" s="123">
        <f t="shared" si="141"/>
        <v>18000</v>
      </c>
      <c r="AV188" s="124">
        <f t="shared" si="142"/>
        <v>18098.333333333332</v>
      </c>
      <c r="AW188" s="124">
        <f t="shared" si="143"/>
        <v>18098.333333333332</v>
      </c>
      <c r="AX188" s="124">
        <f t="shared" si="144"/>
        <v>3273.6078466018671</v>
      </c>
      <c r="AY188" s="125">
        <f t="shared" si="145"/>
        <v>0.18087896748882221</v>
      </c>
      <c r="AZ188" s="5"/>
      <c r="BA188" s="7">
        <f t="shared" si="146"/>
        <v>3</v>
      </c>
      <c r="BB188" s="7"/>
    </row>
    <row r="189" spans="1:54" ht="120" hidden="1">
      <c r="A189" s="6" t="s">
        <v>446</v>
      </c>
      <c r="B189" s="6" t="s">
        <v>521</v>
      </c>
      <c r="C189" s="6"/>
      <c r="D189" s="6" t="s">
        <v>1102</v>
      </c>
      <c r="E189" s="148" t="s">
        <v>1103</v>
      </c>
      <c r="F189" s="105" t="s">
        <v>56</v>
      </c>
      <c r="G189" s="149">
        <v>1</v>
      </c>
      <c r="H189" s="105" t="s">
        <v>57</v>
      </c>
      <c r="I189" s="106" t="s">
        <v>463</v>
      </c>
      <c r="J189" s="107">
        <v>46092</v>
      </c>
      <c r="K189" s="150" t="s">
        <v>852</v>
      </c>
      <c r="L189" s="151" t="s">
        <v>452</v>
      </c>
      <c r="M189" s="107" t="s">
        <v>364</v>
      </c>
      <c r="N189" s="108">
        <v>11000</v>
      </c>
      <c r="O189" s="108" t="s">
        <v>461</v>
      </c>
      <c r="P189" s="108" t="s">
        <v>455</v>
      </c>
      <c r="Q189" s="109">
        <f>IF(O189="IVA Incluido",(N189/1.19),N189)</f>
        <v>11000</v>
      </c>
      <c r="R189" s="110">
        <f t="shared" si="129"/>
        <v>2090</v>
      </c>
      <c r="S189" s="110">
        <f t="shared" si="130"/>
        <v>13090</v>
      </c>
      <c r="T189" s="110">
        <f t="shared" si="131"/>
        <v>11000</v>
      </c>
      <c r="U189" s="110">
        <f t="shared" si="132"/>
        <v>13090</v>
      </c>
      <c r="V189" s="111" t="s">
        <v>463</v>
      </c>
      <c r="W189" s="112">
        <v>46092</v>
      </c>
      <c r="X189" s="152" t="s">
        <v>1104</v>
      </c>
      <c r="Y189" s="153" t="s">
        <v>457</v>
      </c>
      <c r="Z189" s="154" t="s">
        <v>1105</v>
      </c>
      <c r="AA189" s="113">
        <v>14900</v>
      </c>
      <c r="AB189" s="113" t="s">
        <v>454</v>
      </c>
      <c r="AC189" s="113" t="s">
        <v>455</v>
      </c>
      <c r="AD189" s="114">
        <f>IF(AB189="IVA Incluido",(AA189/1.19),AA189)</f>
        <v>12521.008403361346</v>
      </c>
      <c r="AE189" s="115">
        <f t="shared" si="133"/>
        <v>2378.9915966386557</v>
      </c>
      <c r="AF189" s="115">
        <f t="shared" si="134"/>
        <v>14900.000000000002</v>
      </c>
      <c r="AG189" s="115">
        <f t="shared" si="135"/>
        <v>14900</v>
      </c>
      <c r="AH189" s="115">
        <f t="shared" si="136"/>
        <v>14900.000000000002</v>
      </c>
      <c r="AI189" s="116" t="s">
        <v>463</v>
      </c>
      <c r="AJ189" s="117">
        <v>46092</v>
      </c>
      <c r="AK189" s="118" t="s">
        <v>1106</v>
      </c>
      <c r="AL189" s="155" t="s">
        <v>457</v>
      </c>
      <c r="AM189" s="119" t="s">
        <v>90</v>
      </c>
      <c r="AN189" s="120">
        <v>19900</v>
      </c>
      <c r="AO189" s="120" t="s">
        <v>454</v>
      </c>
      <c r="AP189" s="121" t="s">
        <v>455</v>
      </c>
      <c r="AQ189" s="122">
        <f t="shared" si="137"/>
        <v>16722.689075630253</v>
      </c>
      <c r="AR189" s="123">
        <f t="shared" si="138"/>
        <v>3177.3109243697481</v>
      </c>
      <c r="AS189" s="123">
        <f t="shared" si="139"/>
        <v>19900</v>
      </c>
      <c r="AT189" s="123">
        <f t="shared" si="140"/>
        <v>19900</v>
      </c>
      <c r="AU189" s="123">
        <f t="shared" si="141"/>
        <v>19900</v>
      </c>
      <c r="AV189" s="124">
        <f t="shared" si="142"/>
        <v>15963.333333333334</v>
      </c>
      <c r="AW189" s="124">
        <f t="shared" si="143"/>
        <v>15963.333333333334</v>
      </c>
      <c r="AX189" s="124">
        <f t="shared" si="144"/>
        <v>3527.3266553203312</v>
      </c>
      <c r="AY189" s="125">
        <f t="shared" si="145"/>
        <v>0.22096429246107732</v>
      </c>
      <c r="AZ189" s="5"/>
      <c r="BA189" s="7">
        <f t="shared" si="146"/>
        <v>3</v>
      </c>
      <c r="BB189" s="7"/>
    </row>
    <row r="190" spans="1:54" ht="90" hidden="1">
      <c r="A190" s="6" t="s">
        <v>446</v>
      </c>
      <c r="B190" s="6" t="s">
        <v>521</v>
      </c>
      <c r="C190" s="6">
        <v>60121211</v>
      </c>
      <c r="D190" s="6" t="s">
        <v>1107</v>
      </c>
      <c r="E190" s="148" t="s">
        <v>1108</v>
      </c>
      <c r="F190" s="105" t="s">
        <v>56</v>
      </c>
      <c r="G190" s="149">
        <v>1</v>
      </c>
      <c r="H190" s="105" t="s">
        <v>57</v>
      </c>
      <c r="I190" s="106" t="s">
        <v>450</v>
      </c>
      <c r="J190" s="107">
        <v>46091</v>
      </c>
      <c r="K190" s="150" t="s">
        <v>1109</v>
      </c>
      <c r="L190" s="151" t="s">
        <v>457</v>
      </c>
      <c r="M190" s="107" t="s">
        <v>1110</v>
      </c>
      <c r="N190" s="108">
        <v>42900</v>
      </c>
      <c r="O190" s="108" t="s">
        <v>454</v>
      </c>
      <c r="P190" s="108" t="s">
        <v>455</v>
      </c>
      <c r="Q190" s="109">
        <f>IF(O190="IVA Incluido",(N190/1.19),N190)</f>
        <v>36050.420168067227</v>
      </c>
      <c r="R190" s="110">
        <f t="shared" si="129"/>
        <v>6849.5798319327732</v>
      </c>
      <c r="S190" s="110">
        <f t="shared" si="130"/>
        <v>42900</v>
      </c>
      <c r="T190" s="110">
        <f t="shared" si="131"/>
        <v>42900</v>
      </c>
      <c r="U190" s="110">
        <f t="shared" si="132"/>
        <v>42900</v>
      </c>
      <c r="V190" s="111" t="s">
        <v>450</v>
      </c>
      <c r="W190" s="112">
        <v>46091</v>
      </c>
      <c r="X190" s="152" t="s">
        <v>1111</v>
      </c>
      <c r="Y190" s="153" t="s">
        <v>452</v>
      </c>
      <c r="Z190" s="154" t="s">
        <v>972</v>
      </c>
      <c r="AA190" s="113">
        <v>49500</v>
      </c>
      <c r="AB190" s="113" t="s">
        <v>454</v>
      </c>
      <c r="AC190" s="113" t="s">
        <v>455</v>
      </c>
      <c r="AD190" s="114">
        <f>IF(AB190="IVA Incluido",(AA190/1.19),AA190)</f>
        <v>41596.638655462186</v>
      </c>
      <c r="AE190" s="115">
        <f t="shared" si="133"/>
        <v>7903.3613445378151</v>
      </c>
      <c r="AF190" s="115">
        <f t="shared" si="134"/>
        <v>49500</v>
      </c>
      <c r="AG190" s="115">
        <f t="shared" si="135"/>
        <v>49500</v>
      </c>
      <c r="AH190" s="115">
        <f t="shared" si="136"/>
        <v>49500</v>
      </c>
      <c r="AI190" s="116" t="s">
        <v>450</v>
      </c>
      <c r="AJ190" s="117">
        <v>46091</v>
      </c>
      <c r="AK190" s="118" t="s">
        <v>1112</v>
      </c>
      <c r="AL190" s="155" t="s">
        <v>457</v>
      </c>
      <c r="AM190" s="119" t="s">
        <v>1113</v>
      </c>
      <c r="AN190" s="120">
        <v>41000</v>
      </c>
      <c r="AO190" s="120" t="s">
        <v>454</v>
      </c>
      <c r="AP190" s="121" t="s">
        <v>455</v>
      </c>
      <c r="AQ190" s="122">
        <f t="shared" si="137"/>
        <v>34453.781512605041</v>
      </c>
      <c r="AR190" s="123">
        <f t="shared" si="138"/>
        <v>6546.2184873949582</v>
      </c>
      <c r="AS190" s="123">
        <f t="shared" si="139"/>
        <v>41000</v>
      </c>
      <c r="AT190" s="123">
        <f t="shared" si="140"/>
        <v>41000</v>
      </c>
      <c r="AU190" s="123">
        <f t="shared" si="141"/>
        <v>41000</v>
      </c>
      <c r="AV190" s="124">
        <f t="shared" si="142"/>
        <v>44466.666666666664</v>
      </c>
      <c r="AW190" s="124">
        <f t="shared" si="143"/>
        <v>44466.666666666664</v>
      </c>
      <c r="AX190" s="124">
        <f t="shared" si="144"/>
        <v>4461.3152021946771</v>
      </c>
      <c r="AY190" s="125">
        <f t="shared" si="145"/>
        <v>0.10032942733571239</v>
      </c>
      <c r="AZ190" s="5"/>
      <c r="BA190" s="7">
        <f t="shared" si="146"/>
        <v>3</v>
      </c>
      <c r="BB190" s="7"/>
    </row>
    <row r="191" spans="1:54" ht="90" hidden="1">
      <c r="A191" s="6" t="s">
        <v>446</v>
      </c>
      <c r="B191" s="6" t="s">
        <v>521</v>
      </c>
      <c r="C191" s="6">
        <v>60121211</v>
      </c>
      <c r="D191" s="6" t="s">
        <v>1114</v>
      </c>
      <c r="E191" s="148" t="s">
        <v>1115</v>
      </c>
      <c r="F191" s="105" t="s">
        <v>56</v>
      </c>
      <c r="G191" s="149">
        <v>1</v>
      </c>
      <c r="H191" s="105" t="s">
        <v>57</v>
      </c>
      <c r="I191" s="106" t="s">
        <v>463</v>
      </c>
      <c r="J191" s="107">
        <v>46100</v>
      </c>
      <c r="K191" s="150" t="s">
        <v>1116</v>
      </c>
      <c r="L191" s="151" t="s">
        <v>457</v>
      </c>
      <c r="M191" s="107" t="s">
        <v>63</v>
      </c>
      <c r="N191" s="108">
        <v>34700</v>
      </c>
      <c r="O191" s="108" t="s">
        <v>454</v>
      </c>
      <c r="P191" s="108" t="s">
        <v>455</v>
      </c>
      <c r="Q191" s="109">
        <f>IF(O191="IVA Incluido",(N191/1.19),N191)</f>
        <v>29159.663865546219</v>
      </c>
      <c r="R191" s="110">
        <f t="shared" si="129"/>
        <v>5540.3361344537816</v>
      </c>
      <c r="S191" s="110">
        <f t="shared" si="130"/>
        <v>34700</v>
      </c>
      <c r="T191" s="110">
        <f t="shared" si="131"/>
        <v>34700</v>
      </c>
      <c r="U191" s="110">
        <f t="shared" si="132"/>
        <v>34700</v>
      </c>
      <c r="V191" s="111" t="s">
        <v>463</v>
      </c>
      <c r="W191" s="112">
        <v>46100</v>
      </c>
      <c r="X191" s="152" t="s">
        <v>526</v>
      </c>
      <c r="Y191" s="153" t="s">
        <v>457</v>
      </c>
      <c r="Z191" s="154" t="s">
        <v>1117</v>
      </c>
      <c r="AA191" s="113">
        <v>27120</v>
      </c>
      <c r="AB191" s="113" t="s">
        <v>461</v>
      </c>
      <c r="AC191" s="113" t="s">
        <v>455</v>
      </c>
      <c r="AD191" s="114">
        <f>IF(AB191="IVA Incluido",(AA191/1.19),AA191)</f>
        <v>27120</v>
      </c>
      <c r="AE191" s="115">
        <f t="shared" si="133"/>
        <v>5152.8</v>
      </c>
      <c r="AF191" s="115">
        <f t="shared" si="134"/>
        <v>32272.799999999999</v>
      </c>
      <c r="AG191" s="115">
        <f t="shared" si="135"/>
        <v>27120</v>
      </c>
      <c r="AH191" s="115">
        <f t="shared" si="136"/>
        <v>32272.799999999999</v>
      </c>
      <c r="AI191" s="116" t="s">
        <v>463</v>
      </c>
      <c r="AJ191" s="117">
        <v>46100</v>
      </c>
      <c r="AK191" s="118" t="s">
        <v>705</v>
      </c>
      <c r="AL191" s="155" t="s">
        <v>457</v>
      </c>
      <c r="AM191" s="119" t="s">
        <v>1118</v>
      </c>
      <c r="AN191" s="120">
        <v>33700</v>
      </c>
      <c r="AO191" s="120" t="s">
        <v>454</v>
      </c>
      <c r="AP191" s="121" t="s">
        <v>455</v>
      </c>
      <c r="AQ191" s="122">
        <f t="shared" si="137"/>
        <v>28319.327731092439</v>
      </c>
      <c r="AR191" s="123">
        <f t="shared" si="138"/>
        <v>5380.6722689075632</v>
      </c>
      <c r="AS191" s="123">
        <f t="shared" si="139"/>
        <v>33700</v>
      </c>
      <c r="AT191" s="123">
        <f t="shared" si="140"/>
        <v>33700</v>
      </c>
      <c r="AU191" s="123">
        <f t="shared" si="141"/>
        <v>33700</v>
      </c>
      <c r="AV191" s="124">
        <f t="shared" si="142"/>
        <v>33557.599999999999</v>
      </c>
      <c r="AW191" s="124">
        <f t="shared" si="143"/>
        <v>33557.599999999999</v>
      </c>
      <c r="AX191" s="124">
        <f t="shared" si="144"/>
        <v>1219.8496956592649</v>
      </c>
      <c r="AY191" s="125">
        <f t="shared" si="145"/>
        <v>3.6350921867453721E-2</v>
      </c>
      <c r="AZ191" s="5"/>
      <c r="BA191" s="7">
        <f t="shared" si="146"/>
        <v>3</v>
      </c>
      <c r="BB191" s="7"/>
    </row>
    <row r="192" spans="1:54" ht="405" hidden="1">
      <c r="A192" s="6" t="s">
        <v>514</v>
      </c>
      <c r="B192" s="6" t="s">
        <v>514</v>
      </c>
      <c r="C192" s="6" t="s">
        <v>514</v>
      </c>
      <c r="D192" s="6" t="s">
        <v>1119</v>
      </c>
      <c r="E192" s="148" t="s">
        <v>1120</v>
      </c>
      <c r="F192" s="105" t="s">
        <v>517</v>
      </c>
      <c r="G192" s="149">
        <v>1</v>
      </c>
      <c r="H192" s="105"/>
      <c r="I192" s="106"/>
      <c r="J192" s="107"/>
      <c r="K192" s="150"/>
      <c r="L192" s="151"/>
      <c r="M192" s="107"/>
      <c r="N192" s="108"/>
      <c r="O192" s="108"/>
      <c r="P192" s="108"/>
      <c r="Q192" s="109" t="s">
        <v>518</v>
      </c>
      <c r="R192" s="110" t="s">
        <v>518</v>
      </c>
      <c r="S192" s="110" t="s">
        <v>518</v>
      </c>
      <c r="T192" s="110" t="s">
        <v>518</v>
      </c>
      <c r="U192" s="110" t="s">
        <v>518</v>
      </c>
      <c r="V192" s="111" t="s">
        <v>514</v>
      </c>
      <c r="W192" s="112" t="s">
        <v>514</v>
      </c>
      <c r="X192" s="152" t="s">
        <v>514</v>
      </c>
      <c r="Y192" s="153" t="s">
        <v>514</v>
      </c>
      <c r="Z192" s="154" t="s">
        <v>519</v>
      </c>
      <c r="AA192" s="113" t="s">
        <v>514</v>
      </c>
      <c r="AB192" s="113" t="s">
        <v>514</v>
      </c>
      <c r="AC192" s="113" t="s">
        <v>514</v>
      </c>
      <c r="AD192" s="114" t="s">
        <v>514</v>
      </c>
      <c r="AE192" s="115" t="s">
        <v>514</v>
      </c>
      <c r="AF192" s="115">
        <f>AH192/1.19</f>
        <v>2533527.7310924372</v>
      </c>
      <c r="AG192" s="115">
        <f>AF192*19%</f>
        <v>481370.26890756306</v>
      </c>
      <c r="AH192" s="115">
        <v>3014898</v>
      </c>
      <c r="AI192" s="116" t="s">
        <v>514</v>
      </c>
      <c r="AJ192" s="117" t="s">
        <v>514</v>
      </c>
      <c r="AK192" s="118" t="s">
        <v>514</v>
      </c>
      <c r="AL192" s="155" t="s">
        <v>514</v>
      </c>
      <c r="AM192" s="119" t="s">
        <v>520</v>
      </c>
      <c r="AN192" s="120" t="s">
        <v>514</v>
      </c>
      <c r="AO192" s="120" t="s">
        <v>514</v>
      </c>
      <c r="AP192" s="121" t="s">
        <v>514</v>
      </c>
      <c r="AQ192" s="122">
        <v>2448084</v>
      </c>
      <c r="AR192" s="123">
        <v>465136</v>
      </c>
      <c r="AS192" s="123">
        <v>2913220</v>
      </c>
      <c r="AT192" s="123">
        <v>2448084</v>
      </c>
      <c r="AU192" s="123">
        <v>2913220</v>
      </c>
      <c r="AV192" s="124">
        <v>2964059</v>
      </c>
      <c r="AW192" s="124">
        <v>2964059</v>
      </c>
      <c r="AX192" s="124">
        <v>71896.570000000007</v>
      </c>
      <c r="AY192" s="125">
        <v>2.4299999999999999E-2</v>
      </c>
      <c r="AZ192" s="5"/>
      <c r="BA192" s="7"/>
      <c r="BB192" s="7"/>
    </row>
    <row r="193" spans="1:54" ht="150" hidden="1">
      <c r="A193" s="6" t="s">
        <v>446</v>
      </c>
      <c r="B193" s="6" t="s">
        <v>447</v>
      </c>
      <c r="C193" s="6">
        <v>53121602</v>
      </c>
      <c r="D193" s="6" t="s">
        <v>1121</v>
      </c>
      <c r="E193" s="6" t="s">
        <v>1122</v>
      </c>
      <c r="F193" s="105" t="s">
        <v>56</v>
      </c>
      <c r="G193" s="149">
        <v>1</v>
      </c>
      <c r="H193" s="105" t="s">
        <v>57</v>
      </c>
      <c r="I193" s="127"/>
      <c r="J193" s="128"/>
      <c r="K193" s="128"/>
      <c r="L193" s="129"/>
      <c r="M193" s="128"/>
      <c r="N193" s="130"/>
      <c r="O193" s="130"/>
      <c r="P193" s="130"/>
      <c r="Q193" s="131"/>
      <c r="R193" s="132"/>
      <c r="S193" s="132"/>
      <c r="T193" s="132"/>
      <c r="U193" s="132"/>
      <c r="V193" s="133" t="s">
        <v>497</v>
      </c>
      <c r="W193" s="134">
        <v>46087</v>
      </c>
      <c r="X193" s="161"/>
      <c r="Y193" s="162" t="s">
        <v>457</v>
      </c>
      <c r="Z193" s="162" t="s">
        <v>480</v>
      </c>
      <c r="AA193" s="135">
        <v>15000</v>
      </c>
      <c r="AB193" s="135" t="s">
        <v>461</v>
      </c>
      <c r="AC193" s="135" t="s">
        <v>461</v>
      </c>
      <c r="AD193" s="136">
        <v>15000</v>
      </c>
      <c r="AE193" s="137">
        <f>IF(AC193="Si tiene IVA",AD193*19%,0)</f>
        <v>0</v>
      </c>
      <c r="AF193" s="137">
        <f>AD193+AE193</f>
        <v>15000</v>
      </c>
      <c r="AG193" s="137">
        <f>IF(C193="","",(AA193*G193))</f>
        <v>15000</v>
      </c>
      <c r="AH193" s="137">
        <f>IF(C193="","",(AF193*G193))</f>
        <v>15000</v>
      </c>
      <c r="AI193" s="138" t="s">
        <v>497</v>
      </c>
      <c r="AJ193" s="139">
        <v>46087</v>
      </c>
      <c r="AK193" s="140" t="s">
        <v>498</v>
      </c>
      <c r="AL193" s="163" t="s">
        <v>457</v>
      </c>
      <c r="AM193" s="141" t="s">
        <v>475</v>
      </c>
      <c r="AN193" s="142">
        <v>12000</v>
      </c>
      <c r="AO193" s="121" t="s">
        <v>461</v>
      </c>
      <c r="AP193" s="121" t="s">
        <v>455</v>
      </c>
      <c r="AQ193" s="122">
        <f>IF(AO193="IVA Incluido",(AN193/1.19),AN193)</f>
        <v>12000</v>
      </c>
      <c r="AR193" s="123">
        <f>IF(AP193="Si tiene IVA",AQ193*19%,0)</f>
        <v>2280</v>
      </c>
      <c r="AS193" s="123">
        <f>AQ193+AR193</f>
        <v>14280</v>
      </c>
      <c r="AT193" s="123">
        <f>IF(AB193="","",(AN193*G193))</f>
        <v>12000</v>
      </c>
      <c r="AU193" s="123">
        <f>IF(AB193="","",(AS193*G193))</f>
        <v>14280</v>
      </c>
      <c r="AV193" s="124">
        <f>IF(A193="","",AVERAGE(S193,AF193,AS193))</f>
        <v>14640</v>
      </c>
      <c r="AW193" s="124">
        <f>IF(A193="","",AVERAGE(U193,AH193,AU193))</f>
        <v>14640</v>
      </c>
      <c r="AX193" s="124">
        <f>IF(B193="","",STDEV(U193,AH193,AU193))</f>
        <v>509.11688245431424</v>
      </c>
      <c r="AY193" s="125">
        <f>IF(C193="","",(AX193/AW193))</f>
        <v>3.4775743337043322E-2</v>
      </c>
      <c r="AZ193" s="5"/>
      <c r="BA193" s="7" t="s">
        <v>952</v>
      </c>
      <c r="BB193" s="7" t="s">
        <v>483</v>
      </c>
    </row>
    <row r="194" spans="1:54" ht="105" hidden="1">
      <c r="A194" s="6" t="s">
        <v>446</v>
      </c>
      <c r="B194" s="6" t="s">
        <v>521</v>
      </c>
      <c r="C194" s="6">
        <v>52121507</v>
      </c>
      <c r="D194" s="6" t="s">
        <v>1123</v>
      </c>
      <c r="E194" s="148" t="s">
        <v>1124</v>
      </c>
      <c r="F194" s="105" t="s">
        <v>56</v>
      </c>
      <c r="G194" s="149">
        <v>1</v>
      </c>
      <c r="H194" s="105" t="s">
        <v>57</v>
      </c>
      <c r="I194" s="106" t="s">
        <v>450</v>
      </c>
      <c r="J194" s="107">
        <v>46091</v>
      </c>
      <c r="K194" s="150" t="s">
        <v>983</v>
      </c>
      <c r="L194" s="151" t="s">
        <v>452</v>
      </c>
      <c r="M194" s="107" t="s">
        <v>1125</v>
      </c>
      <c r="N194" s="108">
        <v>5200</v>
      </c>
      <c r="O194" s="108" t="s">
        <v>454</v>
      </c>
      <c r="P194" s="108" t="s">
        <v>455</v>
      </c>
      <c r="Q194" s="109">
        <f>IF(O194="IVA Incluido",(N194/1.19),N194)</f>
        <v>4369.7478991596645</v>
      </c>
      <c r="R194" s="110">
        <f>IF(P194="Si tiene IVA",Q194*19%,0)</f>
        <v>830.25210084033631</v>
      </c>
      <c r="S194" s="110">
        <f>Q194+R194</f>
        <v>5200.0000000000009</v>
      </c>
      <c r="T194" s="110">
        <f>IF(B194="","",(N194*G194))</f>
        <v>5200</v>
      </c>
      <c r="U194" s="110">
        <f>IF(B194="","",(S194*G194))</f>
        <v>5200.0000000000009</v>
      </c>
      <c r="V194" s="111" t="s">
        <v>450</v>
      </c>
      <c r="W194" s="112">
        <v>46091</v>
      </c>
      <c r="X194" s="152" t="s">
        <v>1126</v>
      </c>
      <c r="Y194" s="153" t="s">
        <v>457</v>
      </c>
      <c r="Z194" s="154" t="s">
        <v>1127</v>
      </c>
      <c r="AA194" s="113">
        <v>7500</v>
      </c>
      <c r="AB194" s="113" t="s">
        <v>454</v>
      </c>
      <c r="AC194" s="113" t="s">
        <v>455</v>
      </c>
      <c r="AD194" s="114">
        <f>IF(AB194="IVA Incluido",(AA194/1.19),AA194)</f>
        <v>6302.5210084033615</v>
      </c>
      <c r="AE194" s="115">
        <f>IF(AC194="Si tiene IVA",AD194*19%,0)</f>
        <v>1197.4789915966387</v>
      </c>
      <c r="AF194" s="115">
        <f>AD194+AE194</f>
        <v>7500</v>
      </c>
      <c r="AG194" s="115">
        <f>IF(O194="","",(AA194*G194))</f>
        <v>7500</v>
      </c>
      <c r="AH194" s="115">
        <f>IF(O194="","",(AF194*G194))</f>
        <v>7500</v>
      </c>
      <c r="AI194" s="116" t="s">
        <v>450</v>
      </c>
      <c r="AJ194" s="117">
        <v>46091</v>
      </c>
      <c r="AK194" s="118" t="s">
        <v>1128</v>
      </c>
      <c r="AL194" s="155" t="s">
        <v>452</v>
      </c>
      <c r="AM194" s="119" t="s">
        <v>1129</v>
      </c>
      <c r="AN194" s="120">
        <v>5900</v>
      </c>
      <c r="AO194" s="120" t="s">
        <v>454</v>
      </c>
      <c r="AP194" s="121" t="s">
        <v>455</v>
      </c>
      <c r="AQ194" s="122">
        <f>IF(AO194="IVA Incluido",(AN194/1.19),AN194)</f>
        <v>4957.9831932773113</v>
      </c>
      <c r="AR194" s="123">
        <f>IF(AP194="Si tiene IVA",AQ194*19%,0)</f>
        <v>942.01680672268913</v>
      </c>
      <c r="AS194" s="123">
        <f>AQ194+AR194</f>
        <v>5900</v>
      </c>
      <c r="AT194" s="123">
        <f>IF(AB194="","",(AN194*G194))</f>
        <v>5900</v>
      </c>
      <c r="AU194" s="123">
        <f>IF(AB194="","",(AS194*G194))</f>
        <v>5900</v>
      </c>
      <c r="AV194" s="124">
        <f>IF(A194="","",AVERAGE(S194,AF194,AS194))</f>
        <v>6200</v>
      </c>
      <c r="AW194" s="124">
        <f>IF(A194="","",AVERAGE(U194,AH194,AU194))</f>
        <v>6200</v>
      </c>
      <c r="AX194" s="124">
        <f>IF(N194="","",STDEV(U194,AH194,AU194))</f>
        <v>1178.9826122551628</v>
      </c>
      <c r="AY194" s="125">
        <f>IF(N194="","",(AX194/AW194))</f>
        <v>0.19015848584760692</v>
      </c>
      <c r="AZ194" s="5"/>
      <c r="BA194" s="7">
        <f>COUNTA(M194,Z194,AM194)</f>
        <v>3</v>
      </c>
      <c r="BB194" s="7"/>
    </row>
    <row r="195" spans="1:54" ht="75" hidden="1">
      <c r="A195" s="6" t="s">
        <v>446</v>
      </c>
      <c r="B195" s="6" t="s">
        <v>521</v>
      </c>
      <c r="C195" s="6"/>
      <c r="D195" s="6" t="s">
        <v>1130</v>
      </c>
      <c r="E195" s="148" t="s">
        <v>1131</v>
      </c>
      <c r="F195" s="105" t="s">
        <v>56</v>
      </c>
      <c r="G195" s="149">
        <v>1</v>
      </c>
      <c r="H195" s="105" t="s">
        <v>57</v>
      </c>
      <c r="I195" s="106" t="s">
        <v>450</v>
      </c>
      <c r="J195" s="107">
        <v>46091</v>
      </c>
      <c r="K195" s="150" t="s">
        <v>852</v>
      </c>
      <c r="L195" s="151" t="s">
        <v>457</v>
      </c>
      <c r="M195" s="107" t="s">
        <v>364</v>
      </c>
      <c r="N195" s="108">
        <v>7000</v>
      </c>
      <c r="O195" s="108" t="s">
        <v>461</v>
      </c>
      <c r="P195" s="108" t="s">
        <v>455</v>
      </c>
      <c r="Q195" s="109">
        <f>IF(O195="IVA Incluido",(N195/1.19),N195)</f>
        <v>7000</v>
      </c>
      <c r="R195" s="110">
        <f>IF(P195="Si tiene IVA",Q195*19%,0)</f>
        <v>1330</v>
      </c>
      <c r="S195" s="110">
        <f>Q195+R195</f>
        <v>8330</v>
      </c>
      <c r="T195" s="110">
        <f>IF(B195="","",(N195*G195))</f>
        <v>7000</v>
      </c>
      <c r="U195" s="110">
        <f>IF(B195="","",(S195*G195))</f>
        <v>8330</v>
      </c>
      <c r="V195" s="111" t="s">
        <v>450</v>
      </c>
      <c r="W195" s="112">
        <v>46091</v>
      </c>
      <c r="X195" s="152" t="s">
        <v>983</v>
      </c>
      <c r="Y195" s="153" t="s">
        <v>457</v>
      </c>
      <c r="Z195" s="154" t="s">
        <v>1125</v>
      </c>
      <c r="AA195" s="113">
        <v>6150</v>
      </c>
      <c r="AB195" s="113" t="s">
        <v>454</v>
      </c>
      <c r="AC195" s="113" t="s">
        <v>455</v>
      </c>
      <c r="AD195" s="114">
        <f>IF(AB195="IVA Incluido",(AA195/1.19),AA195)</f>
        <v>5168.0672268907565</v>
      </c>
      <c r="AE195" s="115">
        <f>IF(AC195="Si tiene IVA",AD195*19%,0)</f>
        <v>981.93277310924373</v>
      </c>
      <c r="AF195" s="115">
        <f>AD195+AE195</f>
        <v>6150</v>
      </c>
      <c r="AG195" s="115">
        <f>IF(O195="","",(AA195*G195))</f>
        <v>6150</v>
      </c>
      <c r="AH195" s="115">
        <f>IF(O195="","",(AF195*G195))</f>
        <v>6150</v>
      </c>
      <c r="AI195" s="116" t="s">
        <v>450</v>
      </c>
      <c r="AJ195" s="117">
        <v>46091</v>
      </c>
      <c r="AK195" s="118" t="s">
        <v>527</v>
      </c>
      <c r="AL195" s="155" t="s">
        <v>452</v>
      </c>
      <c r="AM195" s="119" t="s">
        <v>387</v>
      </c>
      <c r="AN195" s="120">
        <v>8500</v>
      </c>
      <c r="AO195" s="120" t="s">
        <v>454</v>
      </c>
      <c r="AP195" s="121" t="s">
        <v>455</v>
      </c>
      <c r="AQ195" s="122">
        <f>IF(AO195="IVA Incluido",(AN195/1.19),AN195)</f>
        <v>7142.8571428571431</v>
      </c>
      <c r="AR195" s="123">
        <f>IF(AP195="Si tiene IVA",AQ195*19%,0)</f>
        <v>1357.1428571428571</v>
      </c>
      <c r="AS195" s="123">
        <f>AQ195+AR195</f>
        <v>8500</v>
      </c>
      <c r="AT195" s="123">
        <f>IF(AB195="","",(AN195*G195))</f>
        <v>8500</v>
      </c>
      <c r="AU195" s="123">
        <f>IF(AB195="","",(AS195*G195))</f>
        <v>8500</v>
      </c>
      <c r="AV195" s="124">
        <f>IF(A195="","",AVERAGE(S195,AF195,AS195))</f>
        <v>7660</v>
      </c>
      <c r="AW195" s="124">
        <f>IF(A195="","",AVERAGE(U195,AH195,AU195))</f>
        <v>7660</v>
      </c>
      <c r="AX195" s="124">
        <f>IF(N195="","",STDEV(U195,AH195,AU195))</f>
        <v>1310.4579352272242</v>
      </c>
      <c r="AY195" s="125">
        <f>IF(N195="","",(AX195/AW195))</f>
        <v>0.17107805942914153</v>
      </c>
      <c r="AZ195" s="5"/>
      <c r="BA195" s="7">
        <f>COUNTA(M195,Z195,AM195)</f>
        <v>3</v>
      </c>
      <c r="BB195" s="7"/>
    </row>
    <row r="196" spans="1:54" ht="405" hidden="1">
      <c r="A196" s="6" t="s">
        <v>514</v>
      </c>
      <c r="B196" s="6" t="s">
        <v>514</v>
      </c>
      <c r="C196" s="6" t="s">
        <v>514</v>
      </c>
      <c r="D196" s="6" t="s">
        <v>1132</v>
      </c>
      <c r="E196" s="148" t="s">
        <v>1133</v>
      </c>
      <c r="F196" s="105" t="s">
        <v>517</v>
      </c>
      <c r="G196" s="149">
        <v>1</v>
      </c>
      <c r="H196" s="105"/>
      <c r="I196" s="106"/>
      <c r="J196" s="107"/>
      <c r="K196" s="150"/>
      <c r="L196" s="151"/>
      <c r="M196" s="107"/>
      <c r="N196" s="108"/>
      <c r="O196" s="108"/>
      <c r="P196" s="108"/>
      <c r="Q196" s="109" t="s">
        <v>518</v>
      </c>
      <c r="R196" s="110" t="s">
        <v>518</v>
      </c>
      <c r="S196" s="110" t="s">
        <v>518</v>
      </c>
      <c r="T196" s="110" t="s">
        <v>518</v>
      </c>
      <c r="U196" s="110" t="s">
        <v>518</v>
      </c>
      <c r="V196" s="111" t="s">
        <v>514</v>
      </c>
      <c r="W196" s="112" t="s">
        <v>514</v>
      </c>
      <c r="X196" s="152" t="s">
        <v>514</v>
      </c>
      <c r="Y196" s="153" t="s">
        <v>514</v>
      </c>
      <c r="Z196" s="154" t="s">
        <v>519</v>
      </c>
      <c r="AA196" s="113" t="s">
        <v>514</v>
      </c>
      <c r="AB196" s="113" t="s">
        <v>514</v>
      </c>
      <c r="AC196" s="113" t="s">
        <v>514</v>
      </c>
      <c r="AD196" s="114" t="s">
        <v>514</v>
      </c>
      <c r="AE196" s="115" t="s">
        <v>514</v>
      </c>
      <c r="AF196" s="115">
        <f>AH196/1.19</f>
        <v>393815.12605042016</v>
      </c>
      <c r="AG196" s="115">
        <f>AF196*19%</f>
        <v>74824.873949579836</v>
      </c>
      <c r="AH196" s="115">
        <v>468640</v>
      </c>
      <c r="AI196" s="116" t="s">
        <v>514</v>
      </c>
      <c r="AJ196" s="117" t="s">
        <v>514</v>
      </c>
      <c r="AK196" s="118" t="s">
        <v>514</v>
      </c>
      <c r="AL196" s="155" t="s">
        <v>514</v>
      </c>
      <c r="AM196" s="119" t="s">
        <v>520</v>
      </c>
      <c r="AN196" s="120" t="s">
        <v>514</v>
      </c>
      <c r="AO196" s="120" t="s">
        <v>514</v>
      </c>
      <c r="AP196" s="121" t="s">
        <v>514</v>
      </c>
      <c r="AQ196" s="122">
        <v>382399</v>
      </c>
      <c r="AR196" s="123">
        <v>72656</v>
      </c>
      <c r="AS196" s="123">
        <v>455055</v>
      </c>
      <c r="AT196" s="123">
        <v>382399</v>
      </c>
      <c r="AU196" s="123">
        <v>455055</v>
      </c>
      <c r="AV196" s="124">
        <v>461847</v>
      </c>
      <c r="AW196" s="124">
        <v>461847</v>
      </c>
      <c r="AX196" s="124">
        <v>9606.08</v>
      </c>
      <c r="AY196" s="125">
        <v>2.0799999999999999E-2</v>
      </c>
      <c r="AZ196" s="5"/>
      <c r="BA196" s="7"/>
      <c r="BB196" s="7"/>
    </row>
    <row r="197" spans="1:54" ht="405" hidden="1">
      <c r="A197" s="6" t="s">
        <v>514</v>
      </c>
      <c r="B197" s="6" t="s">
        <v>514</v>
      </c>
      <c r="C197" s="6" t="s">
        <v>514</v>
      </c>
      <c r="D197" s="6" t="s">
        <v>1134</v>
      </c>
      <c r="E197" s="148" t="s">
        <v>1135</v>
      </c>
      <c r="F197" s="105" t="s">
        <v>517</v>
      </c>
      <c r="G197" s="149">
        <v>1</v>
      </c>
      <c r="H197" s="105"/>
      <c r="I197" s="106"/>
      <c r="J197" s="107"/>
      <c r="K197" s="150"/>
      <c r="L197" s="151"/>
      <c r="M197" s="107"/>
      <c r="N197" s="108"/>
      <c r="O197" s="108"/>
      <c r="P197" s="108"/>
      <c r="Q197" s="109" t="s">
        <v>518</v>
      </c>
      <c r="R197" s="110" t="s">
        <v>518</v>
      </c>
      <c r="S197" s="110" t="s">
        <v>518</v>
      </c>
      <c r="T197" s="110" t="s">
        <v>518</v>
      </c>
      <c r="U197" s="110" t="s">
        <v>518</v>
      </c>
      <c r="V197" s="111" t="s">
        <v>514</v>
      </c>
      <c r="W197" s="112" t="s">
        <v>514</v>
      </c>
      <c r="X197" s="152" t="s">
        <v>514</v>
      </c>
      <c r="Y197" s="153" t="s">
        <v>514</v>
      </c>
      <c r="Z197" s="154" t="s">
        <v>519</v>
      </c>
      <c r="AA197" s="113" t="s">
        <v>514</v>
      </c>
      <c r="AB197" s="113" t="s">
        <v>514</v>
      </c>
      <c r="AC197" s="113" t="s">
        <v>514</v>
      </c>
      <c r="AD197" s="114" t="s">
        <v>514</v>
      </c>
      <c r="AE197" s="115" t="s">
        <v>514</v>
      </c>
      <c r="AF197" s="115">
        <f>AH197/1.19</f>
        <v>1143285.7142857143</v>
      </c>
      <c r="AG197" s="115">
        <f>AF197*19%</f>
        <v>217224.28571428571</v>
      </c>
      <c r="AH197" s="115">
        <v>1360510</v>
      </c>
      <c r="AI197" s="116" t="s">
        <v>514</v>
      </c>
      <c r="AJ197" s="117" t="s">
        <v>514</v>
      </c>
      <c r="AK197" s="118" t="s">
        <v>514</v>
      </c>
      <c r="AL197" s="155" t="s">
        <v>514</v>
      </c>
      <c r="AM197" s="119" t="s">
        <v>520</v>
      </c>
      <c r="AN197" s="120" t="s">
        <v>514</v>
      </c>
      <c r="AO197" s="120" t="s">
        <v>514</v>
      </c>
      <c r="AP197" s="121" t="s">
        <v>514</v>
      </c>
      <c r="AQ197" s="122">
        <v>1137221</v>
      </c>
      <c r="AR197" s="123">
        <v>216072</v>
      </c>
      <c r="AS197" s="123">
        <v>1353293</v>
      </c>
      <c r="AT197" s="123">
        <v>1137221</v>
      </c>
      <c r="AU197" s="123">
        <v>1353293</v>
      </c>
      <c r="AV197" s="124">
        <v>1356901</v>
      </c>
      <c r="AW197" s="124">
        <v>1356901</v>
      </c>
      <c r="AX197" s="124">
        <v>5103.59</v>
      </c>
      <c r="AY197" s="125">
        <v>3.8E-3</v>
      </c>
      <c r="AZ197" s="5"/>
      <c r="BA197" s="7"/>
      <c r="BB197" s="7"/>
    </row>
    <row r="198" spans="1:54" ht="300" hidden="1">
      <c r="A198" s="6" t="s">
        <v>446</v>
      </c>
      <c r="B198" s="6" t="s">
        <v>504</v>
      </c>
      <c r="C198" s="6">
        <v>90101603</v>
      </c>
      <c r="D198" s="6" t="s">
        <v>1136</v>
      </c>
      <c r="E198" s="148" t="s">
        <v>1137</v>
      </c>
      <c r="F198" s="105" t="s">
        <v>56</v>
      </c>
      <c r="G198" s="149">
        <v>1</v>
      </c>
      <c r="H198" s="105" t="s">
        <v>57</v>
      </c>
      <c r="I198" s="106" t="s">
        <v>450</v>
      </c>
      <c r="J198" s="107">
        <v>46153</v>
      </c>
      <c r="K198" s="150" t="s">
        <v>1138</v>
      </c>
      <c r="L198" s="151" t="s">
        <v>452</v>
      </c>
      <c r="M198" s="107" t="s">
        <v>1139</v>
      </c>
      <c r="N198" s="108">
        <v>21600</v>
      </c>
      <c r="O198" s="108" t="s">
        <v>534</v>
      </c>
      <c r="P198" s="108" t="s">
        <v>535</v>
      </c>
      <c r="Q198" s="109">
        <f>IF(O198="IVA Incluido",(N198/1.19),IF(O198="Ipoconsumo Incluido",(N198/1.08),N198))</f>
        <v>21600</v>
      </c>
      <c r="R198" s="110">
        <f>IF(P198="Si tiene IVA",Q198*19%,IF(P198="Si tiene IPOCONSUMO",Q198*8%,0))</f>
        <v>1728</v>
      </c>
      <c r="S198" s="110">
        <f t="shared" ref="S198:S211" si="147">Q198+R198</f>
        <v>23328</v>
      </c>
      <c r="T198" s="110">
        <f>IF(R198="IVA Incluido",(Q198/1.19),IF(R198="Ipoconsumo Incluido",(Q198/1.08),Q198))</f>
        <v>21600</v>
      </c>
      <c r="U198" s="110">
        <f>Q198+R198</f>
        <v>23328</v>
      </c>
      <c r="V198" s="111" t="s">
        <v>450</v>
      </c>
      <c r="W198" s="112">
        <v>46077</v>
      </c>
      <c r="X198" s="152" t="s">
        <v>536</v>
      </c>
      <c r="Y198" s="153" t="s">
        <v>457</v>
      </c>
      <c r="Z198" s="154" t="s">
        <v>537</v>
      </c>
      <c r="AA198" s="113">
        <v>25000</v>
      </c>
      <c r="AB198" s="113" t="s">
        <v>534</v>
      </c>
      <c r="AC198" s="113" t="s">
        <v>535</v>
      </c>
      <c r="AD198" s="114">
        <f>IF(AB198="IVA Incluido",(AA198/1.19),IF(AB198="Ipoconsumo Incluido",(AA198/1.08),AA198))</f>
        <v>25000</v>
      </c>
      <c r="AE198" s="115">
        <f>IF(AC198="Si tiene IVA",AD198*19%,IF(AC198="Si tiene IPOCONSUMO",AD198*8%,0))</f>
        <v>2000</v>
      </c>
      <c r="AF198" s="115">
        <f t="shared" ref="AF198:AF211" si="148">AD198+AE198</f>
        <v>27000</v>
      </c>
      <c r="AG198" s="115">
        <f>IF(AE198="IVA Incluido",(AD198/1.19),IF(AE198="Ipoconsumo Incluido",(AD198/1.08),AD198))</f>
        <v>25000</v>
      </c>
      <c r="AH198" s="115">
        <f>AD198+AE198</f>
        <v>27000</v>
      </c>
      <c r="AI198" s="116" t="s">
        <v>450</v>
      </c>
      <c r="AJ198" s="117">
        <v>46094</v>
      </c>
      <c r="AK198" s="118" t="s">
        <v>538</v>
      </c>
      <c r="AL198" s="155" t="s">
        <v>457</v>
      </c>
      <c r="AM198" s="119" t="s">
        <v>539</v>
      </c>
      <c r="AN198" s="120">
        <v>26824</v>
      </c>
      <c r="AO198" s="120" t="s">
        <v>534</v>
      </c>
      <c r="AP198" s="121" t="s">
        <v>535</v>
      </c>
      <c r="AQ198" s="122">
        <f>IF(AO198="IVA Incluido",(AN198/1.19),IF(AO198="Ipoconsumo Incluido",(AN198/1.08),AN198))</f>
        <v>26824</v>
      </c>
      <c r="AR198" s="123">
        <f>IF(AP198="Si tiene IVA",AQ198*19%,IF(AP198="Si tiene IPOCONSUMO",AQ198*8%,0))</f>
        <v>2145.92</v>
      </c>
      <c r="AS198" s="123">
        <f t="shared" ref="AS198:AS203" si="149">AQ198+AR198</f>
        <v>28969.919999999998</v>
      </c>
      <c r="AT198" s="123">
        <f>IF(AR198="IVA Incluido",(AQ198/1.19),IF(AR198="Ipoconsumo Incluido",(AQ198/1.08),AQ198))</f>
        <v>26824</v>
      </c>
      <c r="AU198" s="123">
        <f>AQ198+AR198</f>
        <v>28969.919999999998</v>
      </c>
      <c r="AV198" s="124">
        <f t="shared" ref="AV198:AV204" si="150">IF(A198="","",AVERAGE(S198,AF198,AS198))</f>
        <v>26432.639999999999</v>
      </c>
      <c r="AW198" s="124">
        <f t="shared" ref="AW198:AW204" si="151">IF(A198="","",AVERAGE(U198,AH198,AU198))</f>
        <v>26432.639999999999</v>
      </c>
      <c r="AX198" s="124">
        <f t="shared" ref="AX198:AX204" si="152">IF(N198="","",STDEV(U198,AH198,AU198))</f>
        <v>2863.4312194987319</v>
      </c>
      <c r="AY198" s="125">
        <f t="shared" ref="AY198:AY211" si="153">IF(N198="","",(AX198/AW198))</f>
        <v>0.10832936927596835</v>
      </c>
      <c r="AZ198" s="5"/>
      <c r="BA198" s="7">
        <f t="shared" ref="BA198:BA211" si="154">COUNTA(M198,Z198,AM198)</f>
        <v>3</v>
      </c>
      <c r="BB198" s="7"/>
    </row>
    <row r="199" spans="1:54" ht="150" hidden="1">
      <c r="A199" s="6" t="s">
        <v>446</v>
      </c>
      <c r="B199" s="6" t="s">
        <v>504</v>
      </c>
      <c r="C199" s="6">
        <v>90101603</v>
      </c>
      <c r="D199" s="6" t="s">
        <v>1140</v>
      </c>
      <c r="E199" s="148" t="s">
        <v>1141</v>
      </c>
      <c r="F199" s="105" t="s">
        <v>56</v>
      </c>
      <c r="G199" s="149">
        <v>1</v>
      </c>
      <c r="H199" s="105" t="s">
        <v>57</v>
      </c>
      <c r="I199" s="106" t="s">
        <v>450</v>
      </c>
      <c r="J199" s="107">
        <v>46153</v>
      </c>
      <c r="K199" s="150" t="s">
        <v>538</v>
      </c>
      <c r="L199" s="151" t="s">
        <v>457</v>
      </c>
      <c r="M199" s="107" t="s">
        <v>539</v>
      </c>
      <c r="N199" s="108">
        <v>14500</v>
      </c>
      <c r="O199" s="108" t="s">
        <v>534</v>
      </c>
      <c r="P199" s="108" t="s">
        <v>535</v>
      </c>
      <c r="Q199" s="109">
        <f>IF(O199="IVA Incluido",(N199/1.19),IF(O199="Ipoconsumo Incluido",(N199/1.08),N199))</f>
        <v>14500</v>
      </c>
      <c r="R199" s="110">
        <f>IF(P199="Si tiene IVA",Q199*19%,IF(P199="Si tiene IPOCONSUMO",Q199*8%,0))</f>
        <v>1160</v>
      </c>
      <c r="S199" s="110">
        <f t="shared" si="147"/>
        <v>15660</v>
      </c>
      <c r="T199" s="110">
        <f>IF(R199="IVA Incluido",(Q199/1.19),IF(R199="Ipoconsumo Incluido",(Q199/1.08),Q199))</f>
        <v>14500</v>
      </c>
      <c r="U199" s="110">
        <f>Q199+R199</f>
        <v>15660</v>
      </c>
      <c r="V199" s="111" t="s">
        <v>450</v>
      </c>
      <c r="W199" s="112">
        <v>46153</v>
      </c>
      <c r="X199" s="152" t="s">
        <v>647</v>
      </c>
      <c r="Y199" s="153" t="s">
        <v>457</v>
      </c>
      <c r="Z199" s="154" t="s">
        <v>561</v>
      </c>
      <c r="AA199" s="113">
        <v>16300</v>
      </c>
      <c r="AB199" s="113" t="s">
        <v>534</v>
      </c>
      <c r="AC199" s="113" t="s">
        <v>535</v>
      </c>
      <c r="AD199" s="114">
        <f>IF(AB199="IVA Incluido",(AA199/1.19),IF(AB199="Ipoconsumo Incluido",(AA199/1.08),AA199))</f>
        <v>16300</v>
      </c>
      <c r="AE199" s="115">
        <f>IF(AC199="Si tiene IVA",AD199*19%,IF(AC199="Si tiene IPOCONSUMO",AD199*8%,0))</f>
        <v>1304</v>
      </c>
      <c r="AF199" s="115">
        <f t="shared" si="148"/>
        <v>17604</v>
      </c>
      <c r="AG199" s="115">
        <f>IF(AE199="IVA Incluido",(AD199/1.19),IF(AE199="Ipoconsumo Incluido",(AD199/1.08),AD199))</f>
        <v>16300</v>
      </c>
      <c r="AH199" s="115">
        <f>AD199+AE199</f>
        <v>17604</v>
      </c>
      <c r="AI199" s="116" t="s">
        <v>450</v>
      </c>
      <c r="AJ199" s="117">
        <v>46153</v>
      </c>
      <c r="AK199" s="118" t="s">
        <v>1142</v>
      </c>
      <c r="AL199" s="155" t="s">
        <v>457</v>
      </c>
      <c r="AM199" s="119" t="s">
        <v>1143</v>
      </c>
      <c r="AN199" s="120">
        <v>15000</v>
      </c>
      <c r="AO199" s="120" t="s">
        <v>534</v>
      </c>
      <c r="AP199" s="121" t="s">
        <v>535</v>
      </c>
      <c r="AQ199" s="122">
        <f>IF(AO199="IVA Incluido",(AN199/1.19),IF(AO199="Ipoconsumo Incluido",(AN199/1.08),AN199))</f>
        <v>15000</v>
      </c>
      <c r="AR199" s="123">
        <f>IF(AP199="Si tiene IVA",AQ199*19%,IF(AP199="Si tiene IPOCONSUMO",AQ199*8%,0))</f>
        <v>1200</v>
      </c>
      <c r="AS199" s="123">
        <f t="shared" si="149"/>
        <v>16200</v>
      </c>
      <c r="AT199" s="123">
        <f>IF(AR199="IVA Incluido",(AQ199/1.19),IF(AR199="Ipoconsumo Incluido",(AQ199/1.08),AQ199))</f>
        <v>15000</v>
      </c>
      <c r="AU199" s="123">
        <f>AQ199+AR199</f>
        <v>16200</v>
      </c>
      <c r="AV199" s="124">
        <f t="shared" si="150"/>
        <v>16488</v>
      </c>
      <c r="AW199" s="124">
        <f t="shared" si="151"/>
        <v>16488</v>
      </c>
      <c r="AX199" s="124">
        <f t="shared" si="152"/>
        <v>1003.4899102631775</v>
      </c>
      <c r="AY199" s="125">
        <f t="shared" si="153"/>
        <v>6.0861833470595435E-2</v>
      </c>
      <c r="AZ199" s="5"/>
      <c r="BA199" s="7">
        <f t="shared" si="154"/>
        <v>3</v>
      </c>
      <c r="BB199" s="7"/>
    </row>
    <row r="200" spans="1:54" ht="405" hidden="1">
      <c r="A200" s="6" t="s">
        <v>446</v>
      </c>
      <c r="B200" s="6" t="s">
        <v>504</v>
      </c>
      <c r="C200" s="6">
        <v>90101603</v>
      </c>
      <c r="D200" s="6" t="s">
        <v>1144</v>
      </c>
      <c r="E200" s="148" t="s">
        <v>1145</v>
      </c>
      <c r="F200" s="105" t="s">
        <v>56</v>
      </c>
      <c r="G200" s="149">
        <v>1</v>
      </c>
      <c r="H200" s="105" t="s">
        <v>57</v>
      </c>
      <c r="I200" s="106" t="s">
        <v>450</v>
      </c>
      <c r="J200" s="107">
        <v>46062</v>
      </c>
      <c r="K200" s="150" t="s">
        <v>532</v>
      </c>
      <c r="L200" s="151" t="s">
        <v>457</v>
      </c>
      <c r="M200" s="107" t="s">
        <v>533</v>
      </c>
      <c r="N200" s="108">
        <v>11700</v>
      </c>
      <c r="O200" s="108" t="s">
        <v>534</v>
      </c>
      <c r="P200" s="108" t="s">
        <v>535</v>
      </c>
      <c r="Q200" s="109">
        <f>IF(O200="IVA Incluido",(N200/1.19),IF(O200="Ipoconsumo Incluido",(N200/1.08),N200))</f>
        <v>11700</v>
      </c>
      <c r="R200" s="110">
        <f>IF(P200="Si tiene IVA",Q200*19%,IF(P200="Si tiene IPOCONSUMO",Q200*8%,0))</f>
        <v>936</v>
      </c>
      <c r="S200" s="110">
        <f t="shared" si="147"/>
        <v>12636</v>
      </c>
      <c r="T200" s="110">
        <f>IF(R200="IVA Incluido",(Q200/1.19),IF(R200="Ipoconsumo Incluido",(Q200/1.08),Q200))</f>
        <v>11700</v>
      </c>
      <c r="U200" s="110">
        <f>Q200+R200</f>
        <v>12636</v>
      </c>
      <c r="V200" s="111" t="s">
        <v>450</v>
      </c>
      <c r="W200" s="112">
        <v>46129</v>
      </c>
      <c r="X200" s="152" t="s">
        <v>1146</v>
      </c>
      <c r="Y200" s="153" t="s">
        <v>452</v>
      </c>
      <c r="Z200" s="154" t="s">
        <v>1147</v>
      </c>
      <c r="AA200" s="113">
        <v>8570</v>
      </c>
      <c r="AB200" s="113" t="s">
        <v>534</v>
      </c>
      <c r="AC200" s="113" t="s">
        <v>535</v>
      </c>
      <c r="AD200" s="114">
        <f>IF(AB200="IVA Incluido",(AA200/1.19),IF(AB200="Ipoconsumo Incluido",(AA200/1.08),AA200))</f>
        <v>8570</v>
      </c>
      <c r="AE200" s="115">
        <f>IF(AC200="Si tiene IVA",AD200*19%,IF(AC200="Si tiene IPOCONSUMO",AD200*8%,0))</f>
        <v>685.6</v>
      </c>
      <c r="AF200" s="115">
        <f t="shared" si="148"/>
        <v>9255.6</v>
      </c>
      <c r="AG200" s="115">
        <f>IF(AE200="IVA Incluido",(AD200/1.19),IF(AE200="Ipoconsumo Incluido",(AD200/1.08),AD200))</f>
        <v>8570</v>
      </c>
      <c r="AH200" s="115">
        <f>AD200+AE200</f>
        <v>9255.6</v>
      </c>
      <c r="AI200" s="116" t="s">
        <v>1148</v>
      </c>
      <c r="AJ200" s="117" t="s">
        <v>514</v>
      </c>
      <c r="AK200" s="118"/>
      <c r="AL200" s="155"/>
      <c r="AM200" s="119" t="s">
        <v>519</v>
      </c>
      <c r="AN200" s="120">
        <v>13871</v>
      </c>
      <c r="AO200" s="120"/>
      <c r="AP200" s="121"/>
      <c r="AQ200" s="122">
        <f>AN200/1.08</f>
        <v>12843.518518518518</v>
      </c>
      <c r="AR200" s="123">
        <f>AQ200*8%</f>
        <v>1027.4814814814815</v>
      </c>
      <c r="AS200" s="123">
        <f t="shared" si="149"/>
        <v>13871</v>
      </c>
      <c r="AT200" s="123">
        <f>IF(AR200="IVA Incluido",(AQ200/1.19),IF(AR200="Ipoconsumo Incluido",(AQ200/1.08),AQ200))</f>
        <v>12843.518518518518</v>
      </c>
      <c r="AU200" s="123">
        <f>AQ200+AR200</f>
        <v>13871</v>
      </c>
      <c r="AV200" s="124">
        <f t="shared" si="150"/>
        <v>11920.866666666667</v>
      </c>
      <c r="AW200" s="124">
        <f t="shared" si="151"/>
        <v>11920.866666666667</v>
      </c>
      <c r="AX200" s="124">
        <f t="shared" si="152"/>
        <v>2389.3599672994737</v>
      </c>
      <c r="AY200" s="125">
        <f t="shared" si="153"/>
        <v>0.20043508866520951</v>
      </c>
      <c r="AZ200" s="5" t="s">
        <v>1149</v>
      </c>
      <c r="BA200" s="7">
        <f t="shared" si="154"/>
        <v>3</v>
      </c>
      <c r="BB200" s="7"/>
    </row>
    <row r="201" spans="1:54" ht="75" hidden="1">
      <c r="A201" s="6" t="s">
        <v>446</v>
      </c>
      <c r="B201" s="6" t="s">
        <v>521</v>
      </c>
      <c r="C201" s="6">
        <v>14111514</v>
      </c>
      <c r="D201" s="6" t="s">
        <v>171</v>
      </c>
      <c r="E201" s="148" t="s">
        <v>1150</v>
      </c>
      <c r="F201" s="105" t="s">
        <v>56</v>
      </c>
      <c r="G201" s="149">
        <v>1</v>
      </c>
      <c r="H201" s="105" t="s">
        <v>57</v>
      </c>
      <c r="I201" s="106" t="s">
        <v>450</v>
      </c>
      <c r="J201" s="107">
        <v>46091</v>
      </c>
      <c r="K201" s="150" t="s">
        <v>983</v>
      </c>
      <c r="L201" s="151" t="s">
        <v>457</v>
      </c>
      <c r="M201" s="107" t="s">
        <v>386</v>
      </c>
      <c r="N201" s="108">
        <v>15000</v>
      </c>
      <c r="O201" s="108" t="s">
        <v>454</v>
      </c>
      <c r="P201" s="108" t="s">
        <v>455</v>
      </c>
      <c r="Q201" s="109">
        <f t="shared" ref="Q201:Q211" si="155">IF(O201="IVA Incluido",(N201/1.19),N201)</f>
        <v>12605.042016806723</v>
      </c>
      <c r="R201" s="110">
        <f t="shared" ref="R201:R211" si="156">IF(P201="Si tiene IVA",Q201*19%,0)</f>
        <v>2394.9579831932774</v>
      </c>
      <c r="S201" s="110">
        <f t="shared" si="147"/>
        <v>15000</v>
      </c>
      <c r="T201" s="110">
        <f t="shared" ref="T201:T211" si="157">IF(B201="","",(N201*G201))</f>
        <v>15000</v>
      </c>
      <c r="U201" s="110">
        <f t="shared" ref="U201:U211" si="158">IF(B201="","",(S201*G201))</f>
        <v>15000</v>
      </c>
      <c r="V201" s="111" t="s">
        <v>450</v>
      </c>
      <c r="W201" s="112">
        <v>46091</v>
      </c>
      <c r="X201" s="152" t="s">
        <v>527</v>
      </c>
      <c r="Y201" s="153" t="s">
        <v>457</v>
      </c>
      <c r="Z201" s="154" t="s">
        <v>387</v>
      </c>
      <c r="AA201" s="113">
        <v>15000</v>
      </c>
      <c r="AB201" s="113" t="s">
        <v>454</v>
      </c>
      <c r="AC201" s="113" t="s">
        <v>455</v>
      </c>
      <c r="AD201" s="114">
        <f t="shared" ref="AD201:AD211" si="159">IF(AB201="IVA Incluido",(AA201/1.19),AA201)</f>
        <v>12605.042016806723</v>
      </c>
      <c r="AE201" s="115">
        <f t="shared" ref="AE201:AE211" si="160">IF(AC201="Si tiene IVA",AD201*19%,0)</f>
        <v>2394.9579831932774</v>
      </c>
      <c r="AF201" s="115">
        <f t="shared" si="148"/>
        <v>15000</v>
      </c>
      <c r="AG201" s="115">
        <f t="shared" ref="AG201:AG211" si="161">IF(O201="","",(AA201*G201))</f>
        <v>15000</v>
      </c>
      <c r="AH201" s="115">
        <f t="shared" ref="AH201:AH211" si="162">IF(O201="","",(AF201*G201))</f>
        <v>15000</v>
      </c>
      <c r="AI201" s="116" t="s">
        <v>450</v>
      </c>
      <c r="AJ201" s="117">
        <v>46091</v>
      </c>
      <c r="AK201" s="118" t="s">
        <v>852</v>
      </c>
      <c r="AL201" s="155" t="s">
        <v>457</v>
      </c>
      <c r="AM201" s="119" t="s">
        <v>364</v>
      </c>
      <c r="AN201" s="120">
        <v>15497</v>
      </c>
      <c r="AO201" s="120" t="s">
        <v>461</v>
      </c>
      <c r="AP201" s="121" t="s">
        <v>455</v>
      </c>
      <c r="AQ201" s="122">
        <f>IF(AO201="IVA Incluido",(AN201/1.19),AN201)</f>
        <v>15497</v>
      </c>
      <c r="AR201" s="123">
        <f>IF(AP201="Si tiene IVA",AQ201*19%,0)</f>
        <v>2944.43</v>
      </c>
      <c r="AS201" s="123">
        <f t="shared" si="149"/>
        <v>18441.43</v>
      </c>
      <c r="AT201" s="123">
        <f>IF(AB201="","",(AN201*G201))</f>
        <v>15497</v>
      </c>
      <c r="AU201" s="123">
        <f>IF(AB201="","",(AS201*G201))</f>
        <v>18441.43</v>
      </c>
      <c r="AV201" s="124">
        <f t="shared" si="150"/>
        <v>16147.143333333333</v>
      </c>
      <c r="AW201" s="124">
        <f t="shared" si="151"/>
        <v>16147.143333333333</v>
      </c>
      <c r="AX201" s="124">
        <f t="shared" si="152"/>
        <v>1986.9105368972539</v>
      </c>
      <c r="AY201" s="125">
        <f t="shared" si="153"/>
        <v>0.12305028176690411</v>
      </c>
      <c r="AZ201" s="5"/>
      <c r="BA201" s="7">
        <f t="shared" si="154"/>
        <v>3</v>
      </c>
      <c r="BB201" s="7"/>
    </row>
    <row r="202" spans="1:54" ht="75" hidden="1">
      <c r="A202" s="6" t="s">
        <v>446</v>
      </c>
      <c r="B202" s="6" t="s">
        <v>521</v>
      </c>
      <c r="C202" s="6">
        <v>14111514</v>
      </c>
      <c r="D202" s="6" t="s">
        <v>1151</v>
      </c>
      <c r="E202" s="148" t="s">
        <v>1152</v>
      </c>
      <c r="F202" s="105" t="s">
        <v>56</v>
      </c>
      <c r="G202" s="149">
        <v>1</v>
      </c>
      <c r="H202" s="105" t="s">
        <v>57</v>
      </c>
      <c r="I202" s="106" t="s">
        <v>450</v>
      </c>
      <c r="J202" s="107">
        <v>46091</v>
      </c>
      <c r="K202" s="150" t="s">
        <v>852</v>
      </c>
      <c r="L202" s="151" t="s">
        <v>457</v>
      </c>
      <c r="M202" s="107" t="s">
        <v>364</v>
      </c>
      <c r="N202" s="108">
        <v>18500</v>
      </c>
      <c r="O202" s="108" t="s">
        <v>461</v>
      </c>
      <c r="P202" s="108" t="s">
        <v>455</v>
      </c>
      <c r="Q202" s="109">
        <f t="shared" si="155"/>
        <v>18500</v>
      </c>
      <c r="R202" s="110">
        <f t="shared" si="156"/>
        <v>3515</v>
      </c>
      <c r="S202" s="110">
        <f t="shared" si="147"/>
        <v>22015</v>
      </c>
      <c r="T202" s="110">
        <f t="shared" si="157"/>
        <v>18500</v>
      </c>
      <c r="U202" s="110">
        <f t="shared" si="158"/>
        <v>22015</v>
      </c>
      <c r="V202" s="111" t="s">
        <v>450</v>
      </c>
      <c r="W202" s="112">
        <v>46091</v>
      </c>
      <c r="X202" s="152" t="s">
        <v>983</v>
      </c>
      <c r="Y202" s="153" t="s">
        <v>457</v>
      </c>
      <c r="Z202" s="154" t="s">
        <v>1153</v>
      </c>
      <c r="AA202" s="113">
        <v>19000</v>
      </c>
      <c r="AB202" s="113" t="s">
        <v>454</v>
      </c>
      <c r="AC202" s="113" t="s">
        <v>455</v>
      </c>
      <c r="AD202" s="114">
        <f t="shared" si="159"/>
        <v>15966.386554621849</v>
      </c>
      <c r="AE202" s="115">
        <f t="shared" si="160"/>
        <v>3033.6134453781515</v>
      </c>
      <c r="AF202" s="115">
        <f t="shared" si="148"/>
        <v>19000</v>
      </c>
      <c r="AG202" s="115">
        <f t="shared" si="161"/>
        <v>19000</v>
      </c>
      <c r="AH202" s="115">
        <f t="shared" si="162"/>
        <v>19000</v>
      </c>
      <c r="AI202" s="116" t="s">
        <v>450</v>
      </c>
      <c r="AJ202" s="117">
        <v>46091</v>
      </c>
      <c r="AK202" s="118" t="s">
        <v>527</v>
      </c>
      <c r="AL202" s="155" t="s">
        <v>457</v>
      </c>
      <c r="AM202" s="119" t="s">
        <v>387</v>
      </c>
      <c r="AN202" s="120">
        <v>22000</v>
      </c>
      <c r="AO202" s="120" t="s">
        <v>454</v>
      </c>
      <c r="AP202" s="121" t="s">
        <v>455</v>
      </c>
      <c r="AQ202" s="122">
        <f>IF(AO202="IVA Incluido",(AN202/1.19),AN202)</f>
        <v>18487.394957983193</v>
      </c>
      <c r="AR202" s="123">
        <f>IF(AP202="Si tiene IVA",AQ202*19%,0)</f>
        <v>3512.6050420168067</v>
      </c>
      <c r="AS202" s="123">
        <f t="shared" si="149"/>
        <v>22000</v>
      </c>
      <c r="AT202" s="123">
        <f>IF(AB202="","",(AN202*G202))</f>
        <v>22000</v>
      </c>
      <c r="AU202" s="123">
        <f>IF(AB202="","",(AS202*G202))</f>
        <v>22000</v>
      </c>
      <c r="AV202" s="124">
        <f t="shared" si="150"/>
        <v>21005</v>
      </c>
      <c r="AW202" s="124">
        <f t="shared" si="151"/>
        <v>21005</v>
      </c>
      <c r="AX202" s="124">
        <f t="shared" si="152"/>
        <v>1736.3971319948671</v>
      </c>
      <c r="AY202" s="125">
        <f t="shared" si="153"/>
        <v>8.2665895358003672E-2</v>
      </c>
      <c r="AZ202" s="5"/>
      <c r="BA202" s="7">
        <f t="shared" si="154"/>
        <v>3</v>
      </c>
      <c r="BB202" s="7"/>
    </row>
    <row r="203" spans="1:54" ht="105" hidden="1">
      <c r="A203" s="6" t="s">
        <v>446</v>
      </c>
      <c r="B203" s="6" t="s">
        <v>521</v>
      </c>
      <c r="C203" s="6">
        <v>44121619</v>
      </c>
      <c r="D203" s="6" t="s">
        <v>1154</v>
      </c>
      <c r="E203" s="148" t="s">
        <v>1155</v>
      </c>
      <c r="F203" s="105" t="s">
        <v>56</v>
      </c>
      <c r="G203" s="149">
        <v>1</v>
      </c>
      <c r="H203" s="105" t="s">
        <v>57</v>
      </c>
      <c r="I203" s="106" t="s">
        <v>450</v>
      </c>
      <c r="J203" s="107">
        <v>46091</v>
      </c>
      <c r="K203" s="150" t="s">
        <v>852</v>
      </c>
      <c r="L203" s="151" t="s">
        <v>457</v>
      </c>
      <c r="M203" s="107" t="s">
        <v>364</v>
      </c>
      <c r="N203" s="108">
        <v>5461</v>
      </c>
      <c r="O203" s="108" t="s">
        <v>461</v>
      </c>
      <c r="P203" s="108" t="s">
        <v>455</v>
      </c>
      <c r="Q203" s="109">
        <f t="shared" si="155"/>
        <v>5461</v>
      </c>
      <c r="R203" s="110">
        <f t="shared" si="156"/>
        <v>1037.5899999999999</v>
      </c>
      <c r="S203" s="110">
        <f t="shared" si="147"/>
        <v>6498.59</v>
      </c>
      <c r="T203" s="110">
        <f t="shared" si="157"/>
        <v>5461</v>
      </c>
      <c r="U203" s="110">
        <f t="shared" si="158"/>
        <v>6498.59</v>
      </c>
      <c r="V203" s="111" t="s">
        <v>450</v>
      </c>
      <c r="W203" s="112">
        <v>46091</v>
      </c>
      <c r="X203" s="152" t="s">
        <v>983</v>
      </c>
      <c r="Y203" s="153" t="s">
        <v>457</v>
      </c>
      <c r="Z203" s="154" t="s">
        <v>1153</v>
      </c>
      <c r="AA203" s="113">
        <v>6600</v>
      </c>
      <c r="AB203" s="113" t="s">
        <v>454</v>
      </c>
      <c r="AC203" s="113" t="s">
        <v>455</v>
      </c>
      <c r="AD203" s="114">
        <f t="shared" si="159"/>
        <v>5546.2184873949582</v>
      </c>
      <c r="AE203" s="115">
        <f t="shared" si="160"/>
        <v>1053.7815126050421</v>
      </c>
      <c r="AF203" s="115">
        <f t="shared" si="148"/>
        <v>6600</v>
      </c>
      <c r="AG203" s="115">
        <f t="shared" si="161"/>
        <v>6600</v>
      </c>
      <c r="AH203" s="115">
        <f t="shared" si="162"/>
        <v>6600</v>
      </c>
      <c r="AI203" s="116" t="s">
        <v>450</v>
      </c>
      <c r="AJ203" s="117">
        <v>46091</v>
      </c>
      <c r="AK203" s="118" t="s">
        <v>1156</v>
      </c>
      <c r="AL203" s="155" t="s">
        <v>457</v>
      </c>
      <c r="AM203" s="119" t="s">
        <v>1157</v>
      </c>
      <c r="AN203" s="120">
        <v>6684</v>
      </c>
      <c r="AO203" s="120" t="s">
        <v>454</v>
      </c>
      <c r="AP203" s="121" t="s">
        <v>455</v>
      </c>
      <c r="AQ203" s="122">
        <f>IF(AO203="IVA Incluido",(AN203/1.19),AN203)</f>
        <v>5616.8067226890762</v>
      </c>
      <c r="AR203" s="123">
        <f>IF(AP203="Si tiene IVA",AQ203*19%,0)</f>
        <v>1067.1932773109245</v>
      </c>
      <c r="AS203" s="123">
        <f t="shared" si="149"/>
        <v>6684.0000000000009</v>
      </c>
      <c r="AT203" s="123">
        <f>IF(AB203="","",(AN203*G203))</f>
        <v>6684</v>
      </c>
      <c r="AU203" s="123">
        <f>IF(AB203="","",(AS203*G203))</f>
        <v>6684.0000000000009</v>
      </c>
      <c r="AV203" s="124">
        <f t="shared" si="150"/>
        <v>6594.1966666666667</v>
      </c>
      <c r="AW203" s="124">
        <f t="shared" si="151"/>
        <v>6594.1966666666667</v>
      </c>
      <c r="AX203" s="124">
        <f t="shared" si="152"/>
        <v>92.841133304874091</v>
      </c>
      <c r="AY203" s="125">
        <f t="shared" si="153"/>
        <v>1.4079218136483761E-2</v>
      </c>
      <c r="AZ203" s="5"/>
      <c r="BA203" s="7">
        <f t="shared" si="154"/>
        <v>3</v>
      </c>
      <c r="BB203" s="7"/>
    </row>
    <row r="204" spans="1:54" ht="105" hidden="1">
      <c r="A204" s="6" t="s">
        <v>446</v>
      </c>
      <c r="B204" s="6" t="s">
        <v>711</v>
      </c>
      <c r="C204" s="6" t="s">
        <v>712</v>
      </c>
      <c r="D204" s="6" t="s">
        <v>1158</v>
      </c>
      <c r="E204" s="148" t="s">
        <v>1159</v>
      </c>
      <c r="F204" s="105" t="s">
        <v>56</v>
      </c>
      <c r="G204" s="149">
        <v>1</v>
      </c>
      <c r="H204" s="105" t="s">
        <v>549</v>
      </c>
      <c r="I204" s="106" t="s">
        <v>463</v>
      </c>
      <c r="J204" s="107">
        <v>46142</v>
      </c>
      <c r="K204" s="150" t="s">
        <v>1160</v>
      </c>
      <c r="L204" s="151" t="s">
        <v>452</v>
      </c>
      <c r="M204" s="107" t="s">
        <v>1161</v>
      </c>
      <c r="N204" s="108">
        <v>470589</v>
      </c>
      <c r="O204" s="108" t="s">
        <v>461</v>
      </c>
      <c r="P204" s="108" t="s">
        <v>455</v>
      </c>
      <c r="Q204" s="109">
        <f t="shared" si="155"/>
        <v>470589</v>
      </c>
      <c r="R204" s="110">
        <f t="shared" si="156"/>
        <v>89411.91</v>
      </c>
      <c r="S204" s="110">
        <f t="shared" si="147"/>
        <v>560000.91</v>
      </c>
      <c r="T204" s="110">
        <f t="shared" si="157"/>
        <v>470589</v>
      </c>
      <c r="U204" s="110">
        <f t="shared" si="158"/>
        <v>560000.91</v>
      </c>
      <c r="V204" s="111" t="s">
        <v>463</v>
      </c>
      <c r="W204" s="112">
        <v>46142</v>
      </c>
      <c r="X204" s="152" t="s">
        <v>1162</v>
      </c>
      <c r="Y204" s="153" t="s">
        <v>452</v>
      </c>
      <c r="Z204" s="154" t="s">
        <v>1162</v>
      </c>
      <c r="AA204" s="113">
        <v>361345</v>
      </c>
      <c r="AB204" s="113" t="s">
        <v>461</v>
      </c>
      <c r="AC204" s="113" t="s">
        <v>455</v>
      </c>
      <c r="AD204" s="114">
        <f t="shared" si="159"/>
        <v>361345</v>
      </c>
      <c r="AE204" s="115">
        <f t="shared" si="160"/>
        <v>68655.55</v>
      </c>
      <c r="AF204" s="115">
        <f t="shared" si="148"/>
        <v>430000.55</v>
      </c>
      <c r="AG204" s="115">
        <f t="shared" si="161"/>
        <v>361345</v>
      </c>
      <c r="AH204" s="115">
        <f t="shared" si="162"/>
        <v>430000.55</v>
      </c>
      <c r="AI204" s="116"/>
      <c r="AJ204" s="117"/>
      <c r="AK204" s="118"/>
      <c r="AL204" s="155"/>
      <c r="AM204" s="119"/>
      <c r="AN204" s="120"/>
      <c r="AO204" s="120"/>
      <c r="AP204" s="121"/>
      <c r="AQ204" s="122"/>
      <c r="AR204" s="123"/>
      <c r="AS204" s="123"/>
      <c r="AT204" s="123"/>
      <c r="AU204" s="123"/>
      <c r="AV204" s="124">
        <f t="shared" si="150"/>
        <v>495000.73</v>
      </c>
      <c r="AW204" s="124">
        <f t="shared" si="151"/>
        <v>495000.73</v>
      </c>
      <c r="AX204" s="124">
        <f t="shared" si="152"/>
        <v>91924.136112692839</v>
      </c>
      <c r="AY204" s="125">
        <f t="shared" si="153"/>
        <v>0.18570505161213166</v>
      </c>
      <c r="AZ204" s="5"/>
      <c r="BA204" s="7">
        <f t="shared" si="154"/>
        <v>2</v>
      </c>
      <c r="BB204" s="7"/>
    </row>
    <row r="205" spans="1:54" ht="105" hidden="1">
      <c r="A205" s="6" t="s">
        <v>446</v>
      </c>
      <c r="B205" s="6" t="s">
        <v>711</v>
      </c>
      <c r="C205" s="6" t="s">
        <v>712</v>
      </c>
      <c r="D205" s="6" t="s">
        <v>1163</v>
      </c>
      <c r="E205" s="148" t="s">
        <v>1164</v>
      </c>
      <c r="F205" s="105" t="s">
        <v>56</v>
      </c>
      <c r="G205" s="149">
        <v>1</v>
      </c>
      <c r="H205" s="105" t="s">
        <v>549</v>
      </c>
      <c r="I205" s="106" t="s">
        <v>465</v>
      </c>
      <c r="J205" s="107">
        <v>46142</v>
      </c>
      <c r="K205" s="150" t="s">
        <v>1160</v>
      </c>
      <c r="L205" s="151" t="s">
        <v>452</v>
      </c>
      <c r="M205" s="107" t="s">
        <v>1161</v>
      </c>
      <c r="N205" s="108">
        <v>302522</v>
      </c>
      <c r="O205" s="108" t="s">
        <v>461</v>
      </c>
      <c r="P205" s="108" t="s">
        <v>455</v>
      </c>
      <c r="Q205" s="109">
        <f t="shared" si="155"/>
        <v>302522</v>
      </c>
      <c r="R205" s="110">
        <f t="shared" si="156"/>
        <v>57479.18</v>
      </c>
      <c r="S205" s="110">
        <f t="shared" si="147"/>
        <v>360001.18</v>
      </c>
      <c r="T205" s="110">
        <f t="shared" si="157"/>
        <v>302522</v>
      </c>
      <c r="U205" s="110">
        <f t="shared" si="158"/>
        <v>360001.18</v>
      </c>
      <c r="V205" s="111" t="s">
        <v>463</v>
      </c>
      <c r="W205" s="112">
        <v>46142</v>
      </c>
      <c r="X205" s="152" t="s">
        <v>1162</v>
      </c>
      <c r="Y205" s="153" t="s">
        <v>457</v>
      </c>
      <c r="Z205" s="154" t="s">
        <v>1162</v>
      </c>
      <c r="AA205" s="113">
        <v>252101</v>
      </c>
      <c r="AB205" s="113" t="s">
        <v>461</v>
      </c>
      <c r="AC205" s="113" t="s">
        <v>455</v>
      </c>
      <c r="AD205" s="114">
        <f t="shared" si="159"/>
        <v>252101</v>
      </c>
      <c r="AE205" s="115">
        <f t="shared" si="160"/>
        <v>47899.19</v>
      </c>
      <c r="AF205" s="115">
        <f t="shared" si="148"/>
        <v>300000.19</v>
      </c>
      <c r="AG205" s="115">
        <f t="shared" si="161"/>
        <v>252101</v>
      </c>
      <c r="AH205" s="115">
        <f t="shared" si="162"/>
        <v>300000.19</v>
      </c>
      <c r="AI205" s="116"/>
      <c r="AJ205" s="117"/>
      <c r="AK205" s="118"/>
      <c r="AL205" s="155"/>
      <c r="AM205" s="119"/>
      <c r="AN205" s="120"/>
      <c r="AO205" s="120"/>
      <c r="AP205" s="121"/>
      <c r="AQ205" s="122"/>
      <c r="AR205" s="123"/>
      <c r="AS205" s="123"/>
      <c r="AT205" s="123"/>
      <c r="AU205" s="123"/>
      <c r="AV205" s="124">
        <f>IF(A205="","",AVERAGE(S205,AF205))</f>
        <v>330000.685</v>
      </c>
      <c r="AW205" s="124">
        <f>IF(A205="","",AVERAGE(U205,AH205))</f>
        <v>330000.685</v>
      </c>
      <c r="AX205" s="124">
        <f>IF(N205="","",STDEV(U205,AH205))</f>
        <v>42427.106906906221</v>
      </c>
      <c r="AY205" s="125">
        <f t="shared" si="153"/>
        <v>0.12856672375363773</v>
      </c>
      <c r="AZ205" s="5"/>
      <c r="BA205" s="7">
        <f t="shared" si="154"/>
        <v>2</v>
      </c>
      <c r="BB205" s="7"/>
    </row>
    <row r="206" spans="1:54" ht="75" hidden="1">
      <c r="A206" s="6" t="s">
        <v>446</v>
      </c>
      <c r="B206" s="6" t="s">
        <v>711</v>
      </c>
      <c r="C206" s="6" t="s">
        <v>712</v>
      </c>
      <c r="D206" s="6" t="s">
        <v>1165</v>
      </c>
      <c r="E206" s="148" t="s">
        <v>1166</v>
      </c>
      <c r="F206" s="105" t="s">
        <v>56</v>
      </c>
      <c r="G206" s="149">
        <v>1</v>
      </c>
      <c r="H206" s="105" t="s">
        <v>549</v>
      </c>
      <c r="I206" s="106" t="s">
        <v>463</v>
      </c>
      <c r="J206" s="107">
        <v>46142</v>
      </c>
      <c r="K206" s="150" t="s">
        <v>1167</v>
      </c>
      <c r="L206" s="151" t="s">
        <v>452</v>
      </c>
      <c r="M206" s="107" t="s">
        <v>1162</v>
      </c>
      <c r="N206" s="108">
        <v>361345</v>
      </c>
      <c r="O206" s="108" t="s">
        <v>461</v>
      </c>
      <c r="P206" s="108" t="s">
        <v>455</v>
      </c>
      <c r="Q206" s="109">
        <f t="shared" si="155"/>
        <v>361345</v>
      </c>
      <c r="R206" s="110">
        <f t="shared" si="156"/>
        <v>68655.55</v>
      </c>
      <c r="S206" s="110">
        <f t="shared" si="147"/>
        <v>430000.55</v>
      </c>
      <c r="T206" s="110">
        <f t="shared" si="157"/>
        <v>361345</v>
      </c>
      <c r="U206" s="110">
        <f t="shared" si="158"/>
        <v>430000.55</v>
      </c>
      <c r="V206" s="111" t="s">
        <v>463</v>
      </c>
      <c r="W206" s="112">
        <v>46142</v>
      </c>
      <c r="X206" s="152" t="s">
        <v>1160</v>
      </c>
      <c r="Y206" s="153" t="s">
        <v>452</v>
      </c>
      <c r="Z206" s="154" t="s">
        <v>1161</v>
      </c>
      <c r="AA206" s="113">
        <v>470589</v>
      </c>
      <c r="AB206" s="113" t="s">
        <v>461</v>
      </c>
      <c r="AC206" s="113" t="s">
        <v>455</v>
      </c>
      <c r="AD206" s="114">
        <f t="shared" si="159"/>
        <v>470589</v>
      </c>
      <c r="AE206" s="115">
        <f t="shared" si="160"/>
        <v>89411.91</v>
      </c>
      <c r="AF206" s="115">
        <f t="shared" si="148"/>
        <v>560000.91</v>
      </c>
      <c r="AG206" s="115">
        <f t="shared" si="161"/>
        <v>470589</v>
      </c>
      <c r="AH206" s="115">
        <f t="shared" si="162"/>
        <v>560000.91</v>
      </c>
      <c r="AI206" s="116"/>
      <c r="AJ206" s="117"/>
      <c r="AK206" s="118"/>
      <c r="AL206" s="155"/>
      <c r="AM206" s="119"/>
      <c r="AN206" s="120"/>
      <c r="AO206" s="120"/>
      <c r="AP206" s="121"/>
      <c r="AQ206" s="122"/>
      <c r="AR206" s="123"/>
      <c r="AS206" s="123"/>
      <c r="AT206" s="123"/>
      <c r="AU206" s="123"/>
      <c r="AV206" s="124">
        <f>IF(A206="","",AVERAGE(S206,AF206,AS206))</f>
        <v>495000.73</v>
      </c>
      <c r="AW206" s="124">
        <f>IF(A206="","",AVERAGE(U206,AH206,AU206))</f>
        <v>495000.73</v>
      </c>
      <c r="AX206" s="124">
        <f>IF(N206="","",STDEV(U206,AH206,AU206))</f>
        <v>91924.136112692839</v>
      </c>
      <c r="AY206" s="125">
        <f t="shared" si="153"/>
        <v>0.18570505161213166</v>
      </c>
      <c r="AZ206" s="5"/>
      <c r="BA206" s="7">
        <f t="shared" si="154"/>
        <v>2</v>
      </c>
      <c r="BB206" s="7"/>
    </row>
    <row r="207" spans="1:54" ht="75" hidden="1">
      <c r="A207" s="6" t="s">
        <v>446</v>
      </c>
      <c r="B207" s="6" t="s">
        <v>711</v>
      </c>
      <c r="C207" s="6" t="s">
        <v>712</v>
      </c>
      <c r="D207" s="6" t="s">
        <v>1168</v>
      </c>
      <c r="E207" s="148" t="s">
        <v>1169</v>
      </c>
      <c r="F207" s="105" t="s">
        <v>56</v>
      </c>
      <c r="G207" s="149">
        <v>1</v>
      </c>
      <c r="H207" s="105" t="s">
        <v>549</v>
      </c>
      <c r="I207" s="106" t="s">
        <v>465</v>
      </c>
      <c r="J207" s="107">
        <v>46147</v>
      </c>
      <c r="K207" s="150" t="s">
        <v>1160</v>
      </c>
      <c r="L207" s="151" t="s">
        <v>452</v>
      </c>
      <c r="M207" s="107" t="s">
        <v>1161</v>
      </c>
      <c r="N207" s="108">
        <v>302522</v>
      </c>
      <c r="O207" s="108" t="s">
        <v>461</v>
      </c>
      <c r="P207" s="108" t="s">
        <v>455</v>
      </c>
      <c r="Q207" s="109">
        <f t="shared" si="155"/>
        <v>302522</v>
      </c>
      <c r="R207" s="110">
        <f t="shared" si="156"/>
        <v>57479.18</v>
      </c>
      <c r="S207" s="110">
        <f t="shared" si="147"/>
        <v>360001.18</v>
      </c>
      <c r="T207" s="110">
        <f t="shared" si="157"/>
        <v>302522</v>
      </c>
      <c r="U207" s="110">
        <f t="shared" si="158"/>
        <v>360001.18</v>
      </c>
      <c r="V207" s="111" t="s">
        <v>463</v>
      </c>
      <c r="W207" s="112">
        <v>46143</v>
      </c>
      <c r="X207" s="152" t="s">
        <v>1162</v>
      </c>
      <c r="Y207" s="153" t="s">
        <v>452</v>
      </c>
      <c r="Z207" s="154" t="s">
        <v>1162</v>
      </c>
      <c r="AA207" s="113">
        <v>252101</v>
      </c>
      <c r="AB207" s="113" t="s">
        <v>461</v>
      </c>
      <c r="AC207" s="113" t="s">
        <v>455</v>
      </c>
      <c r="AD207" s="114">
        <f t="shared" si="159"/>
        <v>252101</v>
      </c>
      <c r="AE207" s="115">
        <f t="shared" si="160"/>
        <v>47899.19</v>
      </c>
      <c r="AF207" s="115">
        <f t="shared" si="148"/>
        <v>300000.19</v>
      </c>
      <c r="AG207" s="115">
        <f t="shared" si="161"/>
        <v>252101</v>
      </c>
      <c r="AH207" s="115">
        <f t="shared" si="162"/>
        <v>300000.19</v>
      </c>
      <c r="AI207" s="116"/>
      <c r="AJ207" s="117"/>
      <c r="AK207" s="118"/>
      <c r="AL207" s="155"/>
      <c r="AM207" s="119"/>
      <c r="AN207" s="120"/>
      <c r="AO207" s="120"/>
      <c r="AP207" s="121"/>
      <c r="AQ207" s="122"/>
      <c r="AR207" s="123"/>
      <c r="AS207" s="123"/>
      <c r="AT207" s="123"/>
      <c r="AU207" s="123"/>
      <c r="AV207" s="124">
        <f>IF(A207="","",AVERAGE(S207,AF207,AS207))</f>
        <v>330000.685</v>
      </c>
      <c r="AW207" s="124">
        <f>IF(A207="","",AVERAGE(U207,AH207,AU207))</f>
        <v>330000.685</v>
      </c>
      <c r="AX207" s="124">
        <f>IF(N207="","",STDEV(U207,AH207,AU207))</f>
        <v>42427.106906906221</v>
      </c>
      <c r="AY207" s="125">
        <f t="shared" si="153"/>
        <v>0.12856672375363773</v>
      </c>
      <c r="AZ207" s="5"/>
      <c r="BA207" s="7">
        <f t="shared" si="154"/>
        <v>2</v>
      </c>
      <c r="BB207" s="7"/>
    </row>
    <row r="208" spans="1:54" ht="105" hidden="1">
      <c r="A208" s="6" t="s">
        <v>446</v>
      </c>
      <c r="B208" s="6" t="s">
        <v>711</v>
      </c>
      <c r="C208" s="6" t="s">
        <v>712</v>
      </c>
      <c r="D208" s="6" t="s">
        <v>1170</v>
      </c>
      <c r="E208" s="148" t="s">
        <v>1171</v>
      </c>
      <c r="F208" s="105" t="s">
        <v>56</v>
      </c>
      <c r="G208" s="149">
        <v>1</v>
      </c>
      <c r="H208" s="105" t="s">
        <v>549</v>
      </c>
      <c r="I208" s="106" t="s">
        <v>465</v>
      </c>
      <c r="J208" s="107">
        <v>46100</v>
      </c>
      <c r="K208" s="150" t="s">
        <v>1160</v>
      </c>
      <c r="L208" s="151" t="s">
        <v>457</v>
      </c>
      <c r="M208" s="107" t="s">
        <v>1161</v>
      </c>
      <c r="N208" s="108">
        <v>302522</v>
      </c>
      <c r="O208" s="108" t="s">
        <v>461</v>
      </c>
      <c r="P208" s="108" t="s">
        <v>455</v>
      </c>
      <c r="Q208" s="109">
        <f t="shared" si="155"/>
        <v>302522</v>
      </c>
      <c r="R208" s="110">
        <f t="shared" si="156"/>
        <v>57479.18</v>
      </c>
      <c r="S208" s="110">
        <f t="shared" si="147"/>
        <v>360001.18</v>
      </c>
      <c r="T208" s="110">
        <f t="shared" si="157"/>
        <v>302522</v>
      </c>
      <c r="U208" s="110">
        <f t="shared" si="158"/>
        <v>360001.18</v>
      </c>
      <c r="V208" s="111" t="s">
        <v>450</v>
      </c>
      <c r="W208" s="112">
        <v>46139</v>
      </c>
      <c r="X208" s="152" t="s">
        <v>1162</v>
      </c>
      <c r="Y208" s="153" t="s">
        <v>452</v>
      </c>
      <c r="Z208" s="154" t="s">
        <v>1162</v>
      </c>
      <c r="AA208" s="113">
        <v>252101</v>
      </c>
      <c r="AB208" s="113" t="s">
        <v>461</v>
      </c>
      <c r="AC208" s="113" t="s">
        <v>455</v>
      </c>
      <c r="AD208" s="114">
        <f t="shared" si="159"/>
        <v>252101</v>
      </c>
      <c r="AE208" s="115">
        <f t="shared" si="160"/>
        <v>47899.19</v>
      </c>
      <c r="AF208" s="115">
        <f t="shared" si="148"/>
        <v>300000.19</v>
      </c>
      <c r="AG208" s="115">
        <f t="shared" si="161"/>
        <v>252101</v>
      </c>
      <c r="AH208" s="115">
        <f t="shared" si="162"/>
        <v>300000.19</v>
      </c>
      <c r="AI208" s="116"/>
      <c r="AJ208" s="117"/>
      <c r="AK208" s="118"/>
      <c r="AL208" s="155"/>
      <c r="AM208" s="119"/>
      <c r="AN208" s="120"/>
      <c r="AO208" s="120"/>
      <c r="AP208" s="121"/>
      <c r="AQ208" s="122"/>
      <c r="AR208" s="123"/>
      <c r="AS208" s="123"/>
      <c r="AT208" s="123"/>
      <c r="AU208" s="123"/>
      <c r="AV208" s="124">
        <f>IF(A208="","",AVERAGE(S208,AF208))</f>
        <v>330000.685</v>
      </c>
      <c r="AW208" s="124">
        <f>IF(A208="","",AVERAGE(U208,AH208))</f>
        <v>330000.685</v>
      </c>
      <c r="AX208" s="124">
        <f>IF(N208="","",STDEV(U208,AH208))</f>
        <v>42427.106906906221</v>
      </c>
      <c r="AY208" s="125">
        <f t="shared" si="153"/>
        <v>0.12856672375363773</v>
      </c>
      <c r="AZ208" s="5"/>
      <c r="BA208" s="7">
        <f t="shared" si="154"/>
        <v>2</v>
      </c>
      <c r="BB208" s="7"/>
    </row>
    <row r="209" spans="1:54" ht="105" hidden="1">
      <c r="A209" s="6" t="s">
        <v>446</v>
      </c>
      <c r="B209" s="6" t="s">
        <v>711</v>
      </c>
      <c r="C209" s="6" t="s">
        <v>712</v>
      </c>
      <c r="D209" s="6" t="s">
        <v>1172</v>
      </c>
      <c r="E209" s="148" t="s">
        <v>1173</v>
      </c>
      <c r="F209" s="105" t="s">
        <v>56</v>
      </c>
      <c r="G209" s="149">
        <v>1</v>
      </c>
      <c r="H209" s="105" t="s">
        <v>549</v>
      </c>
      <c r="I209" s="106" t="s">
        <v>465</v>
      </c>
      <c r="J209" s="107">
        <v>46143</v>
      </c>
      <c r="K209" s="150" t="s">
        <v>1160</v>
      </c>
      <c r="L209" s="151" t="s">
        <v>452</v>
      </c>
      <c r="M209" s="107" t="s">
        <v>1161</v>
      </c>
      <c r="N209" s="108">
        <v>302522</v>
      </c>
      <c r="O209" s="108" t="s">
        <v>461</v>
      </c>
      <c r="P209" s="108" t="s">
        <v>455</v>
      </c>
      <c r="Q209" s="109">
        <f t="shared" si="155"/>
        <v>302522</v>
      </c>
      <c r="R209" s="110">
        <f t="shared" si="156"/>
        <v>57479.18</v>
      </c>
      <c r="S209" s="110">
        <f t="shared" si="147"/>
        <v>360001.18</v>
      </c>
      <c r="T209" s="110">
        <f t="shared" si="157"/>
        <v>302522</v>
      </c>
      <c r="U209" s="110">
        <f t="shared" si="158"/>
        <v>360001.18</v>
      </c>
      <c r="V209" s="111" t="s">
        <v>463</v>
      </c>
      <c r="W209" s="112">
        <v>46143</v>
      </c>
      <c r="X209" s="152" t="s">
        <v>1162</v>
      </c>
      <c r="Y209" s="153" t="s">
        <v>452</v>
      </c>
      <c r="Z209" s="154" t="s">
        <v>1162</v>
      </c>
      <c r="AA209" s="113">
        <v>361345</v>
      </c>
      <c r="AB209" s="113" t="s">
        <v>461</v>
      </c>
      <c r="AC209" s="113" t="s">
        <v>455</v>
      </c>
      <c r="AD209" s="114">
        <f t="shared" si="159"/>
        <v>361345</v>
      </c>
      <c r="AE209" s="115">
        <f t="shared" si="160"/>
        <v>68655.55</v>
      </c>
      <c r="AF209" s="115">
        <f t="shared" si="148"/>
        <v>430000.55</v>
      </c>
      <c r="AG209" s="115">
        <f t="shared" si="161"/>
        <v>361345</v>
      </c>
      <c r="AH209" s="115">
        <f t="shared" si="162"/>
        <v>430000.55</v>
      </c>
      <c r="AI209" s="116"/>
      <c r="AJ209" s="117"/>
      <c r="AK209" s="118"/>
      <c r="AL209" s="155"/>
      <c r="AM209" s="119"/>
      <c r="AN209" s="120"/>
      <c r="AO209" s="120"/>
      <c r="AP209" s="121"/>
      <c r="AQ209" s="122"/>
      <c r="AR209" s="123"/>
      <c r="AS209" s="123"/>
      <c r="AT209" s="123"/>
      <c r="AU209" s="123"/>
      <c r="AV209" s="124">
        <f>IF(A209="","",AVERAGE(S209,AF209,AS209))</f>
        <v>395000.86499999999</v>
      </c>
      <c r="AW209" s="124">
        <f>IF(A209="","",AVERAGE(U209,AH209,AU209))</f>
        <v>395000.86499999999</v>
      </c>
      <c r="AX209" s="124">
        <f>IF(N209="","",STDEV(U209,AH209,AU209))</f>
        <v>49497.029205786173</v>
      </c>
      <c r="AY209" s="125">
        <f t="shared" si="153"/>
        <v>0.12530866028808868</v>
      </c>
      <c r="AZ209" s="5"/>
      <c r="BA209" s="7">
        <f t="shared" si="154"/>
        <v>2</v>
      </c>
      <c r="BB209" s="7"/>
    </row>
    <row r="210" spans="1:54" ht="75" hidden="1">
      <c r="A210" s="6" t="s">
        <v>446</v>
      </c>
      <c r="B210" s="6" t="s">
        <v>711</v>
      </c>
      <c r="C210" s="6" t="s">
        <v>712</v>
      </c>
      <c r="D210" s="6" t="s">
        <v>1174</v>
      </c>
      <c r="E210" s="148" t="s">
        <v>1175</v>
      </c>
      <c r="F210" s="105" t="s">
        <v>56</v>
      </c>
      <c r="G210" s="149">
        <v>1</v>
      </c>
      <c r="H210" s="105" t="s">
        <v>549</v>
      </c>
      <c r="I210" s="106" t="s">
        <v>465</v>
      </c>
      <c r="J210" s="107">
        <v>46143</v>
      </c>
      <c r="K210" s="150" t="s">
        <v>1162</v>
      </c>
      <c r="L210" s="151" t="s">
        <v>452</v>
      </c>
      <c r="M210" s="107" t="s">
        <v>1162</v>
      </c>
      <c r="N210" s="108">
        <v>361345</v>
      </c>
      <c r="O210" s="108" t="s">
        <v>461</v>
      </c>
      <c r="P210" s="108" t="s">
        <v>455</v>
      </c>
      <c r="Q210" s="109">
        <f t="shared" si="155"/>
        <v>361345</v>
      </c>
      <c r="R210" s="110">
        <f t="shared" si="156"/>
        <v>68655.55</v>
      </c>
      <c r="S210" s="110">
        <f t="shared" si="147"/>
        <v>430000.55</v>
      </c>
      <c r="T210" s="110">
        <f t="shared" si="157"/>
        <v>361345</v>
      </c>
      <c r="U210" s="110">
        <f t="shared" si="158"/>
        <v>430000.55</v>
      </c>
      <c r="V210" s="111" t="s">
        <v>463</v>
      </c>
      <c r="W210" s="112">
        <v>46143</v>
      </c>
      <c r="X210" s="152" t="s">
        <v>1160</v>
      </c>
      <c r="Y210" s="153" t="s">
        <v>452</v>
      </c>
      <c r="Z210" s="154" t="s">
        <v>1161</v>
      </c>
      <c r="AA210" s="113">
        <v>302522</v>
      </c>
      <c r="AB210" s="113" t="s">
        <v>461</v>
      </c>
      <c r="AC210" s="113" t="s">
        <v>455</v>
      </c>
      <c r="AD210" s="114">
        <f t="shared" si="159"/>
        <v>302522</v>
      </c>
      <c r="AE210" s="115">
        <f t="shared" si="160"/>
        <v>57479.18</v>
      </c>
      <c r="AF210" s="115">
        <f t="shared" si="148"/>
        <v>360001.18</v>
      </c>
      <c r="AG210" s="115">
        <f t="shared" si="161"/>
        <v>302522</v>
      </c>
      <c r="AH210" s="115">
        <f t="shared" si="162"/>
        <v>360001.18</v>
      </c>
      <c r="AI210" s="116"/>
      <c r="AJ210" s="117"/>
      <c r="AK210" s="118"/>
      <c r="AL210" s="155"/>
      <c r="AM210" s="119"/>
      <c r="AN210" s="120"/>
      <c r="AO210" s="120"/>
      <c r="AP210" s="121"/>
      <c r="AQ210" s="122"/>
      <c r="AR210" s="123"/>
      <c r="AS210" s="123"/>
      <c r="AT210" s="123"/>
      <c r="AU210" s="123"/>
      <c r="AV210" s="124">
        <f>IF(A210="","",AVERAGE(S210,AF210,AS210))</f>
        <v>395000.86499999999</v>
      </c>
      <c r="AW210" s="124">
        <f>IF(A210="","",AVERAGE(U210,AH210,AU210))</f>
        <v>395000.86499999999</v>
      </c>
      <c r="AX210" s="124">
        <f>IF(N210="","",STDEV(U210,AH210,AU210))</f>
        <v>49497.029205786173</v>
      </c>
      <c r="AY210" s="125">
        <f t="shared" si="153"/>
        <v>0.12530866028808868</v>
      </c>
      <c r="AZ210" s="5"/>
      <c r="BA210" s="7">
        <f t="shared" si="154"/>
        <v>2</v>
      </c>
      <c r="BB210" s="7"/>
    </row>
    <row r="211" spans="1:54" ht="75" hidden="1">
      <c r="A211" s="6" t="s">
        <v>446</v>
      </c>
      <c r="B211" s="6" t="s">
        <v>711</v>
      </c>
      <c r="C211" s="6" t="s">
        <v>712</v>
      </c>
      <c r="D211" s="6" t="s">
        <v>1176</v>
      </c>
      <c r="E211" s="148" t="s">
        <v>1177</v>
      </c>
      <c r="F211" s="105" t="s">
        <v>56</v>
      </c>
      <c r="G211" s="149">
        <v>1</v>
      </c>
      <c r="H211" s="105" t="s">
        <v>549</v>
      </c>
      <c r="I211" s="106" t="s">
        <v>465</v>
      </c>
      <c r="J211" s="107">
        <v>46143</v>
      </c>
      <c r="K211" s="150" t="s">
        <v>1162</v>
      </c>
      <c r="L211" s="151" t="s">
        <v>452</v>
      </c>
      <c r="M211" s="107" t="s">
        <v>1162</v>
      </c>
      <c r="N211" s="108">
        <v>252101</v>
      </c>
      <c r="O211" s="108" t="s">
        <v>461</v>
      </c>
      <c r="P211" s="108" t="s">
        <v>455</v>
      </c>
      <c r="Q211" s="109">
        <f t="shared" si="155"/>
        <v>252101</v>
      </c>
      <c r="R211" s="110">
        <f t="shared" si="156"/>
        <v>47899.19</v>
      </c>
      <c r="S211" s="110">
        <f t="shared" si="147"/>
        <v>300000.19</v>
      </c>
      <c r="T211" s="110">
        <f t="shared" si="157"/>
        <v>252101</v>
      </c>
      <c r="U211" s="110">
        <f t="shared" si="158"/>
        <v>300000.19</v>
      </c>
      <c r="V211" s="111" t="s">
        <v>463</v>
      </c>
      <c r="W211" s="112">
        <v>46143</v>
      </c>
      <c r="X211" s="152" t="s">
        <v>1160</v>
      </c>
      <c r="Y211" s="153" t="s">
        <v>452</v>
      </c>
      <c r="Z211" s="154" t="s">
        <v>1161</v>
      </c>
      <c r="AA211" s="113">
        <v>302522</v>
      </c>
      <c r="AB211" s="113" t="s">
        <v>461</v>
      </c>
      <c r="AC211" s="113" t="s">
        <v>455</v>
      </c>
      <c r="AD211" s="114">
        <f t="shared" si="159"/>
        <v>302522</v>
      </c>
      <c r="AE211" s="115">
        <f t="shared" si="160"/>
        <v>57479.18</v>
      </c>
      <c r="AF211" s="115">
        <f t="shared" si="148"/>
        <v>360001.18</v>
      </c>
      <c r="AG211" s="115">
        <f t="shared" si="161"/>
        <v>302522</v>
      </c>
      <c r="AH211" s="115">
        <f t="shared" si="162"/>
        <v>360001.18</v>
      </c>
      <c r="AI211" s="116"/>
      <c r="AJ211" s="117"/>
      <c r="AK211" s="118"/>
      <c r="AL211" s="155"/>
      <c r="AM211" s="119"/>
      <c r="AN211" s="120"/>
      <c r="AO211" s="120"/>
      <c r="AP211" s="121"/>
      <c r="AQ211" s="122"/>
      <c r="AR211" s="123"/>
      <c r="AS211" s="123"/>
      <c r="AT211" s="123"/>
      <c r="AU211" s="123"/>
      <c r="AV211" s="124">
        <f>IF(A211="","",AVERAGE(S211,AF211,AS211))</f>
        <v>330000.685</v>
      </c>
      <c r="AW211" s="124">
        <f>IF(A211="","",AVERAGE(U211,AH211,AU211))</f>
        <v>330000.685</v>
      </c>
      <c r="AX211" s="124">
        <f>IF(N211="","",STDEV(U211,AH211,AU211))</f>
        <v>42427.106906906221</v>
      </c>
      <c r="AY211" s="125">
        <f t="shared" si="153"/>
        <v>0.12856672375363773</v>
      </c>
      <c r="AZ211" s="5"/>
      <c r="BA211" s="7">
        <f t="shared" si="154"/>
        <v>2</v>
      </c>
      <c r="BB211" s="7"/>
    </row>
    <row r="212" spans="1:54" ht="90" hidden="1">
      <c r="A212" s="6" t="s">
        <v>514</v>
      </c>
      <c r="B212" s="6" t="s">
        <v>514</v>
      </c>
      <c r="C212" s="6" t="s">
        <v>514</v>
      </c>
      <c r="D212" s="6" t="s">
        <v>1178</v>
      </c>
      <c r="E212" s="148" t="s">
        <v>1179</v>
      </c>
      <c r="F212" s="105" t="s">
        <v>531</v>
      </c>
      <c r="G212" s="149">
        <v>1</v>
      </c>
      <c r="H212" s="105"/>
      <c r="I212" s="106" t="s">
        <v>514</v>
      </c>
      <c r="J212" s="107" t="s">
        <v>514</v>
      </c>
      <c r="K212" s="150" t="s">
        <v>514</v>
      </c>
      <c r="L212" s="151" t="s">
        <v>514</v>
      </c>
      <c r="M212" s="107" t="s">
        <v>514</v>
      </c>
      <c r="N212" s="108"/>
      <c r="O212" s="108"/>
      <c r="P212" s="108"/>
      <c r="Q212" s="109">
        <v>840000</v>
      </c>
      <c r="R212" s="110">
        <v>159600</v>
      </c>
      <c r="S212" s="110">
        <v>999600</v>
      </c>
      <c r="T212" s="110">
        <v>840000</v>
      </c>
      <c r="U212" s="110">
        <v>999600</v>
      </c>
      <c r="V212" s="111" t="s">
        <v>514</v>
      </c>
      <c r="W212" s="112" t="s">
        <v>514</v>
      </c>
      <c r="X212" s="152" t="s">
        <v>514</v>
      </c>
      <c r="Y212" s="153" t="s">
        <v>514</v>
      </c>
      <c r="Z212" s="154" t="s">
        <v>518</v>
      </c>
      <c r="AA212" s="113" t="s">
        <v>514</v>
      </c>
      <c r="AB212" s="113" t="s">
        <v>514</v>
      </c>
      <c r="AC212" s="113" t="s">
        <v>514</v>
      </c>
      <c r="AD212" s="114" t="s">
        <v>514</v>
      </c>
      <c r="AE212" s="115" t="s">
        <v>514</v>
      </c>
      <c r="AF212" s="115" t="s">
        <v>518</v>
      </c>
      <c r="AG212" s="115" t="s">
        <v>518</v>
      </c>
      <c r="AH212" s="115" t="s">
        <v>518</v>
      </c>
      <c r="AI212" s="116" t="s">
        <v>514</v>
      </c>
      <c r="AJ212" s="117" t="s">
        <v>514</v>
      </c>
      <c r="AK212" s="118" t="s">
        <v>514</v>
      </c>
      <c r="AL212" s="155" t="s">
        <v>514</v>
      </c>
      <c r="AM212" s="119" t="s">
        <v>520</v>
      </c>
      <c r="AN212" s="120" t="s">
        <v>514</v>
      </c>
      <c r="AO212" s="120" t="s">
        <v>514</v>
      </c>
      <c r="AP212" s="121" t="s">
        <v>514</v>
      </c>
      <c r="AQ212" s="122">
        <v>588235</v>
      </c>
      <c r="AR212" s="123">
        <v>111765</v>
      </c>
      <c r="AS212" s="123">
        <v>700000</v>
      </c>
      <c r="AT212" s="123">
        <v>588235</v>
      </c>
      <c r="AU212" s="123">
        <v>700000</v>
      </c>
      <c r="AV212" s="124">
        <v>849800</v>
      </c>
      <c r="AW212" s="124">
        <v>849800</v>
      </c>
      <c r="AX212" s="124">
        <v>211849.19</v>
      </c>
      <c r="AY212" s="125">
        <v>0.24929999999999999</v>
      </c>
      <c r="AZ212" s="5"/>
      <c r="BA212" s="7"/>
      <c r="BB212" s="7"/>
    </row>
    <row r="213" spans="1:54" ht="405" hidden="1">
      <c r="A213" s="6" t="s">
        <v>514</v>
      </c>
      <c r="B213" s="6" t="s">
        <v>514</v>
      </c>
      <c r="C213" s="6" t="s">
        <v>514</v>
      </c>
      <c r="D213" s="6" t="s">
        <v>1180</v>
      </c>
      <c r="E213" s="148" t="s">
        <v>1181</v>
      </c>
      <c r="F213" s="105" t="s">
        <v>517</v>
      </c>
      <c r="G213" s="149">
        <v>1</v>
      </c>
      <c r="H213" s="105"/>
      <c r="I213" s="106"/>
      <c r="J213" s="107"/>
      <c r="K213" s="150"/>
      <c r="L213" s="151"/>
      <c r="M213" s="107"/>
      <c r="N213" s="108"/>
      <c r="O213" s="108"/>
      <c r="P213" s="108"/>
      <c r="Q213" s="109" t="s">
        <v>518</v>
      </c>
      <c r="R213" s="110" t="s">
        <v>518</v>
      </c>
      <c r="S213" s="110" t="s">
        <v>518</v>
      </c>
      <c r="T213" s="110" t="s">
        <v>518</v>
      </c>
      <c r="U213" s="110" t="s">
        <v>518</v>
      </c>
      <c r="V213" s="111" t="s">
        <v>514</v>
      </c>
      <c r="W213" s="112" t="s">
        <v>514</v>
      </c>
      <c r="X213" s="152" t="s">
        <v>514</v>
      </c>
      <c r="Y213" s="153" t="s">
        <v>514</v>
      </c>
      <c r="Z213" s="154" t="s">
        <v>519</v>
      </c>
      <c r="AA213" s="113" t="s">
        <v>514</v>
      </c>
      <c r="AB213" s="113" t="s">
        <v>514</v>
      </c>
      <c r="AC213" s="113" t="s">
        <v>514</v>
      </c>
      <c r="AD213" s="114" t="s">
        <v>514</v>
      </c>
      <c r="AE213" s="115" t="s">
        <v>514</v>
      </c>
      <c r="AF213" s="115">
        <f>AH213/1.19</f>
        <v>885897.47899159673</v>
      </c>
      <c r="AG213" s="115">
        <f>AF213*19%</f>
        <v>168320.52100840339</v>
      </c>
      <c r="AH213" s="115">
        <v>1054218</v>
      </c>
      <c r="AI213" s="116" t="s">
        <v>514</v>
      </c>
      <c r="AJ213" s="117" t="s">
        <v>514</v>
      </c>
      <c r="AK213" s="118" t="s">
        <v>514</v>
      </c>
      <c r="AL213" s="155" t="s">
        <v>514</v>
      </c>
      <c r="AM213" s="119" t="s">
        <v>520</v>
      </c>
      <c r="AN213" s="120" t="s">
        <v>514</v>
      </c>
      <c r="AO213" s="120" t="s">
        <v>514</v>
      </c>
      <c r="AP213" s="121" t="s">
        <v>514</v>
      </c>
      <c r="AQ213" s="122">
        <v>856021</v>
      </c>
      <c r="AR213" s="123">
        <v>162644</v>
      </c>
      <c r="AS213" s="123">
        <v>1018665</v>
      </c>
      <c r="AT213" s="123">
        <v>856021</v>
      </c>
      <c r="AU213" s="123">
        <v>1018665</v>
      </c>
      <c r="AV213" s="124">
        <v>1036442</v>
      </c>
      <c r="AW213" s="124">
        <v>1036442</v>
      </c>
      <c r="AX213" s="124">
        <v>25140.06</v>
      </c>
      <c r="AY213" s="125">
        <v>2.4299999999999999E-2</v>
      </c>
      <c r="AZ213" s="5"/>
      <c r="BA213" s="7"/>
      <c r="BB213" s="7"/>
    </row>
    <row r="214" spans="1:54" ht="409.5" hidden="1">
      <c r="A214" s="6" t="s">
        <v>514</v>
      </c>
      <c r="B214" s="6" t="s">
        <v>514</v>
      </c>
      <c r="C214" s="6" t="s">
        <v>514</v>
      </c>
      <c r="D214" s="6" t="s">
        <v>1182</v>
      </c>
      <c r="E214" s="148" t="s">
        <v>1183</v>
      </c>
      <c r="F214" s="105" t="s">
        <v>517</v>
      </c>
      <c r="G214" s="149">
        <v>1</v>
      </c>
      <c r="H214" s="105"/>
      <c r="I214" s="106"/>
      <c r="J214" s="107"/>
      <c r="K214" s="150"/>
      <c r="L214" s="151"/>
      <c r="M214" s="107"/>
      <c r="N214" s="108"/>
      <c r="O214" s="108"/>
      <c r="P214" s="108"/>
      <c r="Q214" s="109" t="s">
        <v>518</v>
      </c>
      <c r="R214" s="110" t="s">
        <v>518</v>
      </c>
      <c r="S214" s="110" t="s">
        <v>518</v>
      </c>
      <c r="T214" s="110" t="s">
        <v>518</v>
      </c>
      <c r="U214" s="110" t="s">
        <v>518</v>
      </c>
      <c r="V214" s="111" t="s">
        <v>514</v>
      </c>
      <c r="W214" s="112" t="s">
        <v>514</v>
      </c>
      <c r="X214" s="152" t="s">
        <v>514</v>
      </c>
      <c r="Y214" s="153" t="s">
        <v>514</v>
      </c>
      <c r="Z214" s="154" t="s">
        <v>519</v>
      </c>
      <c r="AA214" s="113" t="s">
        <v>514</v>
      </c>
      <c r="AB214" s="113" t="s">
        <v>514</v>
      </c>
      <c r="AC214" s="113" t="s">
        <v>514</v>
      </c>
      <c r="AD214" s="114" t="s">
        <v>514</v>
      </c>
      <c r="AE214" s="115" t="s">
        <v>514</v>
      </c>
      <c r="AF214" s="115">
        <f>AH214/1.19</f>
        <v>1456994.1176470588</v>
      </c>
      <c r="AG214" s="115">
        <f>AF214*19%</f>
        <v>276828.88235294115</v>
      </c>
      <c r="AH214" s="115">
        <v>1733823</v>
      </c>
      <c r="AI214" s="116" t="s">
        <v>514</v>
      </c>
      <c r="AJ214" s="117" t="s">
        <v>514</v>
      </c>
      <c r="AK214" s="118" t="s">
        <v>514</v>
      </c>
      <c r="AL214" s="155" t="s">
        <v>514</v>
      </c>
      <c r="AM214" s="119" t="s">
        <v>520</v>
      </c>
      <c r="AN214" s="120" t="s">
        <v>514</v>
      </c>
      <c r="AO214" s="120" t="s">
        <v>514</v>
      </c>
      <c r="AP214" s="121" t="s">
        <v>514</v>
      </c>
      <c r="AQ214" s="122">
        <v>1435462</v>
      </c>
      <c r="AR214" s="123">
        <v>272738</v>
      </c>
      <c r="AS214" s="123">
        <v>1708200</v>
      </c>
      <c r="AT214" s="123">
        <v>1435462</v>
      </c>
      <c r="AU214" s="123">
        <v>1708200</v>
      </c>
      <c r="AV214" s="124">
        <v>1721012</v>
      </c>
      <c r="AW214" s="124">
        <v>1721012</v>
      </c>
      <c r="AX214" s="124">
        <v>18118.2</v>
      </c>
      <c r="AY214" s="125">
        <v>1.0500000000000001E-2</v>
      </c>
      <c r="AZ214" s="5"/>
      <c r="BA214" s="7"/>
      <c r="BB214" s="7"/>
    </row>
    <row r="215" spans="1:54" ht="409.5" hidden="1">
      <c r="A215" s="6" t="s">
        <v>514</v>
      </c>
      <c r="B215" s="6" t="s">
        <v>514</v>
      </c>
      <c r="C215" s="6" t="s">
        <v>514</v>
      </c>
      <c r="D215" s="6" t="s">
        <v>1184</v>
      </c>
      <c r="E215" s="148" t="s">
        <v>1185</v>
      </c>
      <c r="F215" s="105" t="s">
        <v>517</v>
      </c>
      <c r="G215" s="149">
        <v>1</v>
      </c>
      <c r="H215" s="105"/>
      <c r="I215" s="106"/>
      <c r="J215" s="107"/>
      <c r="K215" s="150"/>
      <c r="L215" s="151"/>
      <c r="M215" s="107"/>
      <c r="N215" s="108"/>
      <c r="O215" s="108"/>
      <c r="P215" s="108"/>
      <c r="Q215" s="109" t="s">
        <v>518</v>
      </c>
      <c r="R215" s="110" t="s">
        <v>518</v>
      </c>
      <c r="S215" s="110" t="s">
        <v>518</v>
      </c>
      <c r="T215" s="110" t="s">
        <v>518</v>
      </c>
      <c r="U215" s="110" t="s">
        <v>518</v>
      </c>
      <c r="V215" s="111" t="s">
        <v>514</v>
      </c>
      <c r="W215" s="112" t="s">
        <v>514</v>
      </c>
      <c r="X215" s="152" t="s">
        <v>514</v>
      </c>
      <c r="Y215" s="153" t="s">
        <v>514</v>
      </c>
      <c r="Z215" s="154" t="s">
        <v>519</v>
      </c>
      <c r="AA215" s="113" t="s">
        <v>514</v>
      </c>
      <c r="AB215" s="113" t="s">
        <v>514</v>
      </c>
      <c r="AC215" s="113" t="s">
        <v>514</v>
      </c>
      <c r="AD215" s="114" t="s">
        <v>514</v>
      </c>
      <c r="AE215" s="115" t="s">
        <v>514</v>
      </c>
      <c r="AF215" s="115">
        <f>AH215/1.19</f>
        <v>1113924.3697478992</v>
      </c>
      <c r="AG215" s="115">
        <f>AF215*19%</f>
        <v>211645.63025210085</v>
      </c>
      <c r="AH215" s="115">
        <v>1325570</v>
      </c>
      <c r="AI215" s="116" t="s">
        <v>514</v>
      </c>
      <c r="AJ215" s="117" t="s">
        <v>514</v>
      </c>
      <c r="AK215" s="118" t="s">
        <v>514</v>
      </c>
      <c r="AL215" s="155" t="s">
        <v>514</v>
      </c>
      <c r="AM215" s="119" t="s">
        <v>520</v>
      </c>
      <c r="AN215" s="120" t="s">
        <v>514</v>
      </c>
      <c r="AO215" s="120" t="s">
        <v>514</v>
      </c>
      <c r="AP215" s="121" t="s">
        <v>514</v>
      </c>
      <c r="AQ215" s="122">
        <v>1097462</v>
      </c>
      <c r="AR215" s="123">
        <v>208518</v>
      </c>
      <c r="AS215" s="123">
        <v>1305980</v>
      </c>
      <c r="AT215" s="123">
        <v>1097462</v>
      </c>
      <c r="AU215" s="123">
        <v>1305980</v>
      </c>
      <c r="AV215" s="124">
        <v>1315775</v>
      </c>
      <c r="AW215" s="124">
        <v>1315775</v>
      </c>
      <c r="AX215" s="124">
        <v>13852.01</v>
      </c>
      <c r="AY215" s="125">
        <v>1.0500000000000001E-2</v>
      </c>
      <c r="AZ215" s="5"/>
      <c r="BA215" s="7"/>
      <c r="BB215" s="7"/>
    </row>
    <row r="216" spans="1:54" ht="409.5" hidden="1">
      <c r="A216" s="6" t="s">
        <v>514</v>
      </c>
      <c r="B216" s="6" t="s">
        <v>514</v>
      </c>
      <c r="C216" s="6" t="s">
        <v>514</v>
      </c>
      <c r="D216" s="6" t="s">
        <v>1186</v>
      </c>
      <c r="E216" s="148" t="s">
        <v>1187</v>
      </c>
      <c r="F216" s="105" t="s">
        <v>517</v>
      </c>
      <c r="G216" s="149">
        <v>1</v>
      </c>
      <c r="H216" s="105"/>
      <c r="I216" s="106"/>
      <c r="J216" s="107"/>
      <c r="K216" s="150"/>
      <c r="L216" s="151"/>
      <c r="M216" s="107"/>
      <c r="N216" s="108"/>
      <c r="O216" s="108"/>
      <c r="P216" s="108"/>
      <c r="Q216" s="109" t="s">
        <v>518</v>
      </c>
      <c r="R216" s="110" t="s">
        <v>518</v>
      </c>
      <c r="S216" s="110" t="s">
        <v>518</v>
      </c>
      <c r="T216" s="110" t="s">
        <v>518</v>
      </c>
      <c r="U216" s="110" t="s">
        <v>518</v>
      </c>
      <c r="V216" s="111" t="s">
        <v>514</v>
      </c>
      <c r="W216" s="112" t="s">
        <v>514</v>
      </c>
      <c r="X216" s="152" t="s">
        <v>514</v>
      </c>
      <c r="Y216" s="153" t="s">
        <v>514</v>
      </c>
      <c r="Z216" s="154" t="s">
        <v>519</v>
      </c>
      <c r="AA216" s="113" t="s">
        <v>514</v>
      </c>
      <c r="AB216" s="113" t="s">
        <v>514</v>
      </c>
      <c r="AC216" s="113" t="s">
        <v>514</v>
      </c>
      <c r="AD216" s="114" t="s">
        <v>514</v>
      </c>
      <c r="AE216" s="115" t="s">
        <v>514</v>
      </c>
      <c r="AF216" s="115">
        <f>AH216/1.19</f>
        <v>1175352.9411764706</v>
      </c>
      <c r="AG216" s="115">
        <f>AF216*19%</f>
        <v>223317.05882352943</v>
      </c>
      <c r="AH216" s="115">
        <v>1398670</v>
      </c>
      <c r="AI216" s="116" t="s">
        <v>514</v>
      </c>
      <c r="AJ216" s="117" t="s">
        <v>514</v>
      </c>
      <c r="AK216" s="118" t="s">
        <v>514</v>
      </c>
      <c r="AL216" s="155" t="s">
        <v>514</v>
      </c>
      <c r="AM216" s="119" t="s">
        <v>520</v>
      </c>
      <c r="AN216" s="120" t="s">
        <v>514</v>
      </c>
      <c r="AO216" s="120" t="s">
        <v>514</v>
      </c>
      <c r="AP216" s="121" t="s">
        <v>514</v>
      </c>
      <c r="AQ216" s="122">
        <v>1157983</v>
      </c>
      <c r="AR216" s="123">
        <v>220017</v>
      </c>
      <c r="AS216" s="123">
        <v>1378000</v>
      </c>
      <c r="AT216" s="123">
        <v>1157983</v>
      </c>
      <c r="AU216" s="123">
        <v>1378000</v>
      </c>
      <c r="AV216" s="124">
        <v>1388335</v>
      </c>
      <c r="AW216" s="124">
        <v>1388335</v>
      </c>
      <c r="AX216" s="124">
        <v>14615.9</v>
      </c>
      <c r="AY216" s="125">
        <v>1.0500000000000001E-2</v>
      </c>
      <c r="AZ216" s="5"/>
      <c r="BA216" s="7"/>
      <c r="BB216" s="7"/>
    </row>
    <row r="217" spans="1:54" ht="409.5" hidden="1">
      <c r="A217" s="6" t="s">
        <v>446</v>
      </c>
      <c r="B217" s="6" t="s">
        <v>504</v>
      </c>
      <c r="C217" s="6">
        <v>78111803</v>
      </c>
      <c r="D217" s="6" t="s">
        <v>1188</v>
      </c>
      <c r="E217" s="148" t="s">
        <v>1189</v>
      </c>
      <c r="F217" s="105" t="s">
        <v>531</v>
      </c>
      <c r="G217" s="149">
        <v>1</v>
      </c>
      <c r="H217" s="105" t="s">
        <v>549</v>
      </c>
      <c r="I217" s="106" t="s">
        <v>450</v>
      </c>
      <c r="J217" s="107">
        <v>46085</v>
      </c>
      <c r="K217" s="150" t="s">
        <v>1190</v>
      </c>
      <c r="L217" s="151" t="s">
        <v>457</v>
      </c>
      <c r="M217" s="107" t="s">
        <v>1191</v>
      </c>
      <c r="N217" s="108">
        <v>468000</v>
      </c>
      <c r="O217" s="108" t="s">
        <v>461</v>
      </c>
      <c r="P217" s="108" t="s">
        <v>481</v>
      </c>
      <c r="Q217" s="109">
        <f t="shared" ref="Q217:Q230" si="163">IF(O217="IVA Incluido",(N217/1.19),N217)</f>
        <v>468000</v>
      </c>
      <c r="R217" s="110">
        <f t="shared" ref="R217:R230" si="164">IF(P217="Si tiene IVA",Q217*19%,0)</f>
        <v>0</v>
      </c>
      <c r="S217" s="110">
        <f t="shared" ref="S217:S230" si="165">Q217+R217</f>
        <v>468000</v>
      </c>
      <c r="T217" s="110">
        <f t="shared" ref="T217:T229" si="166">IF(B217="","",(N217*G217))</f>
        <v>468000</v>
      </c>
      <c r="U217" s="110">
        <f t="shared" ref="U217:U230" si="167">IF(B217="","",(S217*G217))</f>
        <v>468000</v>
      </c>
      <c r="V217" s="111" t="s">
        <v>639</v>
      </c>
      <c r="W217" s="112">
        <v>46140</v>
      </c>
      <c r="X217" s="152" t="s">
        <v>1192</v>
      </c>
      <c r="Y217" s="153" t="s">
        <v>457</v>
      </c>
      <c r="Z217" s="154" t="s">
        <v>1193</v>
      </c>
      <c r="AA217" s="113">
        <v>536000</v>
      </c>
      <c r="AB217" s="113" t="s">
        <v>461</v>
      </c>
      <c r="AC217" s="113" t="s">
        <v>481</v>
      </c>
      <c r="AD217" s="114">
        <f>IF(AB217="IVA Incluido",(AA217/1.19),IF(AB217="Ipoconsumo Incluido",(AA217/1.08),AA217))</f>
        <v>536000</v>
      </c>
      <c r="AE217" s="115">
        <f t="shared" ref="AE217:AE230" si="168">IF(AC217="Si tiene IVA",AD217*19%,0)</f>
        <v>0</v>
      </c>
      <c r="AF217" s="115">
        <f t="shared" ref="AF217:AF230" si="169">AD217+AE217</f>
        <v>536000</v>
      </c>
      <c r="AG217" s="115">
        <f t="shared" ref="AG217:AG222" si="170">IF(O217="","",(AA217*G217))</f>
        <v>536000</v>
      </c>
      <c r="AH217" s="115">
        <f t="shared" ref="AH217:AH222" si="171">IF(O217="","",(AF217*G217))</f>
        <v>536000</v>
      </c>
      <c r="AI217" s="116" t="s">
        <v>639</v>
      </c>
      <c r="AJ217" s="117">
        <v>46140</v>
      </c>
      <c r="AK217" s="118" t="s">
        <v>1194</v>
      </c>
      <c r="AL217" s="155" t="s">
        <v>457</v>
      </c>
      <c r="AM217" s="119" t="s">
        <v>1195</v>
      </c>
      <c r="AN217" s="120">
        <v>700000</v>
      </c>
      <c r="AO217" s="120" t="s">
        <v>461</v>
      </c>
      <c r="AP217" s="121" t="s">
        <v>481</v>
      </c>
      <c r="AQ217" s="122">
        <f>IF(AO217="IVA Incluido",(AN217/1.19),IF(AO217="Ipoconsumo Incluido",(AN217/1.08),AN217))</f>
        <v>700000</v>
      </c>
      <c r="AR217" s="123">
        <f>IF(AP217="Si tiene IVA",AQ217*19%,0)</f>
        <v>0</v>
      </c>
      <c r="AS217" s="123">
        <f>AQ217+AR217</f>
        <v>700000</v>
      </c>
      <c r="AT217" s="123">
        <f>IF(AB217="","",(AN217*G217))</f>
        <v>700000</v>
      </c>
      <c r="AU217" s="123">
        <f>IF(AB217="","",(AS217*G217))</f>
        <v>700000</v>
      </c>
      <c r="AV217" s="124">
        <f>IF(A217="","",AVERAGE(S217,AF217,AS217))</f>
        <v>568000</v>
      </c>
      <c r="AW217" s="124">
        <f>IF(A217="","",AVERAGE(U217,AH217,AU217))</f>
        <v>568000</v>
      </c>
      <c r="AX217" s="124">
        <f>IF(N217="","",STDEV(U217,AH217,AU217))</f>
        <v>119264.41212700459</v>
      </c>
      <c r="AY217" s="125">
        <f t="shared" ref="AY217:AY230" si="172">IF(N217="","",(AX217/AW217))</f>
        <v>0.2099725565616278</v>
      </c>
      <c r="AZ217" s="5"/>
      <c r="BA217" s="7">
        <f t="shared" ref="BA217:BA230" si="173">COUNTA(M217,Z217,AM217)</f>
        <v>3</v>
      </c>
      <c r="BB217" s="7" t="s">
        <v>562</v>
      </c>
    </row>
    <row r="218" spans="1:54" ht="409.5" hidden="1">
      <c r="A218" s="6" t="s">
        <v>446</v>
      </c>
      <c r="B218" s="6" t="s">
        <v>504</v>
      </c>
      <c r="C218" s="6">
        <v>78111803</v>
      </c>
      <c r="D218" s="6" t="s">
        <v>1196</v>
      </c>
      <c r="E218" s="148" t="s">
        <v>1189</v>
      </c>
      <c r="F218" s="105" t="s">
        <v>531</v>
      </c>
      <c r="G218" s="149">
        <v>1</v>
      </c>
      <c r="H218" s="105" t="s">
        <v>549</v>
      </c>
      <c r="I218" s="106" t="s">
        <v>450</v>
      </c>
      <c r="J218" s="107">
        <v>46085</v>
      </c>
      <c r="K218" s="150" t="s">
        <v>1197</v>
      </c>
      <c r="L218" s="151" t="s">
        <v>452</v>
      </c>
      <c r="M218" s="107" t="s">
        <v>1198</v>
      </c>
      <c r="N218" s="108">
        <v>385000</v>
      </c>
      <c r="O218" s="108" t="s">
        <v>461</v>
      </c>
      <c r="P218" s="108" t="s">
        <v>481</v>
      </c>
      <c r="Q218" s="109">
        <f t="shared" si="163"/>
        <v>385000</v>
      </c>
      <c r="R218" s="110">
        <f t="shared" si="164"/>
        <v>0</v>
      </c>
      <c r="S218" s="110">
        <f t="shared" si="165"/>
        <v>385000</v>
      </c>
      <c r="T218" s="110">
        <f t="shared" si="166"/>
        <v>385000</v>
      </c>
      <c r="U218" s="110">
        <f t="shared" si="167"/>
        <v>385000</v>
      </c>
      <c r="V218" s="111" t="s">
        <v>639</v>
      </c>
      <c r="W218" s="112">
        <v>46140</v>
      </c>
      <c r="X218" s="152" t="s">
        <v>1194</v>
      </c>
      <c r="Y218" s="153" t="s">
        <v>457</v>
      </c>
      <c r="Z218" s="154" t="s">
        <v>1195</v>
      </c>
      <c r="AA218" s="113">
        <v>350000</v>
      </c>
      <c r="AB218" s="113" t="s">
        <v>461</v>
      </c>
      <c r="AC218" s="113" t="s">
        <v>481</v>
      </c>
      <c r="AD218" s="114">
        <f>IF(AB218="IVA Incluido",(AA218/1.19),AA218)</f>
        <v>350000</v>
      </c>
      <c r="AE218" s="115">
        <f t="shared" si="168"/>
        <v>0</v>
      </c>
      <c r="AF218" s="115">
        <f t="shared" si="169"/>
        <v>350000</v>
      </c>
      <c r="AG218" s="115">
        <f t="shared" si="170"/>
        <v>350000</v>
      </c>
      <c r="AH218" s="115">
        <f t="shared" si="171"/>
        <v>350000</v>
      </c>
      <c r="AI218" s="116" t="s">
        <v>715</v>
      </c>
      <c r="AJ218" s="117">
        <v>46149</v>
      </c>
      <c r="AK218" s="118" t="s">
        <v>1190</v>
      </c>
      <c r="AL218" s="155" t="s">
        <v>452</v>
      </c>
      <c r="AM218" s="119" t="s">
        <v>1190</v>
      </c>
      <c r="AN218" s="120">
        <v>285000</v>
      </c>
      <c r="AO218" s="120" t="s">
        <v>461</v>
      </c>
      <c r="AP218" s="121" t="s">
        <v>481</v>
      </c>
      <c r="AQ218" s="122">
        <f>IF(AO218="IVA Incluido",(AN218/1.19),AN218)</f>
        <v>285000</v>
      </c>
      <c r="AR218" s="123">
        <f>IF(AP218="Si tiene IVA",AQ218*19%,0)</f>
        <v>0</v>
      </c>
      <c r="AS218" s="123">
        <f>AQ218+AR218</f>
        <v>285000</v>
      </c>
      <c r="AT218" s="123">
        <f>IF(AB218="","",(AN218*G218))</f>
        <v>285000</v>
      </c>
      <c r="AU218" s="123">
        <f>IF(AB218="","",(AS218*G218))</f>
        <v>285000</v>
      </c>
      <c r="AV218" s="124">
        <f>IF(A218="","",AVERAGE(S218,AF218,AS218))</f>
        <v>340000</v>
      </c>
      <c r="AW218" s="124">
        <f>IF(A218="","",AVERAGE(U218,AH218,AU218))</f>
        <v>340000</v>
      </c>
      <c r="AX218" s="124">
        <f>IF(N218="","",STDEV(U218,AH218,AU218))</f>
        <v>50744.457825461097</v>
      </c>
      <c r="AY218" s="125">
        <f t="shared" si="172"/>
        <v>0.14924840536900322</v>
      </c>
      <c r="AZ218" s="5"/>
      <c r="BA218" s="7">
        <f t="shared" si="173"/>
        <v>3</v>
      </c>
      <c r="BB218" s="7" t="s">
        <v>562</v>
      </c>
    </row>
    <row r="219" spans="1:54" ht="409.5" hidden="1">
      <c r="A219" s="6" t="s">
        <v>446</v>
      </c>
      <c r="B219" s="6" t="s">
        <v>504</v>
      </c>
      <c r="C219" s="6">
        <v>78111803</v>
      </c>
      <c r="D219" s="6" t="s">
        <v>1199</v>
      </c>
      <c r="E219" s="148" t="s">
        <v>1200</v>
      </c>
      <c r="F219" s="105" t="s">
        <v>531</v>
      </c>
      <c r="G219" s="149">
        <v>1</v>
      </c>
      <c r="H219" s="105" t="s">
        <v>549</v>
      </c>
      <c r="I219" s="106" t="s">
        <v>450</v>
      </c>
      <c r="J219" s="107">
        <v>46085</v>
      </c>
      <c r="K219" s="150" t="s">
        <v>1190</v>
      </c>
      <c r="L219" s="151" t="s">
        <v>457</v>
      </c>
      <c r="M219" s="107" t="s">
        <v>1191</v>
      </c>
      <c r="N219" s="108">
        <v>715000</v>
      </c>
      <c r="O219" s="108" t="s">
        <v>461</v>
      </c>
      <c r="P219" s="108" t="s">
        <v>481</v>
      </c>
      <c r="Q219" s="109">
        <f t="shared" si="163"/>
        <v>715000</v>
      </c>
      <c r="R219" s="110">
        <f t="shared" si="164"/>
        <v>0</v>
      </c>
      <c r="S219" s="110">
        <f t="shared" si="165"/>
        <v>715000</v>
      </c>
      <c r="T219" s="110">
        <f t="shared" si="166"/>
        <v>715000</v>
      </c>
      <c r="U219" s="110">
        <f t="shared" si="167"/>
        <v>715000</v>
      </c>
      <c r="V219" s="111" t="s">
        <v>450</v>
      </c>
      <c r="W219" s="112">
        <v>46085</v>
      </c>
      <c r="X219" s="152" t="s">
        <v>1197</v>
      </c>
      <c r="Y219" s="153" t="s">
        <v>452</v>
      </c>
      <c r="Z219" s="154" t="s">
        <v>1198</v>
      </c>
      <c r="AA219" s="113">
        <v>715000</v>
      </c>
      <c r="AB219" s="113" t="s">
        <v>461</v>
      </c>
      <c r="AC219" s="113" t="s">
        <v>481</v>
      </c>
      <c r="AD219" s="114">
        <f>IF(AB219="IVA Incluido",(AA219/1.19),AA219)</f>
        <v>715000</v>
      </c>
      <c r="AE219" s="115">
        <f t="shared" si="168"/>
        <v>0</v>
      </c>
      <c r="AF219" s="115">
        <f t="shared" si="169"/>
        <v>715000</v>
      </c>
      <c r="AG219" s="115">
        <f t="shared" si="170"/>
        <v>715000</v>
      </c>
      <c r="AH219" s="115">
        <f t="shared" si="171"/>
        <v>715000</v>
      </c>
      <c r="AI219" s="116"/>
      <c r="AJ219" s="117"/>
      <c r="AK219" s="118"/>
      <c r="AL219" s="155"/>
      <c r="AM219" s="119"/>
      <c r="AN219" s="120"/>
      <c r="AO219" s="120"/>
      <c r="AP219" s="121"/>
      <c r="AQ219" s="122"/>
      <c r="AR219" s="123"/>
      <c r="AS219" s="123"/>
      <c r="AT219" s="123"/>
      <c r="AU219" s="123"/>
      <c r="AV219" s="124">
        <f>IF(A219="","",AVERAGE(S219,AF219,AS219))</f>
        <v>715000</v>
      </c>
      <c r="AW219" s="124">
        <f>IF(A219="","",AVERAGE(U219,AH219,AU219))</f>
        <v>715000</v>
      </c>
      <c r="AX219" s="124">
        <f>IF(N219="","",STDEV(U219,AH219,AU219))</f>
        <v>0</v>
      </c>
      <c r="AY219" s="125">
        <f t="shared" si="172"/>
        <v>0</v>
      </c>
      <c r="AZ219" s="5"/>
      <c r="BA219" s="7">
        <f t="shared" si="173"/>
        <v>2</v>
      </c>
      <c r="BB219" s="7" t="s">
        <v>810</v>
      </c>
    </row>
    <row r="220" spans="1:54" ht="409.5" hidden="1">
      <c r="A220" s="6" t="s">
        <v>446</v>
      </c>
      <c r="B220" s="6" t="s">
        <v>504</v>
      </c>
      <c r="C220" s="6">
        <v>78111803</v>
      </c>
      <c r="D220" s="6" t="s">
        <v>1201</v>
      </c>
      <c r="E220" s="148" t="s">
        <v>1200</v>
      </c>
      <c r="F220" s="105" t="s">
        <v>531</v>
      </c>
      <c r="G220" s="149">
        <v>1</v>
      </c>
      <c r="H220" s="105" t="s">
        <v>549</v>
      </c>
      <c r="I220" s="106" t="s">
        <v>450</v>
      </c>
      <c r="J220" s="107">
        <v>46085</v>
      </c>
      <c r="K220" s="150" t="s">
        <v>1190</v>
      </c>
      <c r="L220" s="151" t="s">
        <v>457</v>
      </c>
      <c r="M220" s="107" t="s">
        <v>1191</v>
      </c>
      <c r="N220" s="108">
        <v>390000</v>
      </c>
      <c r="O220" s="108" t="s">
        <v>461</v>
      </c>
      <c r="P220" s="108" t="s">
        <v>481</v>
      </c>
      <c r="Q220" s="109">
        <f t="shared" si="163"/>
        <v>390000</v>
      </c>
      <c r="R220" s="110">
        <f t="shared" si="164"/>
        <v>0</v>
      </c>
      <c r="S220" s="110">
        <f t="shared" si="165"/>
        <v>390000</v>
      </c>
      <c r="T220" s="110">
        <f t="shared" si="166"/>
        <v>390000</v>
      </c>
      <c r="U220" s="110">
        <f t="shared" si="167"/>
        <v>390000</v>
      </c>
      <c r="V220" s="111" t="s">
        <v>639</v>
      </c>
      <c r="W220" s="112">
        <v>46141</v>
      </c>
      <c r="X220" s="152" t="s">
        <v>1194</v>
      </c>
      <c r="Y220" s="153" t="s">
        <v>457</v>
      </c>
      <c r="Z220" s="154" t="s">
        <v>1195</v>
      </c>
      <c r="AA220" s="113">
        <v>510000</v>
      </c>
      <c r="AB220" s="113" t="s">
        <v>461</v>
      </c>
      <c r="AC220" s="113" t="s">
        <v>481</v>
      </c>
      <c r="AD220" s="114">
        <f>IF(AB220="IVA Incluido",(AA220/1.19),AA220)</f>
        <v>510000</v>
      </c>
      <c r="AE220" s="115">
        <f t="shared" si="168"/>
        <v>0</v>
      </c>
      <c r="AF220" s="115">
        <f t="shared" si="169"/>
        <v>510000</v>
      </c>
      <c r="AG220" s="115">
        <f t="shared" si="170"/>
        <v>510000</v>
      </c>
      <c r="AH220" s="115">
        <f t="shared" si="171"/>
        <v>510000</v>
      </c>
      <c r="AI220" s="116"/>
      <c r="AJ220" s="117"/>
      <c r="AK220" s="118"/>
      <c r="AL220" s="155"/>
      <c r="AM220" s="119"/>
      <c r="AN220" s="120"/>
      <c r="AO220" s="120"/>
      <c r="AP220" s="121"/>
      <c r="AQ220" s="122"/>
      <c r="AR220" s="123"/>
      <c r="AS220" s="123"/>
      <c r="AT220" s="123"/>
      <c r="AU220" s="123"/>
      <c r="AV220" s="124">
        <f>IF(A220="","",AVERAGE(S220,AF220))</f>
        <v>450000</v>
      </c>
      <c r="AW220" s="124">
        <f>IF(A220="","",AVERAGE(U220,AH220))</f>
        <v>450000</v>
      </c>
      <c r="AX220" s="124">
        <f>IF(N220="","",STDEV(U220,AH220))</f>
        <v>84852.813742385697</v>
      </c>
      <c r="AY220" s="125">
        <f t="shared" si="172"/>
        <v>0.18856180831641267</v>
      </c>
      <c r="AZ220" s="5" t="s">
        <v>1202</v>
      </c>
      <c r="BA220" s="7">
        <f t="shared" si="173"/>
        <v>2</v>
      </c>
      <c r="BB220" s="7" t="s">
        <v>810</v>
      </c>
    </row>
    <row r="221" spans="1:54" ht="409.5" hidden="1">
      <c r="A221" s="6" t="s">
        <v>446</v>
      </c>
      <c r="B221" s="6" t="s">
        <v>504</v>
      </c>
      <c r="C221" s="6">
        <v>78111803</v>
      </c>
      <c r="D221" s="6" t="s">
        <v>1203</v>
      </c>
      <c r="E221" s="148" t="s">
        <v>1204</v>
      </c>
      <c r="F221" s="105" t="s">
        <v>531</v>
      </c>
      <c r="G221" s="149">
        <v>1</v>
      </c>
      <c r="H221" s="105" t="s">
        <v>549</v>
      </c>
      <c r="I221" s="106" t="s">
        <v>450</v>
      </c>
      <c r="J221" s="107">
        <v>46085</v>
      </c>
      <c r="K221" s="150" t="s">
        <v>1190</v>
      </c>
      <c r="L221" s="151" t="s">
        <v>457</v>
      </c>
      <c r="M221" s="107" t="s">
        <v>1191</v>
      </c>
      <c r="N221" s="108">
        <v>850000</v>
      </c>
      <c r="O221" s="108" t="s">
        <v>461</v>
      </c>
      <c r="P221" s="108" t="s">
        <v>481</v>
      </c>
      <c r="Q221" s="109">
        <f t="shared" si="163"/>
        <v>850000</v>
      </c>
      <c r="R221" s="110">
        <f t="shared" si="164"/>
        <v>0</v>
      </c>
      <c r="S221" s="110">
        <f t="shared" si="165"/>
        <v>850000</v>
      </c>
      <c r="T221" s="110">
        <f t="shared" si="166"/>
        <v>850000</v>
      </c>
      <c r="U221" s="110">
        <f t="shared" si="167"/>
        <v>850000</v>
      </c>
      <c r="V221" s="111" t="s">
        <v>450</v>
      </c>
      <c r="W221" s="112">
        <v>46085</v>
      </c>
      <c r="X221" s="152" t="s">
        <v>1197</v>
      </c>
      <c r="Y221" s="153" t="s">
        <v>452</v>
      </c>
      <c r="Z221" s="154" t="s">
        <v>1198</v>
      </c>
      <c r="AA221" s="113">
        <v>790000</v>
      </c>
      <c r="AB221" s="113" t="s">
        <v>461</v>
      </c>
      <c r="AC221" s="113" t="s">
        <v>481</v>
      </c>
      <c r="AD221" s="114">
        <f>IF(AB221="IVA Incluido",(AA221/1.19),AA221)</f>
        <v>790000</v>
      </c>
      <c r="AE221" s="115">
        <f t="shared" si="168"/>
        <v>0</v>
      </c>
      <c r="AF221" s="115">
        <f t="shared" si="169"/>
        <v>790000</v>
      </c>
      <c r="AG221" s="115">
        <f t="shared" si="170"/>
        <v>790000</v>
      </c>
      <c r="AH221" s="115">
        <f t="shared" si="171"/>
        <v>790000</v>
      </c>
      <c r="AI221" s="116"/>
      <c r="AJ221" s="117"/>
      <c r="AK221" s="118"/>
      <c r="AL221" s="155"/>
      <c r="AM221" s="119"/>
      <c r="AN221" s="120"/>
      <c r="AO221" s="120"/>
      <c r="AP221" s="121"/>
      <c r="AQ221" s="122"/>
      <c r="AR221" s="123"/>
      <c r="AS221" s="123"/>
      <c r="AT221" s="123"/>
      <c r="AU221" s="123"/>
      <c r="AV221" s="124">
        <f>IF(A221="","",AVERAGE(S221,AF221,AS221))</f>
        <v>820000</v>
      </c>
      <c r="AW221" s="124">
        <f>IF(A221="","",AVERAGE(U221,AH221,AU221))</f>
        <v>820000</v>
      </c>
      <c r="AX221" s="124">
        <f>IF(N221="","",STDEV(U221,AH221,AU221))</f>
        <v>42426.406871192848</v>
      </c>
      <c r="AY221" s="125">
        <f t="shared" si="172"/>
        <v>5.1739520574625428E-2</v>
      </c>
      <c r="AZ221" s="5"/>
      <c r="BA221" s="7">
        <f t="shared" si="173"/>
        <v>2</v>
      </c>
      <c r="BB221" s="7" t="s">
        <v>810</v>
      </c>
    </row>
    <row r="222" spans="1:54" ht="409.5" hidden="1">
      <c r="A222" s="6" t="s">
        <v>446</v>
      </c>
      <c r="B222" s="6" t="s">
        <v>504</v>
      </c>
      <c r="C222" s="6">
        <v>78111803</v>
      </c>
      <c r="D222" s="6" t="s">
        <v>1205</v>
      </c>
      <c r="E222" s="148" t="s">
        <v>1206</v>
      </c>
      <c r="F222" s="105" t="s">
        <v>531</v>
      </c>
      <c r="G222" s="149">
        <v>1</v>
      </c>
      <c r="H222" s="105" t="s">
        <v>549</v>
      </c>
      <c r="I222" s="106" t="s">
        <v>450</v>
      </c>
      <c r="J222" s="107">
        <v>46085</v>
      </c>
      <c r="K222" s="150" t="s">
        <v>1197</v>
      </c>
      <c r="L222" s="151" t="s">
        <v>452</v>
      </c>
      <c r="M222" s="107" t="s">
        <v>1198</v>
      </c>
      <c r="N222" s="108">
        <v>590000</v>
      </c>
      <c r="O222" s="108" t="s">
        <v>461</v>
      </c>
      <c r="P222" s="108" t="s">
        <v>481</v>
      </c>
      <c r="Q222" s="109">
        <f t="shared" si="163"/>
        <v>590000</v>
      </c>
      <c r="R222" s="110">
        <f t="shared" si="164"/>
        <v>0</v>
      </c>
      <c r="S222" s="110">
        <f t="shared" si="165"/>
        <v>590000</v>
      </c>
      <c r="T222" s="110">
        <f t="shared" si="166"/>
        <v>590000</v>
      </c>
      <c r="U222" s="110">
        <f t="shared" si="167"/>
        <v>590000</v>
      </c>
      <c r="V222" s="111" t="s">
        <v>639</v>
      </c>
      <c r="W222" s="112">
        <v>46140</v>
      </c>
      <c r="X222" s="152" t="s">
        <v>1194</v>
      </c>
      <c r="Y222" s="153" t="s">
        <v>1207</v>
      </c>
      <c r="Z222" s="154" t="s">
        <v>1208</v>
      </c>
      <c r="AA222" s="113">
        <v>570000</v>
      </c>
      <c r="AB222" s="113" t="s">
        <v>461</v>
      </c>
      <c r="AC222" s="113" t="s">
        <v>481</v>
      </c>
      <c r="AD222" s="114">
        <f>IF(AB222="IVA Incluido",(AA222/1.19),AA222)</f>
        <v>570000</v>
      </c>
      <c r="AE222" s="115">
        <f t="shared" si="168"/>
        <v>0</v>
      </c>
      <c r="AF222" s="115">
        <f t="shared" si="169"/>
        <v>570000</v>
      </c>
      <c r="AG222" s="115">
        <f t="shared" si="170"/>
        <v>570000</v>
      </c>
      <c r="AH222" s="115">
        <f t="shared" si="171"/>
        <v>570000</v>
      </c>
      <c r="AI222" s="116" t="s">
        <v>715</v>
      </c>
      <c r="AJ222" s="117">
        <v>46149</v>
      </c>
      <c r="AK222" s="118" t="s">
        <v>1190</v>
      </c>
      <c r="AL222" s="155" t="s">
        <v>452</v>
      </c>
      <c r="AM222" s="119" t="s">
        <v>1190</v>
      </c>
      <c r="AN222" s="120">
        <v>466000</v>
      </c>
      <c r="AO222" s="120" t="s">
        <v>461</v>
      </c>
      <c r="AP222" s="121" t="s">
        <v>481</v>
      </c>
      <c r="AQ222" s="122">
        <f t="shared" ref="AQ222:AQ227" si="174">IF(AO222="IVA Incluido",(AN222/1.19),AN222)</f>
        <v>466000</v>
      </c>
      <c r="AR222" s="123">
        <f t="shared" ref="AR222:AR227" si="175">IF(AP222="Si tiene IVA",AQ222*19%,0)</f>
        <v>0</v>
      </c>
      <c r="AS222" s="123">
        <f t="shared" ref="AS222:AS227" si="176">AQ222+AR222</f>
        <v>466000</v>
      </c>
      <c r="AT222" s="123">
        <f t="shared" ref="AT222:AT227" si="177">IF(AB222="","",(AN222*G222))</f>
        <v>466000</v>
      </c>
      <c r="AU222" s="123">
        <f t="shared" ref="AU222:AU227" si="178">IF(AB222="","",(AS222*G222))</f>
        <v>466000</v>
      </c>
      <c r="AV222" s="124">
        <f>IF(A222="","",AVERAGE(S222,AF222,AS222))</f>
        <v>542000</v>
      </c>
      <c r="AW222" s="124">
        <f>IF(A222="","",AVERAGE(U222,AH222,AU222))</f>
        <v>542000</v>
      </c>
      <c r="AX222" s="124">
        <f>IF(N222="","",STDEV(U222,AH222,AU222))</f>
        <v>66573.267908372945</v>
      </c>
      <c r="AY222" s="125">
        <f t="shared" si="172"/>
        <v>0.12282890758002389</v>
      </c>
      <c r="AZ222" s="5"/>
      <c r="BA222" s="7">
        <f t="shared" si="173"/>
        <v>3</v>
      </c>
      <c r="BB222" s="7" t="s">
        <v>562</v>
      </c>
    </row>
    <row r="223" spans="1:54" ht="409.5" hidden="1">
      <c r="A223" s="6" t="s">
        <v>446</v>
      </c>
      <c r="B223" s="6" t="s">
        <v>504</v>
      </c>
      <c r="C223" s="6">
        <v>78111803</v>
      </c>
      <c r="D223" s="6" t="s">
        <v>1209</v>
      </c>
      <c r="E223" s="148" t="s">
        <v>1189</v>
      </c>
      <c r="F223" s="105" t="s">
        <v>56</v>
      </c>
      <c r="G223" s="149">
        <v>1</v>
      </c>
      <c r="H223" s="105" t="s">
        <v>57</v>
      </c>
      <c r="I223" s="106" t="s">
        <v>450</v>
      </c>
      <c r="J223" s="107">
        <v>46085</v>
      </c>
      <c r="K223" s="150" t="s">
        <v>1190</v>
      </c>
      <c r="L223" s="151" t="s">
        <v>457</v>
      </c>
      <c r="M223" s="107" t="s">
        <v>1191</v>
      </c>
      <c r="N223" s="108">
        <v>317000</v>
      </c>
      <c r="O223" s="108" t="s">
        <v>461</v>
      </c>
      <c r="P223" s="108" t="s">
        <v>481</v>
      </c>
      <c r="Q223" s="109">
        <f t="shared" si="163"/>
        <v>317000</v>
      </c>
      <c r="R223" s="110">
        <f t="shared" si="164"/>
        <v>0</v>
      </c>
      <c r="S223" s="110">
        <f t="shared" si="165"/>
        <v>317000</v>
      </c>
      <c r="T223" s="110">
        <f t="shared" si="166"/>
        <v>317000</v>
      </c>
      <c r="U223" s="110">
        <f t="shared" si="167"/>
        <v>317000</v>
      </c>
      <c r="V223" s="111" t="s">
        <v>639</v>
      </c>
      <c r="W223" s="112">
        <v>46140</v>
      </c>
      <c r="X223" s="152" t="s">
        <v>1194</v>
      </c>
      <c r="Y223" s="153" t="s">
        <v>1210</v>
      </c>
      <c r="Z223" s="154" t="s">
        <v>1195</v>
      </c>
      <c r="AA223" s="113">
        <v>350000</v>
      </c>
      <c r="AB223" s="113" t="s">
        <v>461</v>
      </c>
      <c r="AC223" s="113" t="s">
        <v>481</v>
      </c>
      <c r="AD223" s="114">
        <f>IF(AB223="IVA Incluido",(AA223/1.19),IF(AB223="Ipoconsumo Incluido",(AA223/1.08),AA223))</f>
        <v>350000</v>
      </c>
      <c r="AE223" s="115">
        <f t="shared" si="168"/>
        <v>0</v>
      </c>
      <c r="AF223" s="115">
        <f t="shared" si="169"/>
        <v>350000</v>
      </c>
      <c r="AG223" s="115">
        <f>IF(AB223="","",(AA223*G223))</f>
        <v>350000</v>
      </c>
      <c r="AH223" s="115">
        <f>IF(AB223="","",(AF223*G223))</f>
        <v>350000</v>
      </c>
      <c r="AI223" s="116"/>
      <c r="AJ223" s="117"/>
      <c r="AK223" s="118"/>
      <c r="AL223" s="155"/>
      <c r="AM223" s="119"/>
      <c r="AN223" s="120"/>
      <c r="AO223" s="120"/>
      <c r="AP223" s="121"/>
      <c r="AQ223" s="122">
        <f t="shared" si="174"/>
        <v>0</v>
      </c>
      <c r="AR223" s="123">
        <f t="shared" si="175"/>
        <v>0</v>
      </c>
      <c r="AS223" s="123">
        <f t="shared" si="176"/>
        <v>0</v>
      </c>
      <c r="AT223" s="123">
        <f t="shared" si="177"/>
        <v>0</v>
      </c>
      <c r="AU223" s="123">
        <f t="shared" si="178"/>
        <v>0</v>
      </c>
      <c r="AV223" s="124">
        <f>IF(A223="","",AVERAGE(S223,AF223))</f>
        <v>333500</v>
      </c>
      <c r="AW223" s="124">
        <f>IF(A223="","",AVERAGE(U223,AH223))</f>
        <v>333500</v>
      </c>
      <c r="AX223" s="124">
        <f>IF(N223="","",STDEV(U223,AH223))</f>
        <v>23334.523779156068</v>
      </c>
      <c r="AY223" s="125">
        <f t="shared" si="172"/>
        <v>6.9968587043946234E-2</v>
      </c>
      <c r="AZ223" s="5" t="s">
        <v>1202</v>
      </c>
      <c r="BA223" s="7">
        <f t="shared" si="173"/>
        <v>2</v>
      </c>
      <c r="BB223" s="7" t="s">
        <v>562</v>
      </c>
    </row>
    <row r="224" spans="1:54" ht="409.5" hidden="1">
      <c r="A224" s="6" t="s">
        <v>446</v>
      </c>
      <c r="B224" s="6" t="s">
        <v>504</v>
      </c>
      <c r="C224" s="6">
        <v>78111803</v>
      </c>
      <c r="D224" s="6" t="s">
        <v>1211</v>
      </c>
      <c r="E224" s="148" t="s">
        <v>1189</v>
      </c>
      <c r="F224" s="105" t="s">
        <v>531</v>
      </c>
      <c r="G224" s="149">
        <v>1</v>
      </c>
      <c r="H224" s="105" t="s">
        <v>549</v>
      </c>
      <c r="I224" s="106" t="s">
        <v>639</v>
      </c>
      <c r="J224" s="107">
        <v>46140</v>
      </c>
      <c r="K224" s="150" t="s">
        <v>1194</v>
      </c>
      <c r="L224" s="151" t="s">
        <v>457</v>
      </c>
      <c r="M224" s="107" t="s">
        <v>1195</v>
      </c>
      <c r="N224" s="108">
        <v>175000</v>
      </c>
      <c r="O224" s="108" t="s">
        <v>461</v>
      </c>
      <c r="P224" s="108" t="s">
        <v>481</v>
      </c>
      <c r="Q224" s="109">
        <f t="shared" si="163"/>
        <v>175000</v>
      </c>
      <c r="R224" s="110">
        <f t="shared" si="164"/>
        <v>0</v>
      </c>
      <c r="S224" s="110">
        <f t="shared" si="165"/>
        <v>175000</v>
      </c>
      <c r="T224" s="110">
        <f t="shared" si="166"/>
        <v>175000</v>
      </c>
      <c r="U224" s="110">
        <f t="shared" si="167"/>
        <v>175000</v>
      </c>
      <c r="V224" s="111" t="s">
        <v>450</v>
      </c>
      <c r="W224" s="112">
        <v>46085</v>
      </c>
      <c r="X224" s="152" t="s">
        <v>1190</v>
      </c>
      <c r="Y224" s="153" t="s">
        <v>457</v>
      </c>
      <c r="Z224" s="154" t="s">
        <v>1191</v>
      </c>
      <c r="AA224" s="113">
        <v>165000</v>
      </c>
      <c r="AB224" s="113" t="s">
        <v>461</v>
      </c>
      <c r="AC224" s="113" t="s">
        <v>481</v>
      </c>
      <c r="AD224" s="114">
        <f t="shared" ref="AD224:AD230" si="179">IF(AB224="IVA Incluido",(AA224/1.19),AA224)</f>
        <v>165000</v>
      </c>
      <c r="AE224" s="115">
        <f t="shared" si="168"/>
        <v>0</v>
      </c>
      <c r="AF224" s="115">
        <f t="shared" si="169"/>
        <v>165000</v>
      </c>
      <c r="AG224" s="115">
        <f t="shared" ref="AG224:AG230" si="180">IF(O224="","",(AA224*G224))</f>
        <v>165000</v>
      </c>
      <c r="AH224" s="115">
        <f t="shared" ref="AH224:AH230" si="181">IF(O224="","",(AF224*G224))</f>
        <v>165000</v>
      </c>
      <c r="AI224" s="116"/>
      <c r="AJ224" s="117"/>
      <c r="AK224" s="118"/>
      <c r="AL224" s="155"/>
      <c r="AM224" s="119"/>
      <c r="AN224" s="120"/>
      <c r="AO224" s="120"/>
      <c r="AP224" s="121"/>
      <c r="AQ224" s="122">
        <f t="shared" si="174"/>
        <v>0</v>
      </c>
      <c r="AR224" s="123">
        <f t="shared" si="175"/>
        <v>0</v>
      </c>
      <c r="AS224" s="123">
        <f t="shared" si="176"/>
        <v>0</v>
      </c>
      <c r="AT224" s="123">
        <f t="shared" si="177"/>
        <v>0</v>
      </c>
      <c r="AU224" s="123">
        <f t="shared" si="178"/>
        <v>0</v>
      </c>
      <c r="AV224" s="124">
        <f>IF(A224="","",AVERAGE(S224,AF224))</f>
        <v>170000</v>
      </c>
      <c r="AW224" s="124">
        <f>IF(A224="","",AVERAGE(U224,AH224))</f>
        <v>170000</v>
      </c>
      <c r="AX224" s="124">
        <f>IF(N224="","",STDEV(U224,AH224))</f>
        <v>7071.0678118654751</v>
      </c>
      <c r="AY224" s="125">
        <f t="shared" si="172"/>
        <v>4.1594516540385144E-2</v>
      </c>
      <c r="AZ224" s="5" t="s">
        <v>1202</v>
      </c>
      <c r="BA224" s="7">
        <f t="shared" si="173"/>
        <v>2</v>
      </c>
      <c r="BB224" s="7" t="s">
        <v>562</v>
      </c>
    </row>
    <row r="225" spans="1:54" ht="409.5" hidden="1">
      <c r="A225" s="6" t="s">
        <v>446</v>
      </c>
      <c r="B225" s="6" t="s">
        <v>504</v>
      </c>
      <c r="C225" s="6">
        <v>78111803</v>
      </c>
      <c r="D225" s="6" t="s">
        <v>1212</v>
      </c>
      <c r="E225" s="148" t="s">
        <v>1200</v>
      </c>
      <c r="F225" s="105" t="s">
        <v>531</v>
      </c>
      <c r="G225" s="149">
        <v>1</v>
      </c>
      <c r="H225" s="105" t="s">
        <v>549</v>
      </c>
      <c r="I225" s="106" t="s">
        <v>450</v>
      </c>
      <c r="J225" s="107">
        <v>46085</v>
      </c>
      <c r="K225" s="150" t="s">
        <v>1190</v>
      </c>
      <c r="L225" s="151" t="s">
        <v>457</v>
      </c>
      <c r="M225" s="107" t="s">
        <v>1191</v>
      </c>
      <c r="N225" s="108">
        <v>300000</v>
      </c>
      <c r="O225" s="108" t="s">
        <v>461</v>
      </c>
      <c r="P225" s="108" t="s">
        <v>481</v>
      </c>
      <c r="Q225" s="109">
        <f t="shared" si="163"/>
        <v>300000</v>
      </c>
      <c r="R225" s="110">
        <f t="shared" si="164"/>
        <v>0</v>
      </c>
      <c r="S225" s="110">
        <f t="shared" si="165"/>
        <v>300000</v>
      </c>
      <c r="T225" s="110">
        <f t="shared" si="166"/>
        <v>300000</v>
      </c>
      <c r="U225" s="110">
        <f t="shared" si="167"/>
        <v>300000</v>
      </c>
      <c r="V225" s="111" t="s">
        <v>450</v>
      </c>
      <c r="W225" s="112">
        <v>46085</v>
      </c>
      <c r="X225" s="152" t="s">
        <v>1197</v>
      </c>
      <c r="Y225" s="153" t="s">
        <v>452</v>
      </c>
      <c r="Z225" s="154" t="s">
        <v>1198</v>
      </c>
      <c r="AA225" s="113">
        <v>400000</v>
      </c>
      <c r="AB225" s="113" t="s">
        <v>461</v>
      </c>
      <c r="AC225" s="113" t="s">
        <v>481</v>
      </c>
      <c r="AD225" s="114">
        <f t="shared" si="179"/>
        <v>400000</v>
      </c>
      <c r="AE225" s="115">
        <f t="shared" si="168"/>
        <v>0</v>
      </c>
      <c r="AF225" s="115">
        <f t="shared" si="169"/>
        <v>400000</v>
      </c>
      <c r="AG225" s="115">
        <f t="shared" si="180"/>
        <v>400000</v>
      </c>
      <c r="AH225" s="115">
        <f t="shared" si="181"/>
        <v>400000</v>
      </c>
      <c r="AI225" s="116" t="s">
        <v>639</v>
      </c>
      <c r="AJ225" s="117">
        <v>46141</v>
      </c>
      <c r="AK225" s="118" t="s">
        <v>1194</v>
      </c>
      <c r="AL225" s="155" t="s">
        <v>457</v>
      </c>
      <c r="AM225" s="119" t="s">
        <v>1195</v>
      </c>
      <c r="AN225" s="120">
        <v>250000</v>
      </c>
      <c r="AO225" s="120" t="s">
        <v>461</v>
      </c>
      <c r="AP225" s="121" t="s">
        <v>481</v>
      </c>
      <c r="AQ225" s="122">
        <f t="shared" si="174"/>
        <v>250000</v>
      </c>
      <c r="AR225" s="123">
        <f t="shared" si="175"/>
        <v>0</v>
      </c>
      <c r="AS225" s="123">
        <f t="shared" si="176"/>
        <v>250000</v>
      </c>
      <c r="AT225" s="123">
        <f t="shared" si="177"/>
        <v>250000</v>
      </c>
      <c r="AU225" s="123">
        <f t="shared" si="178"/>
        <v>250000</v>
      </c>
      <c r="AV225" s="124">
        <f>IF(A225="","",AVERAGE(S225,AS225))</f>
        <v>275000</v>
      </c>
      <c r="AW225" s="124">
        <f>IF(A225="","",AVERAGE(U225,AU225))</f>
        <v>275000</v>
      </c>
      <c r="AX225" s="124">
        <f>IF(N225="","",STDEV(U225,AU225))</f>
        <v>35355.33905932738</v>
      </c>
      <c r="AY225" s="125">
        <f t="shared" si="172"/>
        <v>0.12856486930664501</v>
      </c>
      <c r="AZ225" s="5"/>
      <c r="BA225" s="7">
        <f t="shared" si="173"/>
        <v>3</v>
      </c>
      <c r="BB225" s="7" t="s">
        <v>562</v>
      </c>
    </row>
    <row r="226" spans="1:54" ht="409.5" hidden="1">
      <c r="A226" s="6" t="s">
        <v>446</v>
      </c>
      <c r="B226" s="6" t="s">
        <v>504</v>
      </c>
      <c r="C226" s="6">
        <v>78111803</v>
      </c>
      <c r="D226" s="6" t="s">
        <v>1213</v>
      </c>
      <c r="E226" s="148" t="s">
        <v>1200</v>
      </c>
      <c r="F226" s="105" t="s">
        <v>531</v>
      </c>
      <c r="G226" s="149">
        <v>1</v>
      </c>
      <c r="H226" s="105" t="s">
        <v>549</v>
      </c>
      <c r="I226" s="106" t="s">
        <v>450</v>
      </c>
      <c r="J226" s="107">
        <v>46085</v>
      </c>
      <c r="K226" s="150" t="s">
        <v>1197</v>
      </c>
      <c r="L226" s="151" t="s">
        <v>452</v>
      </c>
      <c r="M226" s="107" t="s">
        <v>1198</v>
      </c>
      <c r="N226" s="108">
        <v>585000</v>
      </c>
      <c r="O226" s="108" t="s">
        <v>461</v>
      </c>
      <c r="P226" s="108" t="s">
        <v>481</v>
      </c>
      <c r="Q226" s="109">
        <f t="shared" si="163"/>
        <v>585000</v>
      </c>
      <c r="R226" s="110">
        <f t="shared" si="164"/>
        <v>0</v>
      </c>
      <c r="S226" s="110">
        <f t="shared" si="165"/>
        <v>585000</v>
      </c>
      <c r="T226" s="110">
        <f t="shared" si="166"/>
        <v>585000</v>
      </c>
      <c r="U226" s="110">
        <f t="shared" si="167"/>
        <v>585000</v>
      </c>
      <c r="V226" s="111" t="s">
        <v>639</v>
      </c>
      <c r="W226" s="112">
        <v>46140</v>
      </c>
      <c r="X226" s="152" t="s">
        <v>1194</v>
      </c>
      <c r="Y226" s="153" t="s">
        <v>457</v>
      </c>
      <c r="Z226" s="154" t="s">
        <v>1208</v>
      </c>
      <c r="AA226" s="113">
        <v>500000</v>
      </c>
      <c r="AB226" s="113" t="s">
        <v>461</v>
      </c>
      <c r="AC226" s="113" t="s">
        <v>481</v>
      </c>
      <c r="AD226" s="114">
        <f t="shared" si="179"/>
        <v>500000</v>
      </c>
      <c r="AE226" s="115">
        <f t="shared" si="168"/>
        <v>0</v>
      </c>
      <c r="AF226" s="115">
        <f t="shared" si="169"/>
        <v>500000</v>
      </c>
      <c r="AG226" s="115">
        <f t="shared" si="180"/>
        <v>500000</v>
      </c>
      <c r="AH226" s="115">
        <f t="shared" si="181"/>
        <v>500000</v>
      </c>
      <c r="AI226" s="116" t="s">
        <v>450</v>
      </c>
      <c r="AJ226" s="117">
        <v>46085</v>
      </c>
      <c r="AK226" s="118" t="s">
        <v>1190</v>
      </c>
      <c r="AL226" s="155" t="s">
        <v>457</v>
      </c>
      <c r="AM226" s="119" t="s">
        <v>1191</v>
      </c>
      <c r="AN226" s="120">
        <v>590000</v>
      </c>
      <c r="AO226" s="120" t="s">
        <v>461</v>
      </c>
      <c r="AP226" s="121" t="s">
        <v>481</v>
      </c>
      <c r="AQ226" s="122">
        <f t="shared" si="174"/>
        <v>590000</v>
      </c>
      <c r="AR226" s="123">
        <f t="shared" si="175"/>
        <v>0</v>
      </c>
      <c r="AS226" s="123">
        <f t="shared" si="176"/>
        <v>590000</v>
      </c>
      <c r="AT226" s="123">
        <f t="shared" si="177"/>
        <v>590000</v>
      </c>
      <c r="AU226" s="123">
        <f t="shared" si="178"/>
        <v>590000</v>
      </c>
      <c r="AV226" s="124">
        <f>IF(A226="","",AVERAGE(S226,AF226,AS226))</f>
        <v>558333.33333333337</v>
      </c>
      <c r="AW226" s="124">
        <f>IF(A226="","",AVERAGE(U226,AH226,AU226))</f>
        <v>558333.33333333337</v>
      </c>
      <c r="AX226" s="124">
        <f>IF(N226="","",STDEV(U226,AH226,AU226))</f>
        <v>50579.969684978394</v>
      </c>
      <c r="AY226" s="125">
        <f t="shared" si="172"/>
        <v>9.0590990480558312E-2</v>
      </c>
      <c r="AZ226" s="5"/>
      <c r="BA226" s="7">
        <f t="shared" si="173"/>
        <v>3</v>
      </c>
      <c r="BB226" s="7" t="s">
        <v>562</v>
      </c>
    </row>
    <row r="227" spans="1:54" ht="409.5" hidden="1">
      <c r="A227" s="6" t="s">
        <v>446</v>
      </c>
      <c r="B227" s="6" t="s">
        <v>504</v>
      </c>
      <c r="C227" s="6">
        <v>78111803</v>
      </c>
      <c r="D227" s="6" t="s">
        <v>1214</v>
      </c>
      <c r="E227" s="148" t="s">
        <v>1204</v>
      </c>
      <c r="F227" s="105" t="s">
        <v>531</v>
      </c>
      <c r="G227" s="149">
        <v>1</v>
      </c>
      <c r="H227" s="105" t="s">
        <v>549</v>
      </c>
      <c r="I227" s="106" t="s">
        <v>639</v>
      </c>
      <c r="J227" s="107">
        <v>46085</v>
      </c>
      <c r="K227" s="150" t="s">
        <v>1190</v>
      </c>
      <c r="L227" s="151" t="s">
        <v>457</v>
      </c>
      <c r="M227" s="107" t="s">
        <v>1191</v>
      </c>
      <c r="N227" s="108">
        <v>850000</v>
      </c>
      <c r="O227" s="108" t="s">
        <v>461</v>
      </c>
      <c r="P227" s="108" t="s">
        <v>481</v>
      </c>
      <c r="Q227" s="109">
        <f t="shared" si="163"/>
        <v>850000</v>
      </c>
      <c r="R227" s="110">
        <f t="shared" si="164"/>
        <v>0</v>
      </c>
      <c r="S227" s="110">
        <f t="shared" si="165"/>
        <v>850000</v>
      </c>
      <c r="T227" s="110">
        <f t="shared" si="166"/>
        <v>850000</v>
      </c>
      <c r="U227" s="110">
        <f t="shared" si="167"/>
        <v>850000</v>
      </c>
      <c r="V227" s="111" t="s">
        <v>652</v>
      </c>
      <c r="W227" s="112">
        <v>46085</v>
      </c>
      <c r="X227" s="152" t="s">
        <v>1197</v>
      </c>
      <c r="Y227" s="153" t="s">
        <v>452</v>
      </c>
      <c r="Z227" s="154" t="s">
        <v>1198</v>
      </c>
      <c r="AA227" s="113">
        <v>640000</v>
      </c>
      <c r="AB227" s="113" t="s">
        <v>461</v>
      </c>
      <c r="AC227" s="113" t="s">
        <v>481</v>
      </c>
      <c r="AD227" s="114">
        <f t="shared" si="179"/>
        <v>640000</v>
      </c>
      <c r="AE227" s="115">
        <f t="shared" si="168"/>
        <v>0</v>
      </c>
      <c r="AF227" s="115">
        <f t="shared" si="169"/>
        <v>640000</v>
      </c>
      <c r="AG227" s="115">
        <f t="shared" si="180"/>
        <v>640000</v>
      </c>
      <c r="AH227" s="115">
        <f t="shared" si="181"/>
        <v>640000</v>
      </c>
      <c r="AI227" s="116" t="s">
        <v>1215</v>
      </c>
      <c r="AJ227" s="117">
        <v>46133</v>
      </c>
      <c r="AK227" s="118" t="s">
        <v>1216</v>
      </c>
      <c r="AL227" s="155" t="s">
        <v>457</v>
      </c>
      <c r="AM227" s="119" t="s">
        <v>1217</v>
      </c>
      <c r="AN227" s="120">
        <v>540000</v>
      </c>
      <c r="AO227" s="120" t="s">
        <v>461</v>
      </c>
      <c r="AP227" s="121" t="s">
        <v>481</v>
      </c>
      <c r="AQ227" s="122">
        <f t="shared" si="174"/>
        <v>540000</v>
      </c>
      <c r="AR227" s="123">
        <f t="shared" si="175"/>
        <v>0</v>
      </c>
      <c r="AS227" s="123">
        <f t="shared" si="176"/>
        <v>540000</v>
      </c>
      <c r="AT227" s="123">
        <f t="shared" si="177"/>
        <v>540000</v>
      </c>
      <c r="AU227" s="123">
        <f t="shared" si="178"/>
        <v>540000</v>
      </c>
      <c r="AV227" s="124">
        <f>IF(A227="","",AVERAGE(AF227,AS227))</f>
        <v>590000</v>
      </c>
      <c r="AW227" s="124">
        <f>IF(A227="","",AVERAGE(AH227,AU227))</f>
        <v>590000</v>
      </c>
      <c r="AX227" s="124">
        <f>IF(N227="","",STDEV(AH227,AU227))</f>
        <v>70710.67811865476</v>
      </c>
      <c r="AY227" s="125">
        <f t="shared" si="172"/>
        <v>0.11984860698077078</v>
      </c>
      <c r="AZ227" s="5"/>
      <c r="BA227" s="7">
        <f t="shared" si="173"/>
        <v>3</v>
      </c>
      <c r="BB227" s="7" t="s">
        <v>562</v>
      </c>
    </row>
    <row r="228" spans="1:54" ht="409.5" hidden="1">
      <c r="A228" s="6" t="s">
        <v>446</v>
      </c>
      <c r="B228" s="6" t="s">
        <v>504</v>
      </c>
      <c r="C228" s="6">
        <v>78111803</v>
      </c>
      <c r="D228" s="6" t="s">
        <v>1218</v>
      </c>
      <c r="E228" s="148" t="s">
        <v>1204</v>
      </c>
      <c r="F228" s="105" t="s">
        <v>531</v>
      </c>
      <c r="G228" s="149">
        <v>1</v>
      </c>
      <c r="H228" s="105" t="s">
        <v>549</v>
      </c>
      <c r="I228" s="106" t="s">
        <v>715</v>
      </c>
      <c r="J228" s="107">
        <v>46149</v>
      </c>
      <c r="K228" s="150" t="s">
        <v>1190</v>
      </c>
      <c r="L228" s="151" t="s">
        <v>452</v>
      </c>
      <c r="M228" s="107" t="s">
        <v>1190</v>
      </c>
      <c r="N228" s="108">
        <v>325000</v>
      </c>
      <c r="O228" s="108" t="s">
        <v>461</v>
      </c>
      <c r="P228" s="108" t="s">
        <v>481</v>
      </c>
      <c r="Q228" s="109">
        <f t="shared" si="163"/>
        <v>325000</v>
      </c>
      <c r="R228" s="110">
        <f t="shared" si="164"/>
        <v>0</v>
      </c>
      <c r="S228" s="110">
        <f t="shared" si="165"/>
        <v>325000</v>
      </c>
      <c r="T228" s="110">
        <f t="shared" si="166"/>
        <v>325000</v>
      </c>
      <c r="U228" s="110">
        <f t="shared" si="167"/>
        <v>325000</v>
      </c>
      <c r="V228" s="111" t="s">
        <v>715</v>
      </c>
      <c r="W228" s="112">
        <v>46149</v>
      </c>
      <c r="X228" s="152" t="s">
        <v>1194</v>
      </c>
      <c r="Y228" s="153" t="s">
        <v>452</v>
      </c>
      <c r="Z228" s="154" t="s">
        <v>1208</v>
      </c>
      <c r="AA228" s="113">
        <v>270000</v>
      </c>
      <c r="AB228" s="113" t="s">
        <v>461</v>
      </c>
      <c r="AC228" s="113" t="s">
        <v>481</v>
      </c>
      <c r="AD228" s="114">
        <f t="shared" si="179"/>
        <v>270000</v>
      </c>
      <c r="AE228" s="115">
        <f t="shared" si="168"/>
        <v>0</v>
      </c>
      <c r="AF228" s="115">
        <f t="shared" si="169"/>
        <v>270000</v>
      </c>
      <c r="AG228" s="115">
        <f t="shared" si="180"/>
        <v>270000</v>
      </c>
      <c r="AH228" s="115">
        <f t="shared" si="181"/>
        <v>270000</v>
      </c>
      <c r="AI228" s="116"/>
      <c r="AJ228" s="117"/>
      <c r="AK228" s="118"/>
      <c r="AL228" s="155"/>
      <c r="AM228" s="119"/>
      <c r="AN228" s="120"/>
      <c r="AO228" s="120"/>
      <c r="AP228" s="121"/>
      <c r="AQ228" s="122"/>
      <c r="AR228" s="123"/>
      <c r="AS228" s="123"/>
      <c r="AT228" s="123"/>
      <c r="AU228" s="123"/>
      <c r="AV228" s="124">
        <f>IF(A228="","",AVERAGE(AF228,AS228))</f>
        <v>270000</v>
      </c>
      <c r="AW228" s="124">
        <f>IF(A228="","",AVERAGE(AH228,AU228))</f>
        <v>270000</v>
      </c>
      <c r="AX228" s="124">
        <f>IF(N228="","",STDEV(U228,AH228,AU228))</f>
        <v>38890.872965260111</v>
      </c>
      <c r="AY228" s="125">
        <f t="shared" si="172"/>
        <v>0.1440402702417041</v>
      </c>
      <c r="AZ228" s="5" t="s">
        <v>1219</v>
      </c>
      <c r="BA228" s="7">
        <f t="shared" si="173"/>
        <v>2</v>
      </c>
      <c r="BB228" s="7" t="s">
        <v>810</v>
      </c>
    </row>
    <row r="229" spans="1:54" ht="90" hidden="1">
      <c r="A229" s="6" t="s">
        <v>446</v>
      </c>
      <c r="B229" s="6" t="s">
        <v>521</v>
      </c>
      <c r="C229" s="6">
        <v>31201632</v>
      </c>
      <c r="D229" s="6" t="s">
        <v>1220</v>
      </c>
      <c r="E229" s="148" t="s">
        <v>1221</v>
      </c>
      <c r="F229" s="105" t="s">
        <v>56</v>
      </c>
      <c r="G229" s="149">
        <v>1</v>
      </c>
      <c r="H229" s="105" t="s">
        <v>57</v>
      </c>
      <c r="I229" s="106" t="s">
        <v>450</v>
      </c>
      <c r="J229" s="107">
        <v>46091</v>
      </c>
      <c r="K229" s="150" t="s">
        <v>852</v>
      </c>
      <c r="L229" s="151" t="s">
        <v>457</v>
      </c>
      <c r="M229" s="107" t="s">
        <v>364</v>
      </c>
      <c r="N229" s="108">
        <v>13950</v>
      </c>
      <c r="O229" s="108" t="s">
        <v>461</v>
      </c>
      <c r="P229" s="108" t="s">
        <v>455</v>
      </c>
      <c r="Q229" s="109">
        <f t="shared" si="163"/>
        <v>13950</v>
      </c>
      <c r="R229" s="110">
        <f t="shared" si="164"/>
        <v>2650.5</v>
      </c>
      <c r="S229" s="110">
        <f t="shared" si="165"/>
        <v>16600.5</v>
      </c>
      <c r="T229" s="110">
        <f t="shared" si="166"/>
        <v>13950</v>
      </c>
      <c r="U229" s="110">
        <f t="shared" si="167"/>
        <v>16600.5</v>
      </c>
      <c r="V229" s="111" t="s">
        <v>450</v>
      </c>
      <c r="W229" s="112">
        <v>46091</v>
      </c>
      <c r="X229" s="152" t="s">
        <v>983</v>
      </c>
      <c r="Y229" s="153" t="s">
        <v>457</v>
      </c>
      <c r="Z229" s="154" t="s">
        <v>1153</v>
      </c>
      <c r="AA229" s="113">
        <v>14800</v>
      </c>
      <c r="AB229" s="113" t="s">
        <v>454</v>
      </c>
      <c r="AC229" s="113" t="s">
        <v>455</v>
      </c>
      <c r="AD229" s="114">
        <f t="shared" si="179"/>
        <v>12436.974789915967</v>
      </c>
      <c r="AE229" s="115">
        <f t="shared" si="168"/>
        <v>2363.0252100840335</v>
      </c>
      <c r="AF229" s="115">
        <f t="shared" si="169"/>
        <v>14800</v>
      </c>
      <c r="AG229" s="115">
        <f t="shared" si="180"/>
        <v>14800</v>
      </c>
      <c r="AH229" s="115">
        <f t="shared" si="181"/>
        <v>14800</v>
      </c>
      <c r="AI229" s="116" t="s">
        <v>450</v>
      </c>
      <c r="AJ229" s="117">
        <v>46091</v>
      </c>
      <c r="AK229" s="118" t="s">
        <v>1222</v>
      </c>
      <c r="AL229" s="155" t="s">
        <v>457</v>
      </c>
      <c r="AM229" s="119" t="s">
        <v>1223</v>
      </c>
      <c r="AN229" s="120">
        <v>14000</v>
      </c>
      <c r="AO229" s="120" t="s">
        <v>454</v>
      </c>
      <c r="AP229" s="121" t="s">
        <v>455</v>
      </c>
      <c r="AQ229" s="122">
        <f>IF(AO229="IVA Incluido",(AN229/1.19),AN229)</f>
        <v>11764.705882352942</v>
      </c>
      <c r="AR229" s="123">
        <f>IF(AP229="Si tiene IVA",AQ229*19%,0)</f>
        <v>2235.294117647059</v>
      </c>
      <c r="AS229" s="123">
        <f>AQ229+AR229</f>
        <v>14000.000000000002</v>
      </c>
      <c r="AT229" s="123">
        <f>IF(AB229="","",(AN229*G229))</f>
        <v>14000</v>
      </c>
      <c r="AU229" s="123">
        <f>IF(AB229="","",(AS229*G229))</f>
        <v>14000.000000000002</v>
      </c>
      <c r="AV229" s="124">
        <f>IF(A229="","",AVERAGE(S229,AF229,AS229))</f>
        <v>15133.5</v>
      </c>
      <c r="AW229" s="124">
        <f>IF(A229="","",AVERAGE(U229,AH229,AU229))</f>
        <v>15133.5</v>
      </c>
      <c r="AX229" s="124">
        <f>IF(N229="","",STDEV(U229,AH229,AU229))</f>
        <v>1331.940970914251</v>
      </c>
      <c r="AY229" s="125">
        <f t="shared" si="172"/>
        <v>8.8012751241566795E-2</v>
      </c>
      <c r="AZ229" s="5"/>
      <c r="BA229" s="7">
        <f t="shared" si="173"/>
        <v>3</v>
      </c>
      <c r="BB229" s="7"/>
    </row>
    <row r="230" spans="1:54" ht="75" hidden="1">
      <c r="A230" s="6" t="s">
        <v>446</v>
      </c>
      <c r="B230" s="6" t="s">
        <v>521</v>
      </c>
      <c r="C230" s="6">
        <v>31201632</v>
      </c>
      <c r="D230" s="6" t="s">
        <v>1224</v>
      </c>
      <c r="E230" s="148" t="s">
        <v>1225</v>
      </c>
      <c r="F230" s="105" t="s">
        <v>56</v>
      </c>
      <c r="G230" s="149">
        <v>1</v>
      </c>
      <c r="H230" s="105" t="s">
        <v>57</v>
      </c>
      <c r="I230" s="106" t="s">
        <v>450</v>
      </c>
      <c r="J230" s="107">
        <v>46091</v>
      </c>
      <c r="K230" s="150" t="s">
        <v>852</v>
      </c>
      <c r="L230" s="151" t="s">
        <v>457</v>
      </c>
      <c r="M230" s="107" t="s">
        <v>364</v>
      </c>
      <c r="N230" s="108">
        <v>13950</v>
      </c>
      <c r="O230" s="108" t="s">
        <v>461</v>
      </c>
      <c r="P230" s="108" t="s">
        <v>455</v>
      </c>
      <c r="Q230" s="109">
        <f t="shared" si="163"/>
        <v>13950</v>
      </c>
      <c r="R230" s="110">
        <f t="shared" si="164"/>
        <v>2650.5</v>
      </c>
      <c r="S230" s="110">
        <f t="shared" si="165"/>
        <v>16600.5</v>
      </c>
      <c r="T230" s="110"/>
      <c r="U230" s="110">
        <f t="shared" si="167"/>
        <v>16600.5</v>
      </c>
      <c r="V230" s="111" t="s">
        <v>450</v>
      </c>
      <c r="W230" s="112">
        <v>46091</v>
      </c>
      <c r="X230" s="152" t="s">
        <v>983</v>
      </c>
      <c r="Y230" s="153" t="s">
        <v>457</v>
      </c>
      <c r="Z230" s="154" t="s">
        <v>1153</v>
      </c>
      <c r="AA230" s="113">
        <v>14800</v>
      </c>
      <c r="AB230" s="113" t="s">
        <v>454</v>
      </c>
      <c r="AC230" s="113" t="s">
        <v>455</v>
      </c>
      <c r="AD230" s="114">
        <f t="shared" si="179"/>
        <v>12436.974789915967</v>
      </c>
      <c r="AE230" s="115">
        <f t="shared" si="168"/>
        <v>2363.0252100840335</v>
      </c>
      <c r="AF230" s="115">
        <f t="shared" si="169"/>
        <v>14800</v>
      </c>
      <c r="AG230" s="115">
        <f t="shared" si="180"/>
        <v>14800</v>
      </c>
      <c r="AH230" s="115">
        <f t="shared" si="181"/>
        <v>14800</v>
      </c>
      <c r="AI230" s="116" t="s">
        <v>450</v>
      </c>
      <c r="AJ230" s="117">
        <v>46091</v>
      </c>
      <c r="AK230" s="118" t="s">
        <v>527</v>
      </c>
      <c r="AL230" s="155" t="s">
        <v>457</v>
      </c>
      <c r="AM230" s="119" t="s">
        <v>1226</v>
      </c>
      <c r="AN230" s="120">
        <v>14400</v>
      </c>
      <c r="AO230" s="120" t="s">
        <v>454</v>
      </c>
      <c r="AP230" s="121" t="s">
        <v>455</v>
      </c>
      <c r="AQ230" s="122">
        <f>IF(AO230="IVA Incluido",(AN230/1.19),AN230)</f>
        <v>12100.840336134454</v>
      </c>
      <c r="AR230" s="123">
        <f>IF(AP230="Si tiene IVA",AQ230*19%,0)</f>
        <v>2299.159663865546</v>
      </c>
      <c r="AS230" s="123">
        <f>AQ230+AR230</f>
        <v>14400</v>
      </c>
      <c r="AT230" s="123">
        <f>IF(AB230="","",(AN230*G230))</f>
        <v>14400</v>
      </c>
      <c r="AU230" s="123">
        <f>IF(AB230="","",(AS230*G230))</f>
        <v>14400</v>
      </c>
      <c r="AV230" s="124">
        <f>IF(A230="","",AVERAGE(S230,AF230,AS230))</f>
        <v>15266.833333333334</v>
      </c>
      <c r="AW230" s="124">
        <f>IF(A230="","",AVERAGE(U230,AH230,AU230))</f>
        <v>15266.833333333334</v>
      </c>
      <c r="AX230" s="124">
        <f>IF(N230="","",STDEV(U230,AH230,AU230))</f>
        <v>1172.1774965137888</v>
      </c>
      <c r="AY230" s="125">
        <f t="shared" si="172"/>
        <v>7.6779347158685299E-2</v>
      </c>
      <c r="AZ230" s="5"/>
      <c r="BA230" s="7">
        <f t="shared" si="173"/>
        <v>3</v>
      </c>
      <c r="BB230" s="7"/>
    </row>
    <row r="231" spans="1:54" ht="405" hidden="1">
      <c r="A231" s="6" t="s">
        <v>514</v>
      </c>
      <c r="B231" s="6" t="s">
        <v>514</v>
      </c>
      <c r="C231" s="6" t="s">
        <v>514</v>
      </c>
      <c r="D231" s="6" t="s">
        <v>1227</v>
      </c>
      <c r="E231" s="148" t="s">
        <v>1228</v>
      </c>
      <c r="F231" s="105" t="s">
        <v>517</v>
      </c>
      <c r="G231" s="149">
        <v>1</v>
      </c>
      <c r="H231" s="105"/>
      <c r="I231" s="106"/>
      <c r="J231" s="107"/>
      <c r="K231" s="150"/>
      <c r="L231" s="151"/>
      <c r="M231" s="107"/>
      <c r="N231" s="108"/>
      <c r="O231" s="108"/>
      <c r="P231" s="108"/>
      <c r="Q231" s="109" t="s">
        <v>518</v>
      </c>
      <c r="R231" s="110" t="s">
        <v>518</v>
      </c>
      <c r="S231" s="110" t="s">
        <v>518</v>
      </c>
      <c r="T231" s="110" t="s">
        <v>518</v>
      </c>
      <c r="U231" s="110" t="s">
        <v>518</v>
      </c>
      <c r="V231" s="111" t="s">
        <v>514</v>
      </c>
      <c r="W231" s="112" t="s">
        <v>514</v>
      </c>
      <c r="X231" s="152" t="s">
        <v>514</v>
      </c>
      <c r="Y231" s="153" t="s">
        <v>514</v>
      </c>
      <c r="Z231" s="154" t="s">
        <v>519</v>
      </c>
      <c r="AA231" s="113" t="s">
        <v>514</v>
      </c>
      <c r="AB231" s="113" t="s">
        <v>514</v>
      </c>
      <c r="AC231" s="113" t="s">
        <v>514</v>
      </c>
      <c r="AD231" s="114" t="s">
        <v>514</v>
      </c>
      <c r="AE231" s="115" t="s">
        <v>514</v>
      </c>
      <c r="AF231" s="115">
        <f>AH231/1.19</f>
        <v>152126.89075630254</v>
      </c>
      <c r="AG231" s="115">
        <f>AF231*19%</f>
        <v>28904.109243697483</v>
      </c>
      <c r="AH231" s="115">
        <v>181031</v>
      </c>
      <c r="AI231" s="116" t="s">
        <v>514</v>
      </c>
      <c r="AJ231" s="117" t="s">
        <v>514</v>
      </c>
      <c r="AK231" s="118" t="s">
        <v>514</v>
      </c>
      <c r="AL231" s="155" t="s">
        <v>514</v>
      </c>
      <c r="AM231" s="119" t="s">
        <v>520</v>
      </c>
      <c r="AN231" s="120" t="s">
        <v>514</v>
      </c>
      <c r="AO231" s="120" t="s">
        <v>514</v>
      </c>
      <c r="AP231" s="121" t="s">
        <v>514</v>
      </c>
      <c r="AQ231" s="122">
        <v>146996</v>
      </c>
      <c r="AR231" s="123">
        <v>27929</v>
      </c>
      <c r="AS231" s="123">
        <v>174925</v>
      </c>
      <c r="AT231" s="123">
        <v>146996</v>
      </c>
      <c r="AU231" s="123">
        <v>174925</v>
      </c>
      <c r="AV231" s="124">
        <v>177978</v>
      </c>
      <c r="AW231" s="124">
        <v>177978</v>
      </c>
      <c r="AX231" s="124">
        <v>4317.0600000000004</v>
      </c>
      <c r="AY231" s="125">
        <v>2.4299999999999999E-2</v>
      </c>
      <c r="AZ231" s="5"/>
      <c r="BA231" s="7"/>
      <c r="BB231" s="7"/>
    </row>
    <row r="232" spans="1:54" ht="60" hidden="1">
      <c r="A232" s="6" t="s">
        <v>446</v>
      </c>
      <c r="B232" s="6" t="s">
        <v>521</v>
      </c>
      <c r="C232" s="6">
        <v>44121506</v>
      </c>
      <c r="D232" s="6" t="s">
        <v>1229</v>
      </c>
      <c r="E232" s="148" t="s">
        <v>1230</v>
      </c>
      <c r="F232" s="105" t="s">
        <v>56</v>
      </c>
      <c r="G232" s="149">
        <v>1</v>
      </c>
      <c r="H232" s="105" t="s">
        <v>57</v>
      </c>
      <c r="I232" s="106" t="s">
        <v>463</v>
      </c>
      <c r="J232" s="107">
        <v>46069</v>
      </c>
      <c r="K232" s="150" t="s">
        <v>527</v>
      </c>
      <c r="L232" s="151" t="s">
        <v>457</v>
      </c>
      <c r="M232" s="107" t="s">
        <v>387</v>
      </c>
      <c r="N232" s="108">
        <v>8200</v>
      </c>
      <c r="O232" s="108" t="s">
        <v>454</v>
      </c>
      <c r="P232" s="108" t="s">
        <v>455</v>
      </c>
      <c r="Q232" s="109">
        <f>IF(O232="IVA Incluido",(N232/1.19),N232)</f>
        <v>6890.7563025210084</v>
      </c>
      <c r="R232" s="110">
        <f>IF(P232="Si tiene IVA",Q232*19%,0)</f>
        <v>1309.2436974789916</v>
      </c>
      <c r="S232" s="110">
        <f>Q232+R232</f>
        <v>8200</v>
      </c>
      <c r="T232" s="110">
        <f>IF(B232="","",(N232*G232))</f>
        <v>8200</v>
      </c>
      <c r="U232" s="110">
        <f>IF(B232="","",(S232*G232))</f>
        <v>8200</v>
      </c>
      <c r="V232" s="111" t="s">
        <v>463</v>
      </c>
      <c r="W232" s="112">
        <v>46069</v>
      </c>
      <c r="X232" s="152" t="s">
        <v>1231</v>
      </c>
      <c r="Y232" s="153" t="s">
        <v>457</v>
      </c>
      <c r="Z232" s="154" t="s">
        <v>1232</v>
      </c>
      <c r="AA232" s="113">
        <v>10500</v>
      </c>
      <c r="AB232" s="113" t="s">
        <v>454</v>
      </c>
      <c r="AC232" s="113" t="s">
        <v>455</v>
      </c>
      <c r="AD232" s="114">
        <f>IF(AB232="IVA Incluido",(AA232/1.19),AA232)</f>
        <v>8823.5294117647063</v>
      </c>
      <c r="AE232" s="115">
        <f>IF(AC232="Si tiene IVA",AD232*19%,0)</f>
        <v>1676.4705882352941</v>
      </c>
      <c r="AF232" s="115">
        <f>AD232+AE232</f>
        <v>10500</v>
      </c>
      <c r="AG232" s="115">
        <f>IF(O232="","",(AA232*G232))</f>
        <v>10500</v>
      </c>
      <c r="AH232" s="115">
        <f>IF(O232="","",(AF232*G232))</f>
        <v>10500</v>
      </c>
      <c r="AI232" s="116" t="s">
        <v>463</v>
      </c>
      <c r="AJ232" s="117">
        <v>46069</v>
      </c>
      <c r="AK232" s="118" t="s">
        <v>744</v>
      </c>
      <c r="AL232" s="155" t="s">
        <v>457</v>
      </c>
      <c r="AM232" s="119" t="s">
        <v>388</v>
      </c>
      <c r="AN232" s="120">
        <v>6126</v>
      </c>
      <c r="AO232" s="120" t="s">
        <v>461</v>
      </c>
      <c r="AP232" s="121" t="s">
        <v>455</v>
      </c>
      <c r="AQ232" s="122">
        <f>IF(AO232="IVA Incluido",(AN232/1.19),AN232)</f>
        <v>6126</v>
      </c>
      <c r="AR232" s="123">
        <f>IF(AP232="Si tiene IVA",AQ232*19%,0)</f>
        <v>1163.94</v>
      </c>
      <c r="AS232" s="123">
        <f>AQ232+AR232</f>
        <v>7289.9400000000005</v>
      </c>
      <c r="AT232" s="123">
        <f>IF(AB232="","",(AN232*G232))</f>
        <v>6126</v>
      </c>
      <c r="AU232" s="123">
        <f>IF(AB232="","",(AS232*G232))</f>
        <v>7289.9400000000005</v>
      </c>
      <c r="AV232" s="124">
        <f>IF(A232="","",AVERAGE(S232,AF232,AS232))</f>
        <v>8663.3133333333335</v>
      </c>
      <c r="AW232" s="124">
        <f>IF(A232="","",AVERAGE(U232,AH232,AU232))</f>
        <v>8663.3133333333335</v>
      </c>
      <c r="AX232" s="124">
        <f>IF(N232="","",STDEV(U232,AH232,AU232))</f>
        <v>1654.423082084294</v>
      </c>
      <c r="AY232" s="125">
        <f>IF(N232="","",(AX232/AW232))</f>
        <v>0.19096886126912499</v>
      </c>
      <c r="AZ232" s="5"/>
      <c r="BA232" s="7">
        <f>COUNTA(M232,Z232,AM232)</f>
        <v>3</v>
      </c>
      <c r="BB232" s="7"/>
    </row>
    <row r="233" spans="1:54" ht="405" hidden="1">
      <c r="A233" s="6" t="s">
        <v>514</v>
      </c>
      <c r="B233" s="6" t="s">
        <v>514</v>
      </c>
      <c r="C233" s="6" t="s">
        <v>514</v>
      </c>
      <c r="D233" s="6" t="s">
        <v>1233</v>
      </c>
      <c r="E233" s="148" t="s">
        <v>1234</v>
      </c>
      <c r="F233" s="105" t="s">
        <v>517</v>
      </c>
      <c r="G233" s="149">
        <v>1</v>
      </c>
      <c r="H233" s="105"/>
      <c r="I233" s="106"/>
      <c r="J233" s="107"/>
      <c r="K233" s="150"/>
      <c r="L233" s="151"/>
      <c r="M233" s="107"/>
      <c r="N233" s="108"/>
      <c r="O233" s="108"/>
      <c r="P233" s="108"/>
      <c r="Q233" s="109" t="s">
        <v>518</v>
      </c>
      <c r="R233" s="110" t="s">
        <v>518</v>
      </c>
      <c r="S233" s="110" t="s">
        <v>518</v>
      </c>
      <c r="T233" s="110" t="s">
        <v>518</v>
      </c>
      <c r="U233" s="110" t="s">
        <v>518</v>
      </c>
      <c r="V233" s="111" t="s">
        <v>514</v>
      </c>
      <c r="W233" s="112" t="s">
        <v>514</v>
      </c>
      <c r="X233" s="152" t="s">
        <v>514</v>
      </c>
      <c r="Y233" s="153" t="s">
        <v>514</v>
      </c>
      <c r="Z233" s="154" t="s">
        <v>519</v>
      </c>
      <c r="AA233" s="113" t="s">
        <v>514</v>
      </c>
      <c r="AB233" s="113" t="s">
        <v>514</v>
      </c>
      <c r="AC233" s="113" t="s">
        <v>514</v>
      </c>
      <c r="AD233" s="114" t="s">
        <v>514</v>
      </c>
      <c r="AE233" s="115" t="s">
        <v>514</v>
      </c>
      <c r="AF233" s="115">
        <f>AH233/1.19</f>
        <v>245826.05042016809</v>
      </c>
      <c r="AG233" s="115">
        <f>AF233*19%</f>
        <v>46706.94957983194</v>
      </c>
      <c r="AH233" s="115">
        <v>292533</v>
      </c>
      <c r="AI233" s="116" t="s">
        <v>514</v>
      </c>
      <c r="AJ233" s="117" t="s">
        <v>514</v>
      </c>
      <c r="AK233" s="118" t="s">
        <v>514</v>
      </c>
      <c r="AL233" s="155" t="s">
        <v>514</v>
      </c>
      <c r="AM233" s="119" t="s">
        <v>520</v>
      </c>
      <c r="AN233" s="120" t="s">
        <v>514</v>
      </c>
      <c r="AO233" s="120" t="s">
        <v>514</v>
      </c>
      <c r="AP233" s="121" t="s">
        <v>514</v>
      </c>
      <c r="AQ233" s="122">
        <v>237536</v>
      </c>
      <c r="AR233" s="123">
        <v>45132</v>
      </c>
      <c r="AS233" s="123">
        <v>282668</v>
      </c>
      <c r="AT233" s="123">
        <v>237536</v>
      </c>
      <c r="AU233" s="123">
        <v>282668</v>
      </c>
      <c r="AV233" s="124">
        <v>287600</v>
      </c>
      <c r="AW233" s="124">
        <v>287600</v>
      </c>
      <c r="AX233" s="124">
        <v>6976.07</v>
      </c>
      <c r="AY233" s="125">
        <v>2.4299999999999999E-2</v>
      </c>
      <c r="AZ233" s="5"/>
      <c r="BA233" s="7"/>
      <c r="BB233" s="7"/>
    </row>
    <row r="234" spans="1:54" ht="405" hidden="1">
      <c r="A234" s="6" t="s">
        <v>514</v>
      </c>
      <c r="B234" s="6" t="s">
        <v>514</v>
      </c>
      <c r="C234" s="6" t="s">
        <v>514</v>
      </c>
      <c r="D234" s="6" t="s">
        <v>1235</v>
      </c>
      <c r="E234" s="148" t="s">
        <v>1236</v>
      </c>
      <c r="F234" s="105" t="s">
        <v>517</v>
      </c>
      <c r="G234" s="149">
        <v>1</v>
      </c>
      <c r="H234" s="105"/>
      <c r="I234" s="106"/>
      <c r="J234" s="107"/>
      <c r="K234" s="150"/>
      <c r="L234" s="151"/>
      <c r="M234" s="107"/>
      <c r="N234" s="108"/>
      <c r="O234" s="108"/>
      <c r="P234" s="108"/>
      <c r="Q234" s="109" t="s">
        <v>518</v>
      </c>
      <c r="R234" s="110" t="s">
        <v>518</v>
      </c>
      <c r="S234" s="110" t="s">
        <v>518</v>
      </c>
      <c r="T234" s="110" t="s">
        <v>518</v>
      </c>
      <c r="U234" s="110" t="s">
        <v>518</v>
      </c>
      <c r="V234" s="111" t="s">
        <v>514</v>
      </c>
      <c r="W234" s="112" t="s">
        <v>514</v>
      </c>
      <c r="X234" s="152" t="s">
        <v>514</v>
      </c>
      <c r="Y234" s="153" t="s">
        <v>514</v>
      </c>
      <c r="Z234" s="154" t="s">
        <v>519</v>
      </c>
      <c r="AA234" s="113" t="s">
        <v>514</v>
      </c>
      <c r="AB234" s="113" t="s">
        <v>514</v>
      </c>
      <c r="AC234" s="113" t="s">
        <v>514</v>
      </c>
      <c r="AD234" s="114" t="s">
        <v>514</v>
      </c>
      <c r="AE234" s="115" t="s">
        <v>514</v>
      </c>
      <c r="AF234" s="115">
        <f>AH234/1.19</f>
        <v>5251589.9159663869</v>
      </c>
      <c r="AG234" s="115">
        <f>AF234*19%</f>
        <v>997802.08403361356</v>
      </c>
      <c r="AH234" s="115">
        <v>6249392</v>
      </c>
      <c r="AI234" s="116" t="s">
        <v>514</v>
      </c>
      <c r="AJ234" s="117" t="s">
        <v>514</v>
      </c>
      <c r="AK234" s="118" t="s">
        <v>514</v>
      </c>
      <c r="AL234" s="155" t="s">
        <v>514</v>
      </c>
      <c r="AM234" s="119" t="s">
        <v>520</v>
      </c>
      <c r="AN234" s="120" t="s">
        <v>514</v>
      </c>
      <c r="AO234" s="120" t="s">
        <v>514</v>
      </c>
      <c r="AP234" s="121" t="s">
        <v>514</v>
      </c>
      <c r="AQ234" s="122">
        <v>5074481</v>
      </c>
      <c r="AR234" s="123">
        <v>964151</v>
      </c>
      <c r="AS234" s="123">
        <v>6038632</v>
      </c>
      <c r="AT234" s="123">
        <v>5074481</v>
      </c>
      <c r="AU234" s="123">
        <v>6038632</v>
      </c>
      <c r="AV234" s="124">
        <v>6144012</v>
      </c>
      <c r="AW234" s="124">
        <v>6144012</v>
      </c>
      <c r="AX234" s="124">
        <v>149029.9</v>
      </c>
      <c r="AY234" s="125">
        <v>2.4299999999999999E-2</v>
      </c>
      <c r="AZ234" s="5"/>
      <c r="BA234" s="7"/>
      <c r="BB234" s="7"/>
    </row>
    <row r="235" spans="1:54" ht="405" hidden="1">
      <c r="A235" s="6" t="s">
        <v>514</v>
      </c>
      <c r="B235" s="6" t="s">
        <v>514</v>
      </c>
      <c r="C235" s="6" t="s">
        <v>514</v>
      </c>
      <c r="D235" s="6" t="s">
        <v>1237</v>
      </c>
      <c r="E235" s="148" t="s">
        <v>1238</v>
      </c>
      <c r="F235" s="105" t="s">
        <v>517</v>
      </c>
      <c r="G235" s="149">
        <v>1</v>
      </c>
      <c r="H235" s="105"/>
      <c r="I235" s="106"/>
      <c r="J235" s="107"/>
      <c r="K235" s="150"/>
      <c r="L235" s="151"/>
      <c r="M235" s="107"/>
      <c r="N235" s="108"/>
      <c r="O235" s="108"/>
      <c r="P235" s="108"/>
      <c r="Q235" s="109" t="s">
        <v>518</v>
      </c>
      <c r="R235" s="110" t="s">
        <v>518</v>
      </c>
      <c r="S235" s="110" t="s">
        <v>518</v>
      </c>
      <c r="T235" s="110" t="s">
        <v>518</v>
      </c>
      <c r="U235" s="110" t="s">
        <v>518</v>
      </c>
      <c r="V235" s="111" t="s">
        <v>514</v>
      </c>
      <c r="W235" s="112" t="s">
        <v>514</v>
      </c>
      <c r="X235" s="152" t="s">
        <v>514</v>
      </c>
      <c r="Y235" s="153" t="s">
        <v>514</v>
      </c>
      <c r="Z235" s="154" t="s">
        <v>519</v>
      </c>
      <c r="AA235" s="113" t="s">
        <v>514</v>
      </c>
      <c r="AB235" s="113" t="s">
        <v>514</v>
      </c>
      <c r="AC235" s="113" t="s">
        <v>514</v>
      </c>
      <c r="AD235" s="114" t="s">
        <v>514</v>
      </c>
      <c r="AE235" s="115" t="s">
        <v>514</v>
      </c>
      <c r="AF235" s="115">
        <f>AH235/1.19</f>
        <v>8664169.7478991598</v>
      </c>
      <c r="AG235" s="115">
        <f>AF235*19%</f>
        <v>1646192.2521008404</v>
      </c>
      <c r="AH235" s="115">
        <v>10310362</v>
      </c>
      <c r="AI235" s="116" t="s">
        <v>514</v>
      </c>
      <c r="AJ235" s="117" t="s">
        <v>514</v>
      </c>
      <c r="AK235" s="118" t="s">
        <v>514</v>
      </c>
      <c r="AL235" s="155" t="s">
        <v>514</v>
      </c>
      <c r="AM235" s="119" t="s">
        <v>520</v>
      </c>
      <c r="AN235" s="120" t="s">
        <v>514</v>
      </c>
      <c r="AO235" s="120" t="s">
        <v>514</v>
      </c>
      <c r="AP235" s="121" t="s">
        <v>514</v>
      </c>
      <c r="AQ235" s="122">
        <v>8371971</v>
      </c>
      <c r="AR235" s="123">
        <v>1590675</v>
      </c>
      <c r="AS235" s="123">
        <v>9962646</v>
      </c>
      <c r="AT235" s="123">
        <v>8371971</v>
      </c>
      <c r="AU235" s="123">
        <v>9962646</v>
      </c>
      <c r="AV235" s="124">
        <v>10136504</v>
      </c>
      <c r="AW235" s="124">
        <v>10136504</v>
      </c>
      <c r="AX235" s="124">
        <v>245872.26</v>
      </c>
      <c r="AY235" s="125">
        <v>2.4299999999999999E-2</v>
      </c>
      <c r="AZ235" s="5"/>
      <c r="BA235" s="7"/>
      <c r="BB235" s="7"/>
    </row>
    <row r="236" spans="1:54" ht="90" hidden="1">
      <c r="A236" s="6" t="s">
        <v>446</v>
      </c>
      <c r="B236" s="6" t="s">
        <v>521</v>
      </c>
      <c r="C236" s="6">
        <v>44122012</v>
      </c>
      <c r="D236" s="6" t="s">
        <v>1239</v>
      </c>
      <c r="E236" s="148" t="s">
        <v>1239</v>
      </c>
      <c r="F236" s="105" t="s">
        <v>56</v>
      </c>
      <c r="G236" s="149">
        <v>1</v>
      </c>
      <c r="H236" s="105" t="s">
        <v>57</v>
      </c>
      <c r="I236" s="106" t="s">
        <v>450</v>
      </c>
      <c r="J236" s="107">
        <v>46091</v>
      </c>
      <c r="K236" s="150" t="s">
        <v>1240</v>
      </c>
      <c r="L236" s="151" t="s">
        <v>457</v>
      </c>
      <c r="M236" s="107" t="s">
        <v>1241</v>
      </c>
      <c r="N236" s="108">
        <v>5200</v>
      </c>
      <c r="O236" s="108" t="s">
        <v>454</v>
      </c>
      <c r="P236" s="108" t="s">
        <v>455</v>
      </c>
      <c r="Q236" s="109">
        <f t="shared" ref="Q236:Q247" si="182">IF(O236="IVA Incluido",(N236/1.19),N236)</f>
        <v>4369.7478991596645</v>
      </c>
      <c r="R236" s="110">
        <f>IF(P236="Si tiene IVA",Q236*19%,0)</f>
        <v>830.25210084033631</v>
      </c>
      <c r="S236" s="110">
        <f t="shared" ref="S236:S247" si="183">Q236+R236</f>
        <v>5200.0000000000009</v>
      </c>
      <c r="T236" s="110">
        <f t="shared" ref="T236:T247" si="184">IF(B236="","",(N236*G236))</f>
        <v>5200</v>
      </c>
      <c r="U236" s="110">
        <f t="shared" ref="U236:U247" si="185">IF(B236="","",(S236*G236))</f>
        <v>5200.0000000000009</v>
      </c>
      <c r="V236" s="111" t="s">
        <v>450</v>
      </c>
      <c r="W236" s="112">
        <v>46091</v>
      </c>
      <c r="X236" s="152" t="s">
        <v>852</v>
      </c>
      <c r="Y236" s="153" t="s">
        <v>457</v>
      </c>
      <c r="Z236" s="154" t="s">
        <v>1004</v>
      </c>
      <c r="AA236" s="113">
        <v>4200</v>
      </c>
      <c r="AB236" s="113" t="s">
        <v>461</v>
      </c>
      <c r="AC236" s="113" t="s">
        <v>455</v>
      </c>
      <c r="AD236" s="114">
        <f t="shared" ref="AD236:AD247" si="186">IF(AB236="IVA Incluido",(AA236/1.19),AA236)</f>
        <v>4200</v>
      </c>
      <c r="AE236" s="115">
        <f>IF(AC236="Si tiene IVA",AD236*19%,0)</f>
        <v>798</v>
      </c>
      <c r="AF236" s="115">
        <f t="shared" ref="AF236:AF247" si="187">AD236+AE236</f>
        <v>4998</v>
      </c>
      <c r="AG236" s="115">
        <f t="shared" ref="AG236:AG247" si="188">IF(O236="","",(AA236*G236))</f>
        <v>4200</v>
      </c>
      <c r="AH236" s="115">
        <f t="shared" ref="AH236:AH247" si="189">IF(O236="","",(AF236*G236))</f>
        <v>4998</v>
      </c>
      <c r="AI236" s="116" t="s">
        <v>450</v>
      </c>
      <c r="AJ236" s="117">
        <v>46091</v>
      </c>
      <c r="AK236" s="118" t="s">
        <v>983</v>
      </c>
      <c r="AL236" s="155" t="s">
        <v>457</v>
      </c>
      <c r="AM236" s="119" t="s">
        <v>394</v>
      </c>
      <c r="AN236" s="120">
        <v>4800</v>
      </c>
      <c r="AO236" s="120" t="s">
        <v>454</v>
      </c>
      <c r="AP236" s="121" t="s">
        <v>455</v>
      </c>
      <c r="AQ236" s="122">
        <f>IF(AO236="IVA Incluido",(AN236/1.19),AN236)</f>
        <v>4033.6134453781515</v>
      </c>
      <c r="AR236" s="123">
        <f>IF(AP236="Si tiene IVA",AQ236*19%,0)</f>
        <v>766.38655462184875</v>
      </c>
      <c r="AS236" s="123">
        <f t="shared" ref="AS236:AS247" si="190">AQ236+AR236</f>
        <v>4800</v>
      </c>
      <c r="AT236" s="123">
        <f t="shared" ref="AT236:AT247" si="191">IF(AB236="","",(AN236*G236))</f>
        <v>4800</v>
      </c>
      <c r="AU236" s="123">
        <f t="shared" ref="AU236:AU247" si="192">IF(AB236="","",(AS236*G236))</f>
        <v>4800</v>
      </c>
      <c r="AV236" s="124">
        <f>IF(A236="","",AVERAGE(S236,AF236,AS236))</f>
        <v>4999.333333333333</v>
      </c>
      <c r="AW236" s="124">
        <f>IF(A236="","",AVERAGE(U236,AH236,AU236))</f>
        <v>4999.333333333333</v>
      </c>
      <c r="AX236" s="124">
        <f>IF(N236="","",STDEV(U236,AH236,AU236))</f>
        <v>200.00333330555648</v>
      </c>
      <c r="AY236" s="125">
        <f t="shared" ref="AY236:AY247" si="193">IF(N236="","",(AX236/AW236))</f>
        <v>4.0006000794550571E-2</v>
      </c>
      <c r="AZ236" s="5"/>
      <c r="BA236" s="7">
        <f t="shared" ref="BA236:BA247" si="194">COUNTA(M236,Z236,AM236)</f>
        <v>3</v>
      </c>
      <c r="BB236" s="7"/>
    </row>
    <row r="237" spans="1:54" ht="105" hidden="1">
      <c r="A237" s="6" t="s">
        <v>446</v>
      </c>
      <c r="B237" s="6" t="s">
        <v>521</v>
      </c>
      <c r="C237" s="6">
        <v>44111905</v>
      </c>
      <c r="D237" s="6" t="s">
        <v>73</v>
      </c>
      <c r="E237" s="148" t="s">
        <v>1242</v>
      </c>
      <c r="F237" s="105" t="s">
        <v>56</v>
      </c>
      <c r="G237" s="149">
        <v>1</v>
      </c>
      <c r="H237" s="105" t="s">
        <v>57</v>
      </c>
      <c r="I237" s="106" t="s">
        <v>450</v>
      </c>
      <c r="J237" s="107">
        <v>46091</v>
      </c>
      <c r="K237" s="150" t="s">
        <v>852</v>
      </c>
      <c r="L237" s="151" t="s">
        <v>457</v>
      </c>
      <c r="M237" s="107" t="s">
        <v>364</v>
      </c>
      <c r="N237" s="108">
        <v>106000</v>
      </c>
      <c r="O237" s="108" t="s">
        <v>461</v>
      </c>
      <c r="P237" s="108" t="s">
        <v>455</v>
      </c>
      <c r="Q237" s="109">
        <f t="shared" si="182"/>
        <v>106000</v>
      </c>
      <c r="R237" s="110">
        <f>IF(P237="Si tiene IVA",Q237*19%,0)</f>
        <v>20140</v>
      </c>
      <c r="S237" s="110">
        <f t="shared" si="183"/>
        <v>126140</v>
      </c>
      <c r="T237" s="110">
        <f t="shared" si="184"/>
        <v>106000</v>
      </c>
      <c r="U237" s="110">
        <f t="shared" si="185"/>
        <v>126140</v>
      </c>
      <c r="V237" s="111" t="s">
        <v>450</v>
      </c>
      <c r="W237" s="112">
        <v>46091</v>
      </c>
      <c r="X237" s="152" t="s">
        <v>1243</v>
      </c>
      <c r="Y237" s="153" t="s">
        <v>457</v>
      </c>
      <c r="Z237" s="154" t="s">
        <v>365</v>
      </c>
      <c r="AA237" s="113">
        <v>132000</v>
      </c>
      <c r="AB237" s="113" t="s">
        <v>454</v>
      </c>
      <c r="AC237" s="113" t="s">
        <v>455</v>
      </c>
      <c r="AD237" s="114">
        <f t="shared" si="186"/>
        <v>110924.36974789917</v>
      </c>
      <c r="AE237" s="115">
        <f>IF(AC237="Si tiene IVA",AD237*19%,0)</f>
        <v>21075.630252100844</v>
      </c>
      <c r="AF237" s="115">
        <f t="shared" si="187"/>
        <v>132000</v>
      </c>
      <c r="AG237" s="115">
        <f t="shared" si="188"/>
        <v>132000</v>
      </c>
      <c r="AH237" s="115">
        <f t="shared" si="189"/>
        <v>132000</v>
      </c>
      <c r="AI237" s="116" t="s">
        <v>450</v>
      </c>
      <c r="AJ237" s="117">
        <v>46091</v>
      </c>
      <c r="AK237" s="118" t="s">
        <v>1244</v>
      </c>
      <c r="AL237" s="155" t="s">
        <v>457</v>
      </c>
      <c r="AM237" s="119" t="s">
        <v>366</v>
      </c>
      <c r="AN237" s="120">
        <v>159900</v>
      </c>
      <c r="AO237" s="120" t="s">
        <v>454</v>
      </c>
      <c r="AP237" s="121" t="s">
        <v>455</v>
      </c>
      <c r="AQ237" s="122">
        <f>IF(AO237="IVA Incluido",(AN237/1.19),AN237)</f>
        <v>134369.74789915967</v>
      </c>
      <c r="AR237" s="123">
        <f>IF(AP237="Si tiene IVA",AQ237*19%,0)</f>
        <v>25530.252100840338</v>
      </c>
      <c r="AS237" s="123">
        <f t="shared" si="190"/>
        <v>159900</v>
      </c>
      <c r="AT237" s="123">
        <f t="shared" si="191"/>
        <v>159900</v>
      </c>
      <c r="AU237" s="123">
        <f t="shared" si="192"/>
        <v>159900</v>
      </c>
      <c r="AV237" s="124">
        <f>IF(A237="","",AVERAGE(S237,AF237,AS237))</f>
        <v>139346.66666666666</v>
      </c>
      <c r="AW237" s="124">
        <f>IF(A237="","",AVERAGE(U237,AH237,AU237))</f>
        <v>139346.66666666666</v>
      </c>
      <c r="AX237" s="124">
        <f>IF(N237="","",STDEV(U237,AH237,AU237))</f>
        <v>18039.249799626705</v>
      </c>
      <c r="AY237" s="125">
        <f t="shared" si="193"/>
        <v>0.12945591187178287</v>
      </c>
      <c r="AZ237" s="5"/>
      <c r="BA237" s="7">
        <f t="shared" si="194"/>
        <v>3</v>
      </c>
      <c r="BB237" s="7"/>
    </row>
    <row r="238" spans="1:54" ht="75" hidden="1">
      <c r="A238" s="6" t="s">
        <v>446</v>
      </c>
      <c r="B238" s="6" t="s">
        <v>521</v>
      </c>
      <c r="C238" s="6">
        <v>60121201</v>
      </c>
      <c r="D238" s="6" t="s">
        <v>1245</v>
      </c>
      <c r="E238" s="148" t="s">
        <v>1246</v>
      </c>
      <c r="F238" s="105" t="s">
        <v>56</v>
      </c>
      <c r="G238" s="149">
        <v>1</v>
      </c>
      <c r="H238" s="105" t="s">
        <v>57</v>
      </c>
      <c r="I238" s="106" t="s">
        <v>450</v>
      </c>
      <c r="J238" s="107">
        <v>46091</v>
      </c>
      <c r="K238" s="150" t="s">
        <v>1247</v>
      </c>
      <c r="L238" s="151" t="s">
        <v>457</v>
      </c>
      <c r="M238" s="107" t="s">
        <v>1248</v>
      </c>
      <c r="N238" s="108">
        <v>1316</v>
      </c>
      <c r="O238" s="108" t="s">
        <v>454</v>
      </c>
      <c r="P238" s="108" t="s">
        <v>455</v>
      </c>
      <c r="Q238" s="109">
        <f t="shared" si="182"/>
        <v>1105.8823529411766</v>
      </c>
      <c r="R238" s="110">
        <f>IF(P238="Si tiene IVA",Q238*19%,0)</f>
        <v>210.11764705882356</v>
      </c>
      <c r="S238" s="110">
        <f t="shared" si="183"/>
        <v>1316.0000000000002</v>
      </c>
      <c r="T238" s="110">
        <f t="shared" si="184"/>
        <v>1316</v>
      </c>
      <c r="U238" s="110">
        <f t="shared" si="185"/>
        <v>1316.0000000000002</v>
      </c>
      <c r="V238" s="111" t="s">
        <v>450</v>
      </c>
      <c r="W238" s="112">
        <v>46099</v>
      </c>
      <c r="X238" s="152" t="s">
        <v>1249</v>
      </c>
      <c r="Y238" s="153" t="s">
        <v>457</v>
      </c>
      <c r="Z238" s="154" t="s">
        <v>1250</v>
      </c>
      <c r="AA238" s="113">
        <v>1500</v>
      </c>
      <c r="AB238" s="113" t="s">
        <v>454</v>
      </c>
      <c r="AC238" s="113" t="s">
        <v>455</v>
      </c>
      <c r="AD238" s="114">
        <f t="shared" si="186"/>
        <v>1260.5042016806724</v>
      </c>
      <c r="AE238" s="115">
        <f>IF(AC238="Si tiene IVA",AD238*19%,0)</f>
        <v>239.49579831932775</v>
      </c>
      <c r="AF238" s="115">
        <f t="shared" si="187"/>
        <v>1500.0000000000002</v>
      </c>
      <c r="AG238" s="115">
        <f t="shared" si="188"/>
        <v>1500</v>
      </c>
      <c r="AH238" s="115">
        <f t="shared" si="189"/>
        <v>1500.0000000000002</v>
      </c>
      <c r="AI238" s="116" t="s">
        <v>450</v>
      </c>
      <c r="AJ238" s="117">
        <v>46099</v>
      </c>
      <c r="AK238" s="118" t="s">
        <v>1251</v>
      </c>
      <c r="AL238" s="155" t="s">
        <v>457</v>
      </c>
      <c r="AM238" s="119" t="s">
        <v>1252</v>
      </c>
      <c r="AN238" s="120">
        <v>1200</v>
      </c>
      <c r="AO238" s="120" t="s">
        <v>454</v>
      </c>
      <c r="AP238" s="121" t="s">
        <v>455</v>
      </c>
      <c r="AQ238" s="122">
        <f>IF(AO238="IVA Incluido",(AN238/1.19),AN238)</f>
        <v>1008.4033613445379</v>
      </c>
      <c r="AR238" s="123">
        <f>IF(AP238="Si tiene IVA",AQ238*19%,0)</f>
        <v>191.59663865546219</v>
      </c>
      <c r="AS238" s="123">
        <f t="shared" si="190"/>
        <v>1200</v>
      </c>
      <c r="AT238" s="123">
        <f t="shared" si="191"/>
        <v>1200</v>
      </c>
      <c r="AU238" s="123">
        <f t="shared" si="192"/>
        <v>1200</v>
      </c>
      <c r="AV238" s="124">
        <f>IF(A238="","",AVERAGE(S238,AF238,AS238))</f>
        <v>1338.6666666666667</v>
      </c>
      <c r="AW238" s="124">
        <f>IF(A238="","",AVERAGE(U238,AH238,AU238))</f>
        <v>1338.6666666666667</v>
      </c>
      <c r="AX238" s="124">
        <f>IF(N238="","",STDEV(U238,AH238,AU238))</f>
        <v>151.27899171178186</v>
      </c>
      <c r="AY238" s="125">
        <f t="shared" si="193"/>
        <v>0.11300721492413983</v>
      </c>
      <c r="AZ238" s="5"/>
      <c r="BA238" s="7">
        <f t="shared" si="194"/>
        <v>3</v>
      </c>
      <c r="BB238" s="7"/>
    </row>
    <row r="239" spans="1:54" ht="75" hidden="1">
      <c r="A239" s="6" t="s">
        <v>446</v>
      </c>
      <c r="B239" s="6" t="s">
        <v>521</v>
      </c>
      <c r="C239" s="6">
        <v>60121201</v>
      </c>
      <c r="D239" s="6" t="s">
        <v>1253</v>
      </c>
      <c r="E239" s="148" t="s">
        <v>1254</v>
      </c>
      <c r="F239" s="105" t="s">
        <v>56</v>
      </c>
      <c r="G239" s="149">
        <v>1</v>
      </c>
      <c r="H239" s="105" t="s">
        <v>57</v>
      </c>
      <c r="I239" s="106" t="s">
        <v>450</v>
      </c>
      <c r="J239" s="107">
        <v>46091</v>
      </c>
      <c r="K239" s="150" t="s">
        <v>1255</v>
      </c>
      <c r="L239" s="151" t="s">
        <v>457</v>
      </c>
      <c r="M239" s="107" t="s">
        <v>398</v>
      </c>
      <c r="N239" s="108">
        <v>3900</v>
      </c>
      <c r="O239" s="108" t="s">
        <v>454</v>
      </c>
      <c r="P239" s="108" t="s">
        <v>455</v>
      </c>
      <c r="Q239" s="109">
        <f t="shared" si="182"/>
        <v>3277.3109243697481</v>
      </c>
      <c r="R239" s="110">
        <f>IF(P239="Si tiene IVA",Q239*19%,0)</f>
        <v>622.6890756302522</v>
      </c>
      <c r="S239" s="110">
        <f t="shared" si="183"/>
        <v>3900.0000000000005</v>
      </c>
      <c r="T239" s="110">
        <f t="shared" si="184"/>
        <v>3900</v>
      </c>
      <c r="U239" s="110">
        <f t="shared" si="185"/>
        <v>3900.0000000000005</v>
      </c>
      <c r="V239" s="111" t="s">
        <v>450</v>
      </c>
      <c r="W239" s="112">
        <v>46091</v>
      </c>
      <c r="X239" s="152" t="s">
        <v>1256</v>
      </c>
      <c r="Y239" s="153" t="s">
        <v>457</v>
      </c>
      <c r="Z239" s="154" t="s">
        <v>1127</v>
      </c>
      <c r="AA239" s="113">
        <v>3200</v>
      </c>
      <c r="AB239" s="113" t="s">
        <v>454</v>
      </c>
      <c r="AC239" s="113" t="s">
        <v>455</v>
      </c>
      <c r="AD239" s="114">
        <f t="shared" si="186"/>
        <v>2689.0756302521008</v>
      </c>
      <c r="AE239" s="115">
        <f>IF(AC239="Si tiene IVA",AD239*19%,0)</f>
        <v>510.92436974789916</v>
      </c>
      <c r="AF239" s="115">
        <f t="shared" si="187"/>
        <v>3200</v>
      </c>
      <c r="AG239" s="115">
        <f t="shared" si="188"/>
        <v>3200</v>
      </c>
      <c r="AH239" s="115">
        <f t="shared" si="189"/>
        <v>3200</v>
      </c>
      <c r="AI239" s="116" t="s">
        <v>450</v>
      </c>
      <c r="AJ239" s="117">
        <v>46091</v>
      </c>
      <c r="AK239" s="118" t="s">
        <v>983</v>
      </c>
      <c r="AL239" s="155" t="s">
        <v>457</v>
      </c>
      <c r="AM239" s="119" t="s">
        <v>394</v>
      </c>
      <c r="AN239" s="120">
        <v>3900</v>
      </c>
      <c r="AO239" s="120" t="s">
        <v>454</v>
      </c>
      <c r="AP239" s="121" t="s">
        <v>455</v>
      </c>
      <c r="AQ239" s="122">
        <f>IF(AO239="IVA Incluido",(AN239/1.19),AN239)</f>
        <v>3277.3109243697481</v>
      </c>
      <c r="AR239" s="123">
        <f>IF(AP239="Si tiene IVA",AQ239*19%,0)</f>
        <v>622.6890756302522</v>
      </c>
      <c r="AS239" s="123">
        <f t="shared" si="190"/>
        <v>3900.0000000000005</v>
      </c>
      <c r="AT239" s="123">
        <f t="shared" si="191"/>
        <v>3900</v>
      </c>
      <c r="AU239" s="123">
        <f t="shared" si="192"/>
        <v>3900.0000000000005</v>
      </c>
      <c r="AV239" s="124">
        <f>IF(A239="","",AVERAGE(S239,AF239,AS239))</f>
        <v>3666.6666666666665</v>
      </c>
      <c r="AW239" s="124">
        <f>IF(A239="","",AVERAGE(U239,AH239,AU239))</f>
        <v>3666.6666666666665</v>
      </c>
      <c r="AX239" s="124">
        <f>IF(N239="","",STDEV(U239,AH239,AU239))</f>
        <v>404.14518843273828</v>
      </c>
      <c r="AY239" s="125">
        <f t="shared" si="193"/>
        <v>0.11022141502711044</v>
      </c>
      <c r="AZ239" s="5"/>
      <c r="BA239" s="7">
        <f t="shared" si="194"/>
        <v>3</v>
      </c>
      <c r="BB239" s="7"/>
    </row>
    <row r="240" spans="1:54" ht="409.5" hidden="1">
      <c r="A240" s="6" t="s">
        <v>446</v>
      </c>
      <c r="B240" s="6" t="s">
        <v>521</v>
      </c>
      <c r="C240" s="6">
        <v>44121618</v>
      </c>
      <c r="D240" s="6" t="s">
        <v>1257</v>
      </c>
      <c r="E240" s="148" t="s">
        <v>1258</v>
      </c>
      <c r="F240" s="105" t="s">
        <v>56</v>
      </c>
      <c r="G240" s="149">
        <v>1</v>
      </c>
      <c r="H240" s="105" t="s">
        <v>57</v>
      </c>
      <c r="I240" s="106" t="s">
        <v>463</v>
      </c>
      <c r="J240" s="107">
        <v>46105</v>
      </c>
      <c r="K240" s="150" t="s">
        <v>1259</v>
      </c>
      <c r="L240" s="151" t="s">
        <v>457</v>
      </c>
      <c r="M240" s="107" t="s">
        <v>1260</v>
      </c>
      <c r="N240" s="108">
        <v>6373</v>
      </c>
      <c r="O240" s="108" t="s">
        <v>454</v>
      </c>
      <c r="P240" s="108" t="s">
        <v>455</v>
      </c>
      <c r="Q240" s="109">
        <f t="shared" si="182"/>
        <v>5355.4621848739498</v>
      </c>
      <c r="R240" s="110">
        <f>IF(P240="Si tiene IVA",Q240*19%,0)</f>
        <v>1017.5378151260505</v>
      </c>
      <c r="S240" s="110">
        <f t="shared" si="183"/>
        <v>6373</v>
      </c>
      <c r="T240" s="110">
        <f t="shared" si="184"/>
        <v>6373</v>
      </c>
      <c r="U240" s="110">
        <f t="shared" si="185"/>
        <v>6373</v>
      </c>
      <c r="V240" s="111" t="s">
        <v>463</v>
      </c>
      <c r="W240" s="112">
        <v>46105</v>
      </c>
      <c r="X240" s="152" t="s">
        <v>1261</v>
      </c>
      <c r="Y240" s="153" t="s">
        <v>457</v>
      </c>
      <c r="Z240" s="154" t="s">
        <v>1262</v>
      </c>
      <c r="AA240" s="113">
        <v>6900</v>
      </c>
      <c r="AB240" s="113" t="s">
        <v>454</v>
      </c>
      <c r="AC240" s="113" t="s">
        <v>455</v>
      </c>
      <c r="AD240" s="114">
        <f t="shared" si="186"/>
        <v>5798.3193277310929</v>
      </c>
      <c r="AE240" s="115">
        <f>IF(AC240="Si tiene IVA",AD240*19%,0)</f>
        <v>1101.6806722689078</v>
      </c>
      <c r="AF240" s="115">
        <f t="shared" si="187"/>
        <v>6900.0000000000009</v>
      </c>
      <c r="AG240" s="115">
        <f t="shared" si="188"/>
        <v>6900</v>
      </c>
      <c r="AH240" s="115">
        <f t="shared" si="189"/>
        <v>6900.0000000000009</v>
      </c>
      <c r="AI240" s="116"/>
      <c r="AJ240" s="117"/>
      <c r="AK240" s="118"/>
      <c r="AL240" s="155"/>
      <c r="AM240" s="119"/>
      <c r="AN240" s="120"/>
      <c r="AO240" s="120"/>
      <c r="AP240" s="121"/>
      <c r="AQ240" s="122"/>
      <c r="AR240" s="123"/>
      <c r="AS240" s="123">
        <f t="shared" si="190"/>
        <v>0</v>
      </c>
      <c r="AT240" s="123">
        <f t="shared" si="191"/>
        <v>0</v>
      </c>
      <c r="AU240" s="123">
        <f t="shared" si="192"/>
        <v>0</v>
      </c>
      <c r="AV240" s="124">
        <f>IF(A240="","",AVERAGE(S240,AF240))</f>
        <v>6636.5</v>
      </c>
      <c r="AW240" s="124">
        <f>IF(A240="","",AVERAGE(U240,AH240))</f>
        <v>6636.5</v>
      </c>
      <c r="AX240" s="124">
        <f>IF(N240="","",STDEV(U240,AH240))</f>
        <v>372.64527368531117</v>
      </c>
      <c r="AY240" s="125">
        <f t="shared" si="193"/>
        <v>5.6150873756545039E-2</v>
      </c>
      <c r="AZ240" s="5" t="s">
        <v>1263</v>
      </c>
      <c r="BA240" s="7">
        <f t="shared" si="194"/>
        <v>2</v>
      </c>
      <c r="BB240" s="7"/>
    </row>
    <row r="241" spans="1:54" ht="90" hidden="1">
      <c r="A241" s="6" t="s">
        <v>446</v>
      </c>
      <c r="B241" s="6" t="s">
        <v>521</v>
      </c>
      <c r="C241" s="6">
        <v>44121618</v>
      </c>
      <c r="D241" s="6" t="s">
        <v>1264</v>
      </c>
      <c r="E241" s="148" t="s">
        <v>1265</v>
      </c>
      <c r="F241" s="105" t="s">
        <v>56</v>
      </c>
      <c r="G241" s="149">
        <v>1</v>
      </c>
      <c r="H241" s="105" t="s">
        <v>57</v>
      </c>
      <c r="I241" s="106" t="s">
        <v>463</v>
      </c>
      <c r="J241" s="107">
        <v>46090</v>
      </c>
      <c r="K241" s="150" t="s">
        <v>1266</v>
      </c>
      <c r="L241" s="151" t="s">
        <v>457</v>
      </c>
      <c r="M241" s="107" t="s">
        <v>127</v>
      </c>
      <c r="N241" s="108">
        <v>45900</v>
      </c>
      <c r="O241" s="108" t="s">
        <v>454</v>
      </c>
      <c r="P241" s="108" t="s">
        <v>455</v>
      </c>
      <c r="Q241" s="109">
        <f t="shared" si="182"/>
        <v>38571.428571428572</v>
      </c>
      <c r="R241" s="110">
        <v>7329</v>
      </c>
      <c r="S241" s="110">
        <f t="shared" si="183"/>
        <v>45900.428571428572</v>
      </c>
      <c r="T241" s="110">
        <f t="shared" si="184"/>
        <v>45900</v>
      </c>
      <c r="U241" s="110">
        <f t="shared" si="185"/>
        <v>45900.428571428572</v>
      </c>
      <c r="V241" s="111" t="s">
        <v>463</v>
      </c>
      <c r="W241" s="112">
        <v>46090</v>
      </c>
      <c r="X241" s="152" t="s">
        <v>1267</v>
      </c>
      <c r="Y241" s="153" t="s">
        <v>457</v>
      </c>
      <c r="Z241" s="154" t="s">
        <v>1268</v>
      </c>
      <c r="AA241" s="113">
        <v>54000</v>
      </c>
      <c r="AB241" s="113" t="s">
        <v>454</v>
      </c>
      <c r="AC241" s="113" t="s">
        <v>455</v>
      </c>
      <c r="AD241" s="114">
        <f t="shared" si="186"/>
        <v>45378.151260504201</v>
      </c>
      <c r="AE241" s="115">
        <v>8622</v>
      </c>
      <c r="AF241" s="115">
        <f t="shared" si="187"/>
        <v>54000.151260504201</v>
      </c>
      <c r="AG241" s="115">
        <f t="shared" si="188"/>
        <v>54000</v>
      </c>
      <c r="AH241" s="115">
        <f t="shared" si="189"/>
        <v>54000.151260504201</v>
      </c>
      <c r="AI241" s="116" t="s">
        <v>463</v>
      </c>
      <c r="AJ241" s="117">
        <v>46090</v>
      </c>
      <c r="AK241" s="118" t="s">
        <v>1269</v>
      </c>
      <c r="AL241" s="155" t="s">
        <v>457</v>
      </c>
      <c r="AM241" s="119" t="s">
        <v>1270</v>
      </c>
      <c r="AN241" s="120">
        <v>39418</v>
      </c>
      <c r="AO241" s="120" t="s">
        <v>454</v>
      </c>
      <c r="AP241" s="121" t="s">
        <v>455</v>
      </c>
      <c r="AQ241" s="122">
        <f t="shared" ref="AQ241:AQ247" si="195">IF(AO241="IVA Incluido",(AN241/1.19),AN241)</f>
        <v>33124.36974789916</v>
      </c>
      <c r="AR241" s="123">
        <v>6294</v>
      </c>
      <c r="AS241" s="123">
        <f t="shared" si="190"/>
        <v>39418.36974789916</v>
      </c>
      <c r="AT241" s="123">
        <f t="shared" si="191"/>
        <v>39418</v>
      </c>
      <c r="AU241" s="123">
        <f t="shared" si="192"/>
        <v>39418.36974789916</v>
      </c>
      <c r="AV241" s="124">
        <f t="shared" ref="AV241:AV247" si="196">IF(A241="","",AVERAGE(S241,AF241,AS241))</f>
        <v>46439.64985994398</v>
      </c>
      <c r="AW241" s="124">
        <f t="shared" ref="AW241:AW247" si="197">IF(A241="","",AVERAGE(U241,AH241,AU241))</f>
        <v>46439.64985994398</v>
      </c>
      <c r="AX241" s="124">
        <f t="shared" ref="AX241:AX247" si="198">IF(N241="","",STDEV(U241,AH241,AU241))</f>
        <v>7305.8303921476117</v>
      </c>
      <c r="AY241" s="125">
        <f t="shared" si="193"/>
        <v>0.15731880869431741</v>
      </c>
      <c r="AZ241" s="5"/>
      <c r="BA241" s="7">
        <f t="shared" si="194"/>
        <v>3</v>
      </c>
      <c r="BB241" s="7"/>
    </row>
    <row r="242" spans="1:54" ht="105" hidden="1">
      <c r="A242" s="6" t="s">
        <v>446</v>
      </c>
      <c r="B242" s="6" t="s">
        <v>521</v>
      </c>
      <c r="C242" s="6">
        <v>44121618</v>
      </c>
      <c r="D242" s="6" t="s">
        <v>177</v>
      </c>
      <c r="E242" s="148" t="s">
        <v>1271</v>
      </c>
      <c r="F242" s="105" t="s">
        <v>56</v>
      </c>
      <c r="G242" s="149">
        <v>1</v>
      </c>
      <c r="H242" s="105" t="s">
        <v>57</v>
      </c>
      <c r="I242" s="106" t="s">
        <v>450</v>
      </c>
      <c r="J242" s="107">
        <v>46091</v>
      </c>
      <c r="K242" s="150" t="s">
        <v>1272</v>
      </c>
      <c r="L242" s="151" t="s">
        <v>457</v>
      </c>
      <c r="M242" s="107" t="s">
        <v>396</v>
      </c>
      <c r="N242" s="108">
        <v>1500</v>
      </c>
      <c r="O242" s="108" t="s">
        <v>454</v>
      </c>
      <c r="P242" s="108" t="s">
        <v>455</v>
      </c>
      <c r="Q242" s="109">
        <f t="shared" si="182"/>
        <v>1260.5042016806724</v>
      </c>
      <c r="R242" s="110">
        <f>Q242*19%</f>
        <v>239.49579831932775</v>
      </c>
      <c r="S242" s="110">
        <f t="shared" si="183"/>
        <v>1500.0000000000002</v>
      </c>
      <c r="T242" s="110">
        <f t="shared" si="184"/>
        <v>1500</v>
      </c>
      <c r="U242" s="110">
        <f t="shared" si="185"/>
        <v>1500.0000000000002</v>
      </c>
      <c r="V242" s="111" t="s">
        <v>450</v>
      </c>
      <c r="W242" s="112">
        <v>46091</v>
      </c>
      <c r="X242" s="152" t="s">
        <v>1273</v>
      </c>
      <c r="Y242" s="153" t="s">
        <v>457</v>
      </c>
      <c r="Z242" s="154" t="s">
        <v>397</v>
      </c>
      <c r="AA242" s="113">
        <v>2000</v>
      </c>
      <c r="AB242" s="113" t="s">
        <v>454</v>
      </c>
      <c r="AC242" s="113" t="s">
        <v>455</v>
      </c>
      <c r="AD242" s="114">
        <f t="shared" si="186"/>
        <v>1680.6722689075632</v>
      </c>
      <c r="AE242" s="115">
        <f>AD242*19%</f>
        <v>319.32773109243703</v>
      </c>
      <c r="AF242" s="115">
        <f t="shared" si="187"/>
        <v>2000.0000000000002</v>
      </c>
      <c r="AG242" s="115">
        <f t="shared" si="188"/>
        <v>2000</v>
      </c>
      <c r="AH242" s="115">
        <f t="shared" si="189"/>
        <v>2000.0000000000002</v>
      </c>
      <c r="AI242" s="116" t="s">
        <v>450</v>
      </c>
      <c r="AJ242" s="117">
        <v>46091</v>
      </c>
      <c r="AK242" s="118" t="s">
        <v>1274</v>
      </c>
      <c r="AL242" s="155" t="s">
        <v>457</v>
      </c>
      <c r="AM242" s="119" t="s">
        <v>398</v>
      </c>
      <c r="AN242" s="120">
        <v>1400</v>
      </c>
      <c r="AO242" s="120" t="s">
        <v>454</v>
      </c>
      <c r="AP242" s="121" t="s">
        <v>455</v>
      </c>
      <c r="AQ242" s="122">
        <f t="shared" si="195"/>
        <v>1176.4705882352941</v>
      </c>
      <c r="AR242" s="123">
        <f>AQ242*19%</f>
        <v>223.52941176470588</v>
      </c>
      <c r="AS242" s="123">
        <f t="shared" si="190"/>
        <v>1400</v>
      </c>
      <c r="AT242" s="123">
        <f t="shared" si="191"/>
        <v>1400</v>
      </c>
      <c r="AU242" s="123">
        <f t="shared" si="192"/>
        <v>1400</v>
      </c>
      <c r="AV242" s="124">
        <f t="shared" si="196"/>
        <v>1633.3333333333333</v>
      </c>
      <c r="AW242" s="124">
        <f t="shared" si="197"/>
        <v>1633.3333333333333</v>
      </c>
      <c r="AX242" s="124">
        <f t="shared" si="198"/>
        <v>321.45502536643352</v>
      </c>
      <c r="AY242" s="125">
        <f t="shared" si="193"/>
        <v>0.19680919920393888</v>
      </c>
      <c r="AZ242" s="5"/>
      <c r="BA242" s="7">
        <f t="shared" si="194"/>
        <v>3</v>
      </c>
      <c r="BB242" s="7"/>
    </row>
    <row r="243" spans="1:54" ht="75" hidden="1">
      <c r="A243" s="6" t="s">
        <v>446</v>
      </c>
      <c r="B243" s="6" t="s">
        <v>521</v>
      </c>
      <c r="C243" s="6"/>
      <c r="D243" s="6" t="s">
        <v>1275</v>
      </c>
      <c r="E243" s="148" t="s">
        <v>1276</v>
      </c>
      <c r="F243" s="105" t="s">
        <v>56</v>
      </c>
      <c r="G243" s="149">
        <v>1</v>
      </c>
      <c r="H243" s="105" t="s">
        <v>57</v>
      </c>
      <c r="I243" s="106" t="s">
        <v>463</v>
      </c>
      <c r="J243" s="107">
        <v>46090</v>
      </c>
      <c r="K243" s="150" t="s">
        <v>852</v>
      </c>
      <c r="L243" s="151" t="s">
        <v>452</v>
      </c>
      <c r="M243" s="107" t="s">
        <v>364</v>
      </c>
      <c r="N243" s="108">
        <v>3300</v>
      </c>
      <c r="O243" s="108" t="s">
        <v>454</v>
      </c>
      <c r="P243" s="108" t="s">
        <v>455</v>
      </c>
      <c r="Q243" s="109">
        <f t="shared" si="182"/>
        <v>2773.1092436974791</v>
      </c>
      <c r="R243" s="110">
        <f>Q243*19%</f>
        <v>526.89075630252103</v>
      </c>
      <c r="S243" s="110">
        <f t="shared" si="183"/>
        <v>3300</v>
      </c>
      <c r="T243" s="110">
        <f t="shared" si="184"/>
        <v>3300</v>
      </c>
      <c r="U243" s="110">
        <f t="shared" si="185"/>
        <v>3300</v>
      </c>
      <c r="V243" s="111" t="s">
        <v>463</v>
      </c>
      <c r="W243" s="112">
        <v>46090</v>
      </c>
      <c r="X243" s="152" t="s">
        <v>1277</v>
      </c>
      <c r="Y243" s="153" t="s">
        <v>457</v>
      </c>
      <c r="Z243" s="154" t="s">
        <v>1270</v>
      </c>
      <c r="AA243" s="113">
        <v>2827</v>
      </c>
      <c r="AB243" s="113" t="s">
        <v>454</v>
      </c>
      <c r="AC243" s="113" t="s">
        <v>454</v>
      </c>
      <c r="AD243" s="114">
        <f t="shared" si="186"/>
        <v>2375.6302521008406</v>
      </c>
      <c r="AE243" s="115">
        <f>AD243*19%</f>
        <v>451.36974789915973</v>
      </c>
      <c r="AF243" s="115">
        <f t="shared" si="187"/>
        <v>2827.0000000000005</v>
      </c>
      <c r="AG243" s="115">
        <f t="shared" si="188"/>
        <v>2827</v>
      </c>
      <c r="AH243" s="115">
        <f t="shared" si="189"/>
        <v>2827.0000000000005</v>
      </c>
      <c r="AI243" s="116" t="s">
        <v>463</v>
      </c>
      <c r="AJ243" s="117">
        <v>46090</v>
      </c>
      <c r="AK243" s="118" t="s">
        <v>1278</v>
      </c>
      <c r="AL243" s="155" t="s">
        <v>457</v>
      </c>
      <c r="AM243" s="119" t="s">
        <v>1279</v>
      </c>
      <c r="AN243" s="120">
        <v>3161</v>
      </c>
      <c r="AO243" s="120" t="s">
        <v>454</v>
      </c>
      <c r="AP243" s="121" t="s">
        <v>454</v>
      </c>
      <c r="AQ243" s="122">
        <f t="shared" si="195"/>
        <v>2656.3025210084033</v>
      </c>
      <c r="AR243" s="123">
        <f>AQ243*19%</f>
        <v>504.69747899159665</v>
      </c>
      <c r="AS243" s="123">
        <f t="shared" si="190"/>
        <v>3161</v>
      </c>
      <c r="AT243" s="123">
        <f t="shared" si="191"/>
        <v>3161</v>
      </c>
      <c r="AU243" s="123">
        <f t="shared" si="192"/>
        <v>3161</v>
      </c>
      <c r="AV243" s="124">
        <f t="shared" si="196"/>
        <v>3096</v>
      </c>
      <c r="AW243" s="124">
        <f t="shared" si="197"/>
        <v>3096</v>
      </c>
      <c r="AX243" s="124">
        <f t="shared" si="198"/>
        <v>243.10697233933845</v>
      </c>
      <c r="AY243" s="125">
        <f t="shared" si="193"/>
        <v>7.8522923882215268E-2</v>
      </c>
      <c r="AZ243" s="5"/>
      <c r="BA243" s="7">
        <f t="shared" si="194"/>
        <v>3</v>
      </c>
      <c r="BB243" s="7"/>
    </row>
    <row r="244" spans="1:54" ht="120" hidden="1">
      <c r="A244" s="6" t="s">
        <v>446</v>
      </c>
      <c r="B244" s="6" t="s">
        <v>521</v>
      </c>
      <c r="C244" s="6"/>
      <c r="D244" s="6" t="s">
        <v>1280</v>
      </c>
      <c r="E244" s="148" t="s">
        <v>1281</v>
      </c>
      <c r="F244" s="105" t="s">
        <v>56</v>
      </c>
      <c r="G244" s="149">
        <v>1</v>
      </c>
      <c r="H244" s="105" t="s">
        <v>57</v>
      </c>
      <c r="I244" s="106" t="s">
        <v>450</v>
      </c>
      <c r="J244" s="107">
        <v>46091</v>
      </c>
      <c r="K244" s="150" t="s">
        <v>1282</v>
      </c>
      <c r="L244" s="151" t="s">
        <v>457</v>
      </c>
      <c r="M244" s="107" t="s">
        <v>1283</v>
      </c>
      <c r="N244" s="108">
        <v>1000</v>
      </c>
      <c r="O244" s="108" t="s">
        <v>454</v>
      </c>
      <c r="P244" s="108" t="s">
        <v>455</v>
      </c>
      <c r="Q244" s="109">
        <f t="shared" si="182"/>
        <v>840.3361344537816</v>
      </c>
      <c r="R244" s="110">
        <f>Q244*19%</f>
        <v>159.66386554621852</v>
      </c>
      <c r="S244" s="110">
        <f t="shared" si="183"/>
        <v>1000.0000000000001</v>
      </c>
      <c r="T244" s="110">
        <f t="shared" si="184"/>
        <v>1000</v>
      </c>
      <c r="U244" s="110">
        <f t="shared" si="185"/>
        <v>1000.0000000000001</v>
      </c>
      <c r="V244" s="111" t="s">
        <v>450</v>
      </c>
      <c r="W244" s="112">
        <v>46091</v>
      </c>
      <c r="X244" s="152" t="s">
        <v>1284</v>
      </c>
      <c r="Y244" s="153" t="s">
        <v>457</v>
      </c>
      <c r="Z244" s="154" t="s">
        <v>1285</v>
      </c>
      <c r="AA244" s="113">
        <v>1200</v>
      </c>
      <c r="AB244" s="113" t="s">
        <v>454</v>
      </c>
      <c r="AC244" s="113" t="s">
        <v>455</v>
      </c>
      <c r="AD244" s="114">
        <f t="shared" si="186"/>
        <v>1008.4033613445379</v>
      </c>
      <c r="AE244" s="115">
        <f>AD244*19%</f>
        <v>191.59663865546219</v>
      </c>
      <c r="AF244" s="115">
        <f t="shared" si="187"/>
        <v>1200</v>
      </c>
      <c r="AG244" s="115">
        <f t="shared" si="188"/>
        <v>1200</v>
      </c>
      <c r="AH244" s="115">
        <f t="shared" si="189"/>
        <v>1200</v>
      </c>
      <c r="AI244" s="116" t="s">
        <v>450</v>
      </c>
      <c r="AJ244" s="117">
        <v>46091</v>
      </c>
      <c r="AK244" s="118" t="s">
        <v>1286</v>
      </c>
      <c r="AL244" s="155" t="s">
        <v>457</v>
      </c>
      <c r="AM244" s="119" t="s">
        <v>1287</v>
      </c>
      <c r="AN244" s="120">
        <v>1200</v>
      </c>
      <c r="AO244" s="120" t="s">
        <v>454</v>
      </c>
      <c r="AP244" s="121" t="s">
        <v>455</v>
      </c>
      <c r="AQ244" s="122">
        <f t="shared" si="195"/>
        <v>1008.4033613445379</v>
      </c>
      <c r="AR244" s="123">
        <f>AQ244*19%</f>
        <v>191.59663865546219</v>
      </c>
      <c r="AS244" s="123">
        <f t="shared" si="190"/>
        <v>1200</v>
      </c>
      <c r="AT244" s="123">
        <f t="shared" si="191"/>
        <v>1200</v>
      </c>
      <c r="AU244" s="123">
        <f t="shared" si="192"/>
        <v>1200</v>
      </c>
      <c r="AV244" s="124">
        <f t="shared" si="196"/>
        <v>1133.3333333333333</v>
      </c>
      <c r="AW244" s="124">
        <f t="shared" si="197"/>
        <v>1133.3333333333333</v>
      </c>
      <c r="AX244" s="124">
        <f t="shared" si="198"/>
        <v>115.47005383792508</v>
      </c>
      <c r="AY244" s="125">
        <f t="shared" si="193"/>
        <v>0.1018853416216986</v>
      </c>
      <c r="AZ244" s="5"/>
      <c r="BA244" s="7">
        <f t="shared" si="194"/>
        <v>3</v>
      </c>
      <c r="BB244" s="7"/>
    </row>
    <row r="245" spans="1:54" ht="105" hidden="1">
      <c r="A245" s="6" t="s">
        <v>446</v>
      </c>
      <c r="B245" s="6" t="s">
        <v>447</v>
      </c>
      <c r="C245" s="6">
        <v>53121602</v>
      </c>
      <c r="D245" s="6" t="s">
        <v>1288</v>
      </c>
      <c r="E245" s="148" t="s">
        <v>1289</v>
      </c>
      <c r="F245" s="105" t="s">
        <v>56</v>
      </c>
      <c r="G245" s="149">
        <v>1</v>
      </c>
      <c r="H245" s="105" t="s">
        <v>57</v>
      </c>
      <c r="I245" s="106" t="s">
        <v>497</v>
      </c>
      <c r="J245" s="107">
        <v>46070</v>
      </c>
      <c r="K245" s="150" t="s">
        <v>464</v>
      </c>
      <c r="L245" s="151" t="s">
        <v>457</v>
      </c>
      <c r="M245" s="107" t="s">
        <v>460</v>
      </c>
      <c r="N245" s="108">
        <v>17500</v>
      </c>
      <c r="O245" s="108" t="s">
        <v>461</v>
      </c>
      <c r="P245" s="108" t="s">
        <v>455</v>
      </c>
      <c r="Q245" s="109">
        <f t="shared" si="182"/>
        <v>17500</v>
      </c>
      <c r="R245" s="110">
        <f>IF(P245="Si tiene IVA",Q245*19%,0)</f>
        <v>3325</v>
      </c>
      <c r="S245" s="110">
        <f t="shared" si="183"/>
        <v>20825</v>
      </c>
      <c r="T245" s="110">
        <f t="shared" si="184"/>
        <v>17500</v>
      </c>
      <c r="U245" s="110">
        <f t="shared" si="185"/>
        <v>20825</v>
      </c>
      <c r="V245" s="111" t="s">
        <v>497</v>
      </c>
      <c r="W245" s="112">
        <v>46070</v>
      </c>
      <c r="X245" s="152" t="s">
        <v>486</v>
      </c>
      <c r="Y245" s="153" t="s">
        <v>457</v>
      </c>
      <c r="Z245" s="154" t="s">
        <v>800</v>
      </c>
      <c r="AA245" s="113">
        <v>20000</v>
      </c>
      <c r="AB245" s="113" t="s">
        <v>461</v>
      </c>
      <c r="AC245" s="113" t="s">
        <v>455</v>
      </c>
      <c r="AD245" s="114">
        <f t="shared" si="186"/>
        <v>20000</v>
      </c>
      <c r="AE245" s="115">
        <f>IF(AC245="Si tiene IVA",AD245*19%,0)</f>
        <v>3800</v>
      </c>
      <c r="AF245" s="115">
        <f t="shared" si="187"/>
        <v>23800</v>
      </c>
      <c r="AG245" s="115">
        <f t="shared" si="188"/>
        <v>20000</v>
      </c>
      <c r="AH245" s="115">
        <f t="shared" si="189"/>
        <v>23800</v>
      </c>
      <c r="AI245" s="116" t="s">
        <v>497</v>
      </c>
      <c r="AJ245" s="117">
        <v>46071</v>
      </c>
      <c r="AK245" s="118" t="s">
        <v>479</v>
      </c>
      <c r="AL245" s="155" t="s">
        <v>457</v>
      </c>
      <c r="AM245" s="119" t="s">
        <v>480</v>
      </c>
      <c r="AN245" s="120">
        <v>18000</v>
      </c>
      <c r="AO245" s="120" t="s">
        <v>461</v>
      </c>
      <c r="AP245" s="121" t="s">
        <v>481</v>
      </c>
      <c r="AQ245" s="122">
        <f t="shared" si="195"/>
        <v>18000</v>
      </c>
      <c r="AR245" s="123">
        <f>IF(AP245="Si tiene IVA",AQ245*19%,0)</f>
        <v>0</v>
      </c>
      <c r="AS245" s="123">
        <f t="shared" si="190"/>
        <v>18000</v>
      </c>
      <c r="AT245" s="123">
        <f t="shared" si="191"/>
        <v>18000</v>
      </c>
      <c r="AU245" s="123">
        <f t="shared" si="192"/>
        <v>18000</v>
      </c>
      <c r="AV245" s="124">
        <f t="shared" si="196"/>
        <v>20875</v>
      </c>
      <c r="AW245" s="124">
        <f t="shared" si="197"/>
        <v>20875</v>
      </c>
      <c r="AX245" s="124">
        <f t="shared" si="198"/>
        <v>2900.3232578455804</v>
      </c>
      <c r="AY245" s="125">
        <f t="shared" si="193"/>
        <v>0.13893764109439907</v>
      </c>
      <c r="AZ245" s="5"/>
      <c r="BA245" s="7">
        <f t="shared" si="194"/>
        <v>3</v>
      </c>
      <c r="BB245" s="7" t="s">
        <v>493</v>
      </c>
    </row>
    <row r="246" spans="1:54" ht="135" hidden="1">
      <c r="A246" s="6" t="s">
        <v>446</v>
      </c>
      <c r="B246" s="6" t="s">
        <v>447</v>
      </c>
      <c r="C246" s="6">
        <v>82101505</v>
      </c>
      <c r="D246" s="6" t="s">
        <v>1290</v>
      </c>
      <c r="E246" s="148" t="s">
        <v>1291</v>
      </c>
      <c r="F246" s="105" t="s">
        <v>1292</v>
      </c>
      <c r="G246" s="149">
        <v>100</v>
      </c>
      <c r="H246" s="105" t="s">
        <v>57</v>
      </c>
      <c r="I246" s="106" t="s">
        <v>463</v>
      </c>
      <c r="J246" s="107">
        <v>46147</v>
      </c>
      <c r="K246" s="150" t="s">
        <v>1293</v>
      </c>
      <c r="L246" s="151" t="s">
        <v>452</v>
      </c>
      <c r="M246" s="107" t="s">
        <v>1294</v>
      </c>
      <c r="N246" s="108">
        <v>110000</v>
      </c>
      <c r="O246" s="108" t="s">
        <v>454</v>
      </c>
      <c r="P246" s="108" t="s">
        <v>455</v>
      </c>
      <c r="Q246" s="109">
        <f t="shared" si="182"/>
        <v>92436.97478991597</v>
      </c>
      <c r="R246" s="110">
        <f>IF(P246="Si tiene IVA",Q246*19%,0)</f>
        <v>17563.025210084033</v>
      </c>
      <c r="S246" s="110">
        <f t="shared" si="183"/>
        <v>110000</v>
      </c>
      <c r="T246" s="110">
        <f t="shared" si="184"/>
        <v>11000000</v>
      </c>
      <c r="U246" s="110">
        <f t="shared" si="185"/>
        <v>11000000</v>
      </c>
      <c r="V246" s="111" t="s">
        <v>465</v>
      </c>
      <c r="W246" s="112">
        <v>46070</v>
      </c>
      <c r="X246" s="152" t="s">
        <v>498</v>
      </c>
      <c r="Y246" s="153" t="s">
        <v>452</v>
      </c>
      <c r="Z246" s="154" t="s">
        <v>475</v>
      </c>
      <c r="AA246" s="113">
        <v>120000</v>
      </c>
      <c r="AB246" s="113" t="s">
        <v>461</v>
      </c>
      <c r="AC246" s="113" t="s">
        <v>455</v>
      </c>
      <c r="AD246" s="114">
        <f t="shared" si="186"/>
        <v>120000</v>
      </c>
      <c r="AE246" s="115">
        <f>IF(AC246="Si tiene IVA",AD246*19%,0)</f>
        <v>22800</v>
      </c>
      <c r="AF246" s="115">
        <f t="shared" si="187"/>
        <v>142800</v>
      </c>
      <c r="AG246" s="115">
        <f t="shared" si="188"/>
        <v>12000000</v>
      </c>
      <c r="AH246" s="115">
        <f t="shared" si="189"/>
        <v>14280000</v>
      </c>
      <c r="AI246" s="116" t="s">
        <v>497</v>
      </c>
      <c r="AJ246" s="117">
        <v>46072</v>
      </c>
      <c r="AK246" s="118" t="s">
        <v>499</v>
      </c>
      <c r="AL246" s="155" t="s">
        <v>452</v>
      </c>
      <c r="AM246" s="119" t="s">
        <v>500</v>
      </c>
      <c r="AN246" s="120">
        <v>120000</v>
      </c>
      <c r="AO246" s="120" t="s">
        <v>461</v>
      </c>
      <c r="AP246" s="121" t="s">
        <v>481</v>
      </c>
      <c r="AQ246" s="122">
        <f t="shared" si="195"/>
        <v>120000</v>
      </c>
      <c r="AR246" s="123">
        <f>IF(AP246="Si tiene IVA",AQ246*19%,0)</f>
        <v>0</v>
      </c>
      <c r="AS246" s="123">
        <f t="shared" si="190"/>
        <v>120000</v>
      </c>
      <c r="AT246" s="123">
        <f t="shared" si="191"/>
        <v>12000000</v>
      </c>
      <c r="AU246" s="123">
        <f t="shared" si="192"/>
        <v>12000000</v>
      </c>
      <c r="AV246" s="124">
        <f t="shared" si="196"/>
        <v>124266.66666666667</v>
      </c>
      <c r="AW246" s="124">
        <f t="shared" si="197"/>
        <v>12426666.666666666</v>
      </c>
      <c r="AX246" s="124">
        <f t="shared" si="198"/>
        <v>1681110.7439230003</v>
      </c>
      <c r="AY246" s="125">
        <f t="shared" si="193"/>
        <v>0.13528251694659338</v>
      </c>
      <c r="AZ246" s="5" t="s">
        <v>1295</v>
      </c>
      <c r="BA246" s="7">
        <f t="shared" si="194"/>
        <v>3</v>
      </c>
      <c r="BB246" s="7" t="s">
        <v>493</v>
      </c>
    </row>
    <row r="247" spans="1:54" ht="60" hidden="1">
      <c r="A247" s="6" t="s">
        <v>446</v>
      </c>
      <c r="B247" s="6" t="s">
        <v>447</v>
      </c>
      <c r="C247" s="6">
        <v>82101505</v>
      </c>
      <c r="D247" s="6" t="s">
        <v>1296</v>
      </c>
      <c r="E247" s="148" t="s">
        <v>1291</v>
      </c>
      <c r="F247" s="105" t="s">
        <v>56</v>
      </c>
      <c r="G247" s="149">
        <v>1</v>
      </c>
      <c r="H247" s="105" t="s">
        <v>57</v>
      </c>
      <c r="I247" s="106" t="s">
        <v>1297</v>
      </c>
      <c r="J247" s="107">
        <v>46147</v>
      </c>
      <c r="K247" s="150" t="s">
        <v>456</v>
      </c>
      <c r="L247" s="151" t="s">
        <v>452</v>
      </c>
      <c r="M247" s="107" t="s">
        <v>468</v>
      </c>
      <c r="N247" s="108">
        <v>290000</v>
      </c>
      <c r="O247" s="108" t="s">
        <v>454</v>
      </c>
      <c r="P247" s="108" t="s">
        <v>455</v>
      </c>
      <c r="Q247" s="109">
        <f t="shared" si="182"/>
        <v>243697.47899159664</v>
      </c>
      <c r="R247" s="110">
        <f>IF(P247="Si tiene IVA",Q247*19%,0)</f>
        <v>46302.521008403361</v>
      </c>
      <c r="S247" s="110">
        <f t="shared" si="183"/>
        <v>290000</v>
      </c>
      <c r="T247" s="110">
        <f t="shared" si="184"/>
        <v>290000</v>
      </c>
      <c r="U247" s="110">
        <f t="shared" si="185"/>
        <v>290000</v>
      </c>
      <c r="V247" s="111" t="s">
        <v>465</v>
      </c>
      <c r="W247" s="112">
        <v>46147</v>
      </c>
      <c r="X247" s="152" t="s">
        <v>479</v>
      </c>
      <c r="Y247" s="153" t="s">
        <v>452</v>
      </c>
      <c r="Z247" s="154" t="s">
        <v>480</v>
      </c>
      <c r="AA247" s="113">
        <v>200000</v>
      </c>
      <c r="AB247" s="113" t="s">
        <v>461</v>
      </c>
      <c r="AC247" s="113" t="s">
        <v>481</v>
      </c>
      <c r="AD247" s="114">
        <f t="shared" si="186"/>
        <v>200000</v>
      </c>
      <c r="AE247" s="115">
        <f>IF(AC247="Si tiene IVA",AD247*19%,0)</f>
        <v>0</v>
      </c>
      <c r="AF247" s="115">
        <f t="shared" si="187"/>
        <v>200000</v>
      </c>
      <c r="AG247" s="115">
        <f t="shared" si="188"/>
        <v>200000</v>
      </c>
      <c r="AH247" s="115">
        <f t="shared" si="189"/>
        <v>200000</v>
      </c>
      <c r="AI247" s="116" t="s">
        <v>465</v>
      </c>
      <c r="AJ247" s="117">
        <v>46147</v>
      </c>
      <c r="AK247" s="118" t="s">
        <v>1298</v>
      </c>
      <c r="AL247" s="155" t="s">
        <v>452</v>
      </c>
      <c r="AM247" s="119" t="s">
        <v>492</v>
      </c>
      <c r="AN247" s="120">
        <v>240000</v>
      </c>
      <c r="AO247" s="120" t="s">
        <v>461</v>
      </c>
      <c r="AP247" s="121" t="s">
        <v>481</v>
      </c>
      <c r="AQ247" s="122">
        <f t="shared" si="195"/>
        <v>240000</v>
      </c>
      <c r="AR247" s="123">
        <f>IF(AP247="Si tiene IVA",AQ247*19%,0)</f>
        <v>0</v>
      </c>
      <c r="AS247" s="123">
        <f t="shared" si="190"/>
        <v>240000</v>
      </c>
      <c r="AT247" s="123">
        <f t="shared" si="191"/>
        <v>240000</v>
      </c>
      <c r="AU247" s="123">
        <f t="shared" si="192"/>
        <v>240000</v>
      </c>
      <c r="AV247" s="124">
        <f t="shared" si="196"/>
        <v>243333.33333333334</v>
      </c>
      <c r="AW247" s="124">
        <f t="shared" si="197"/>
        <v>243333.33333333334</v>
      </c>
      <c r="AX247" s="124">
        <f t="shared" si="198"/>
        <v>45092.497528228887</v>
      </c>
      <c r="AY247" s="125">
        <f t="shared" si="193"/>
        <v>0.18531163367765296</v>
      </c>
      <c r="AZ247" s="5"/>
      <c r="BA247" s="7">
        <f t="shared" si="194"/>
        <v>3</v>
      </c>
      <c r="BB247" s="7" t="s">
        <v>501</v>
      </c>
    </row>
    <row r="248" spans="1:54" ht="75" hidden="1">
      <c r="A248" s="6" t="s">
        <v>1299</v>
      </c>
      <c r="B248" s="6" t="s">
        <v>1299</v>
      </c>
      <c r="C248" s="6"/>
      <c r="D248" s="6" t="s">
        <v>1300</v>
      </c>
      <c r="E248" s="148" t="s">
        <v>1301</v>
      </c>
      <c r="F248" s="105" t="s">
        <v>56</v>
      </c>
      <c r="G248" s="149">
        <v>750</v>
      </c>
      <c r="H248" s="105" t="s">
        <v>57</v>
      </c>
      <c r="I248" s="106" t="s">
        <v>450</v>
      </c>
      <c r="J248" s="107">
        <v>46167</v>
      </c>
      <c r="K248" s="150" t="s">
        <v>1302</v>
      </c>
      <c r="L248" s="151" t="s">
        <v>452</v>
      </c>
      <c r="M248" s="107" t="s">
        <v>1302</v>
      </c>
      <c r="N248" s="108">
        <v>5300</v>
      </c>
      <c r="O248" s="108" t="s">
        <v>461</v>
      </c>
      <c r="P248" s="108" t="s">
        <v>455</v>
      </c>
      <c r="Q248" s="109">
        <v>5300</v>
      </c>
      <c r="R248" s="110">
        <v>1007</v>
      </c>
      <c r="S248" s="110">
        <v>6307</v>
      </c>
      <c r="T248" s="110">
        <v>3975000</v>
      </c>
      <c r="U248" s="110">
        <v>4730250</v>
      </c>
      <c r="V248" s="111" t="s">
        <v>450</v>
      </c>
      <c r="W248" s="112">
        <v>46167</v>
      </c>
      <c r="X248" s="152" t="s">
        <v>1303</v>
      </c>
      <c r="Y248" s="153" t="s">
        <v>452</v>
      </c>
      <c r="Z248" s="154" t="s">
        <v>1303</v>
      </c>
      <c r="AA248" s="113">
        <v>5800</v>
      </c>
      <c r="AB248" s="113" t="s">
        <v>461</v>
      </c>
      <c r="AC248" s="113" t="s">
        <v>455</v>
      </c>
      <c r="AD248" s="114">
        <v>5800</v>
      </c>
      <c r="AE248" s="115">
        <v>1102</v>
      </c>
      <c r="AF248" s="115">
        <v>6902</v>
      </c>
      <c r="AG248" s="115">
        <v>4350000</v>
      </c>
      <c r="AH248" s="115">
        <v>5176500</v>
      </c>
      <c r="AI248" s="116" t="s">
        <v>450</v>
      </c>
      <c r="AJ248" s="117">
        <v>46167</v>
      </c>
      <c r="AK248" s="118" t="s">
        <v>1304</v>
      </c>
      <c r="AL248" s="155" t="s">
        <v>452</v>
      </c>
      <c r="AM248" s="119" t="s">
        <v>1304</v>
      </c>
      <c r="AN248" s="120">
        <v>6000</v>
      </c>
      <c r="AO248" s="120" t="s">
        <v>461</v>
      </c>
      <c r="AP248" s="121" t="s">
        <v>455</v>
      </c>
      <c r="AQ248" s="122">
        <v>6000</v>
      </c>
      <c r="AR248" s="123">
        <v>1140</v>
      </c>
      <c r="AS248" s="123">
        <v>7140</v>
      </c>
      <c r="AT248" s="123">
        <v>4500000</v>
      </c>
      <c r="AU248" s="123">
        <v>5355000</v>
      </c>
      <c r="AV248" s="124">
        <v>6723.5</v>
      </c>
      <c r="AW248" s="124">
        <v>5042625</v>
      </c>
      <c r="AX248" s="124">
        <v>441764.96</v>
      </c>
      <c r="AY248" s="125">
        <v>8.7599999999999997E-2</v>
      </c>
      <c r="AZ248" s="5"/>
      <c r="BA248" s="7"/>
      <c r="BB248" s="7"/>
    </row>
    <row r="249" spans="1:54" ht="75" hidden="1">
      <c r="A249" s="6" t="s">
        <v>1299</v>
      </c>
      <c r="B249" s="6" t="s">
        <v>1299</v>
      </c>
      <c r="C249" s="6"/>
      <c r="D249" s="6" t="s">
        <v>1305</v>
      </c>
      <c r="E249" s="148" t="s">
        <v>1306</v>
      </c>
      <c r="F249" s="105" t="s">
        <v>56</v>
      </c>
      <c r="G249" s="149">
        <v>6</v>
      </c>
      <c r="H249" s="105" t="s">
        <v>57</v>
      </c>
      <c r="I249" s="106" t="s">
        <v>450</v>
      </c>
      <c r="J249" s="107">
        <v>46167</v>
      </c>
      <c r="K249" s="150" t="s">
        <v>1307</v>
      </c>
      <c r="L249" s="151" t="s">
        <v>452</v>
      </c>
      <c r="M249" s="107" t="s">
        <v>1308</v>
      </c>
      <c r="N249" s="108">
        <v>55000</v>
      </c>
      <c r="O249" s="108" t="s">
        <v>461</v>
      </c>
      <c r="P249" s="108" t="s">
        <v>481</v>
      </c>
      <c r="Q249" s="109">
        <v>55000</v>
      </c>
      <c r="R249" s="110" t="s">
        <v>1309</v>
      </c>
      <c r="S249" s="110">
        <v>55000</v>
      </c>
      <c r="T249" s="110">
        <v>330000</v>
      </c>
      <c r="U249" s="110">
        <v>330000</v>
      </c>
      <c r="V249" s="111" t="s">
        <v>450</v>
      </c>
      <c r="W249" s="112">
        <v>46167</v>
      </c>
      <c r="X249" s="152" t="s">
        <v>1304</v>
      </c>
      <c r="Y249" s="153" t="s">
        <v>452</v>
      </c>
      <c r="Z249" s="154" t="s">
        <v>1304</v>
      </c>
      <c r="AA249" s="113">
        <v>80000</v>
      </c>
      <c r="AB249" s="113" t="s">
        <v>461</v>
      </c>
      <c r="AC249" s="113" t="s">
        <v>455</v>
      </c>
      <c r="AD249" s="114">
        <v>80000</v>
      </c>
      <c r="AE249" s="115">
        <v>15200</v>
      </c>
      <c r="AF249" s="115">
        <v>95200</v>
      </c>
      <c r="AG249" s="115">
        <v>480000</v>
      </c>
      <c r="AH249" s="115">
        <v>571200</v>
      </c>
      <c r="AI249" s="116" t="s">
        <v>450</v>
      </c>
      <c r="AJ249" s="117">
        <v>46167</v>
      </c>
      <c r="AK249" s="118" t="s">
        <v>1310</v>
      </c>
      <c r="AL249" s="155" t="s">
        <v>452</v>
      </c>
      <c r="AM249" s="119" t="s">
        <v>1310</v>
      </c>
      <c r="AN249" s="120">
        <v>70000</v>
      </c>
      <c r="AO249" s="120" t="s">
        <v>454</v>
      </c>
      <c r="AP249" s="121" t="s">
        <v>455</v>
      </c>
      <c r="AQ249" s="122">
        <v>58823.53</v>
      </c>
      <c r="AR249" s="123">
        <v>11176</v>
      </c>
      <c r="AS249" s="123">
        <v>70000</v>
      </c>
      <c r="AT249" s="123">
        <v>352941</v>
      </c>
      <c r="AU249" s="123">
        <v>420000</v>
      </c>
      <c r="AV249" s="124">
        <v>62500</v>
      </c>
      <c r="AW249" s="124">
        <v>375000</v>
      </c>
      <c r="AX249" s="124">
        <v>63639.61</v>
      </c>
      <c r="AY249" s="125">
        <v>0.16969999999999999</v>
      </c>
      <c r="AZ249" s="5"/>
      <c r="BA249" s="7"/>
      <c r="BB249" s="7"/>
    </row>
    <row r="250" spans="1:54" ht="75" hidden="1">
      <c r="A250" s="6" t="s">
        <v>1311</v>
      </c>
      <c r="B250" s="6" t="s">
        <v>1311</v>
      </c>
      <c r="C250" s="6"/>
      <c r="D250" s="6" t="s">
        <v>1312</v>
      </c>
      <c r="E250" s="148" t="s">
        <v>1313</v>
      </c>
      <c r="F250" s="105" t="s">
        <v>56</v>
      </c>
      <c r="G250" s="149">
        <v>180</v>
      </c>
      <c r="H250" s="105" t="s">
        <v>57</v>
      </c>
      <c r="I250" s="106" t="s">
        <v>450</v>
      </c>
      <c r="J250" s="107">
        <v>46142</v>
      </c>
      <c r="K250" s="150" t="s">
        <v>1314</v>
      </c>
      <c r="L250" s="151" t="s">
        <v>452</v>
      </c>
      <c r="M250" s="107" t="s">
        <v>1315</v>
      </c>
      <c r="N250" s="108">
        <v>38350</v>
      </c>
      <c r="O250" s="108" t="s">
        <v>454</v>
      </c>
      <c r="P250" s="108" t="s">
        <v>455</v>
      </c>
      <c r="Q250" s="109">
        <v>32226.89</v>
      </c>
      <c r="R250" s="110">
        <v>6123</v>
      </c>
      <c r="S250" s="110">
        <v>38350</v>
      </c>
      <c r="T250" s="110">
        <v>5800840</v>
      </c>
      <c r="U250" s="110">
        <v>6903000</v>
      </c>
      <c r="V250" s="111" t="s">
        <v>450</v>
      </c>
      <c r="W250" s="112">
        <v>46142</v>
      </c>
      <c r="X250" s="152" t="s">
        <v>1316</v>
      </c>
      <c r="Y250" s="153" t="s">
        <v>452</v>
      </c>
      <c r="Z250" s="154" t="s">
        <v>1317</v>
      </c>
      <c r="AA250" s="113">
        <v>36669</v>
      </c>
      <c r="AB250" s="113" t="s">
        <v>454</v>
      </c>
      <c r="AC250" s="113" t="s">
        <v>455</v>
      </c>
      <c r="AD250" s="114">
        <v>30814.29</v>
      </c>
      <c r="AE250" s="115">
        <v>5855</v>
      </c>
      <c r="AF250" s="115">
        <v>36669</v>
      </c>
      <c r="AG250" s="115">
        <v>5546571</v>
      </c>
      <c r="AH250" s="115">
        <v>6600420</v>
      </c>
      <c r="AI250" s="116" t="s">
        <v>450</v>
      </c>
      <c r="AJ250" s="117">
        <v>46142</v>
      </c>
      <c r="AK250" s="118" t="s">
        <v>1318</v>
      </c>
      <c r="AL250" s="155" t="s">
        <v>452</v>
      </c>
      <c r="AM250" s="119" t="s">
        <v>1319</v>
      </c>
      <c r="AN250" s="120">
        <v>32000</v>
      </c>
      <c r="AO250" s="120" t="s">
        <v>454</v>
      </c>
      <c r="AP250" s="121" t="s">
        <v>455</v>
      </c>
      <c r="AQ250" s="122">
        <v>26890.76</v>
      </c>
      <c r="AR250" s="123">
        <v>5109</v>
      </c>
      <c r="AS250" s="123">
        <v>32000</v>
      </c>
      <c r="AT250" s="123">
        <v>4840336</v>
      </c>
      <c r="AU250" s="123">
        <v>5760000</v>
      </c>
      <c r="AV250" s="124">
        <v>35673</v>
      </c>
      <c r="AW250" s="124">
        <v>6421140</v>
      </c>
      <c r="AX250" s="124">
        <v>592214.68999999994</v>
      </c>
      <c r="AY250" s="125">
        <v>9.2200000000000004E-2</v>
      </c>
      <c r="AZ250" s="5"/>
      <c r="BA250" s="7"/>
      <c r="BB250" s="7"/>
    </row>
    <row r="251" spans="1:54" ht="45" hidden="1">
      <c r="A251" s="6" t="s">
        <v>1311</v>
      </c>
      <c r="B251" s="6" t="s">
        <v>1311</v>
      </c>
      <c r="C251" s="6"/>
      <c r="D251" s="6" t="s">
        <v>1320</v>
      </c>
      <c r="E251" s="148" t="s">
        <v>1321</v>
      </c>
      <c r="F251" s="105" t="s">
        <v>56</v>
      </c>
      <c r="G251" s="149">
        <v>180</v>
      </c>
      <c r="H251" s="105" t="s">
        <v>57</v>
      </c>
      <c r="I251" s="106" t="s">
        <v>450</v>
      </c>
      <c r="J251" s="107">
        <v>46136</v>
      </c>
      <c r="K251" s="150" t="s">
        <v>1322</v>
      </c>
      <c r="L251" s="151" t="s">
        <v>452</v>
      </c>
      <c r="M251" s="107" t="s">
        <v>1323</v>
      </c>
      <c r="N251" s="108">
        <v>16500</v>
      </c>
      <c r="O251" s="108" t="s">
        <v>461</v>
      </c>
      <c r="P251" s="108" t="s">
        <v>455</v>
      </c>
      <c r="Q251" s="109">
        <v>16500</v>
      </c>
      <c r="R251" s="110">
        <v>3135</v>
      </c>
      <c r="S251" s="110">
        <v>19635</v>
      </c>
      <c r="T251" s="110">
        <v>2970000</v>
      </c>
      <c r="U251" s="110">
        <v>3534300</v>
      </c>
      <c r="V251" s="111" t="s">
        <v>450</v>
      </c>
      <c r="W251" s="112">
        <v>46150</v>
      </c>
      <c r="X251" s="152" t="s">
        <v>1324</v>
      </c>
      <c r="Y251" s="153" t="s">
        <v>457</v>
      </c>
      <c r="Z251" s="154" t="s">
        <v>1325</v>
      </c>
      <c r="AA251" s="113">
        <v>19900</v>
      </c>
      <c r="AB251" s="113" t="s">
        <v>461</v>
      </c>
      <c r="AC251" s="113" t="s">
        <v>455</v>
      </c>
      <c r="AD251" s="114">
        <v>19900</v>
      </c>
      <c r="AE251" s="115">
        <v>3781</v>
      </c>
      <c r="AF251" s="115">
        <v>23681</v>
      </c>
      <c r="AG251" s="115">
        <v>3582000</v>
      </c>
      <c r="AH251" s="115">
        <v>4262580</v>
      </c>
      <c r="AI251" s="116" t="s">
        <v>450</v>
      </c>
      <c r="AJ251" s="117">
        <v>46139</v>
      </c>
      <c r="AK251" s="118" t="s">
        <v>1326</v>
      </c>
      <c r="AL251" s="155" t="s">
        <v>452</v>
      </c>
      <c r="AM251" s="119" t="s">
        <v>1327</v>
      </c>
      <c r="AN251" s="120">
        <v>16500</v>
      </c>
      <c r="AO251" s="120" t="s">
        <v>461</v>
      </c>
      <c r="AP251" s="121" t="s">
        <v>455</v>
      </c>
      <c r="AQ251" s="122">
        <v>16500</v>
      </c>
      <c r="AR251" s="123">
        <v>3135</v>
      </c>
      <c r="AS251" s="123">
        <v>19635</v>
      </c>
      <c r="AT251" s="123">
        <v>2970000</v>
      </c>
      <c r="AU251" s="123">
        <v>3534300</v>
      </c>
      <c r="AV251" s="124">
        <v>20983.67</v>
      </c>
      <c r="AW251" s="124">
        <v>3777060</v>
      </c>
      <c r="AX251" s="124">
        <v>420472.65</v>
      </c>
      <c r="AY251" s="125">
        <v>0.1113</v>
      </c>
      <c r="AZ251" s="5"/>
      <c r="BA251" s="7"/>
      <c r="BB251" s="7"/>
    </row>
    <row r="252" spans="1:54" ht="75" hidden="1">
      <c r="A252" s="6" t="s">
        <v>1311</v>
      </c>
      <c r="B252" s="6" t="s">
        <v>1311</v>
      </c>
      <c r="C252" s="6"/>
      <c r="D252" s="6" t="s">
        <v>1328</v>
      </c>
      <c r="E252" s="148" t="s">
        <v>1329</v>
      </c>
      <c r="F252" s="105" t="s">
        <v>531</v>
      </c>
      <c r="G252" s="149">
        <v>1</v>
      </c>
      <c r="H252" s="105" t="s">
        <v>1330</v>
      </c>
      <c r="I252" s="106" t="s">
        <v>450</v>
      </c>
      <c r="J252" s="107">
        <v>46142</v>
      </c>
      <c r="K252" s="150" t="s">
        <v>1331</v>
      </c>
      <c r="L252" s="151" t="s">
        <v>452</v>
      </c>
      <c r="M252" s="107" t="s">
        <v>1332</v>
      </c>
      <c r="N252" s="108">
        <v>1067200</v>
      </c>
      <c r="O252" s="108" t="s">
        <v>461</v>
      </c>
      <c r="P252" s="108" t="s">
        <v>481</v>
      </c>
      <c r="Q252" s="109">
        <v>1067200</v>
      </c>
      <c r="R252" s="110" t="s">
        <v>1309</v>
      </c>
      <c r="S252" s="110">
        <v>1067200</v>
      </c>
      <c r="T252" s="110">
        <v>1067200</v>
      </c>
      <c r="U252" s="110">
        <v>1067200</v>
      </c>
      <c r="V252" s="111" t="s">
        <v>450</v>
      </c>
      <c r="W252" s="112">
        <v>46142</v>
      </c>
      <c r="X252" s="152" t="s">
        <v>1333</v>
      </c>
      <c r="Y252" s="153" t="s">
        <v>452</v>
      </c>
      <c r="Z252" s="154" t="s">
        <v>1334</v>
      </c>
      <c r="AA252" s="113">
        <v>1047200</v>
      </c>
      <c r="AB252" s="113" t="s">
        <v>461</v>
      </c>
      <c r="AC252" s="113" t="s">
        <v>481</v>
      </c>
      <c r="AD252" s="114">
        <v>1047200</v>
      </c>
      <c r="AE252" s="115" t="s">
        <v>1309</v>
      </c>
      <c r="AF252" s="115">
        <v>1047200</v>
      </c>
      <c r="AG252" s="115">
        <v>1047200</v>
      </c>
      <c r="AH252" s="115">
        <v>1047200</v>
      </c>
      <c r="AI252" s="116" t="s">
        <v>450</v>
      </c>
      <c r="AJ252" s="117">
        <v>46142</v>
      </c>
      <c r="AK252" s="118" t="s">
        <v>1333</v>
      </c>
      <c r="AL252" s="155" t="s">
        <v>452</v>
      </c>
      <c r="AM252" s="119" t="s">
        <v>1335</v>
      </c>
      <c r="AN252" s="120">
        <v>1057200</v>
      </c>
      <c r="AO252" s="120" t="s">
        <v>461</v>
      </c>
      <c r="AP252" s="121" t="s">
        <v>481</v>
      </c>
      <c r="AQ252" s="122">
        <v>1057200</v>
      </c>
      <c r="AR252" s="123" t="s">
        <v>1309</v>
      </c>
      <c r="AS252" s="123">
        <v>1057200</v>
      </c>
      <c r="AT252" s="123">
        <v>1057200</v>
      </c>
      <c r="AU252" s="123">
        <v>1057200</v>
      </c>
      <c r="AV252" s="124">
        <v>1057200</v>
      </c>
      <c r="AW252" s="124">
        <v>1057200</v>
      </c>
      <c r="AX252" s="124">
        <v>10000</v>
      </c>
      <c r="AY252" s="125">
        <v>9.4999999999999998E-3</v>
      </c>
      <c r="AZ252" s="5"/>
      <c r="BA252" s="7"/>
      <c r="BB252" s="7"/>
    </row>
    <row r="253" spans="1:54" ht="90" hidden="1">
      <c r="A253" s="6" t="s">
        <v>1311</v>
      </c>
      <c r="B253" s="6" t="s">
        <v>1311</v>
      </c>
      <c r="C253" s="6"/>
      <c r="D253" s="6" t="s">
        <v>1336</v>
      </c>
      <c r="E253" s="148" t="s">
        <v>1337</v>
      </c>
      <c r="F253" s="105" t="s">
        <v>56</v>
      </c>
      <c r="G253" s="149">
        <v>180</v>
      </c>
      <c r="H253" s="105" t="s">
        <v>57</v>
      </c>
      <c r="I253" s="106" t="s">
        <v>450</v>
      </c>
      <c r="J253" s="107">
        <v>46136</v>
      </c>
      <c r="K253" s="150" t="s">
        <v>1322</v>
      </c>
      <c r="L253" s="151" t="s">
        <v>452</v>
      </c>
      <c r="M253" s="107" t="s">
        <v>1323</v>
      </c>
      <c r="N253" s="108">
        <v>3300</v>
      </c>
      <c r="O253" s="108" t="s">
        <v>461</v>
      </c>
      <c r="P253" s="108" t="s">
        <v>455</v>
      </c>
      <c r="Q253" s="109">
        <v>3300</v>
      </c>
      <c r="R253" s="110">
        <v>627</v>
      </c>
      <c r="S253" s="110">
        <v>3927</v>
      </c>
      <c r="T253" s="110">
        <v>594000</v>
      </c>
      <c r="U253" s="110">
        <v>706860</v>
      </c>
      <c r="V253" s="111" t="s">
        <v>450</v>
      </c>
      <c r="W253" s="112">
        <v>46150</v>
      </c>
      <c r="X253" s="152" t="s">
        <v>1338</v>
      </c>
      <c r="Y253" s="153" t="s">
        <v>457</v>
      </c>
      <c r="Z253" s="154" t="s">
        <v>1339</v>
      </c>
      <c r="AA253" s="113">
        <v>4670</v>
      </c>
      <c r="AB253" s="113" t="s">
        <v>461</v>
      </c>
      <c r="AC253" s="113" t="s">
        <v>455</v>
      </c>
      <c r="AD253" s="114">
        <v>4670</v>
      </c>
      <c r="AE253" s="115">
        <v>887</v>
      </c>
      <c r="AF253" s="115">
        <v>5557</v>
      </c>
      <c r="AG253" s="115">
        <v>840600</v>
      </c>
      <c r="AH253" s="115">
        <v>1000314</v>
      </c>
      <c r="AI253" s="116" t="s">
        <v>450</v>
      </c>
      <c r="AJ253" s="117">
        <v>46139</v>
      </c>
      <c r="AK253" s="118" t="s">
        <v>1326</v>
      </c>
      <c r="AL253" s="155" t="s">
        <v>452</v>
      </c>
      <c r="AM253" s="119" t="s">
        <v>1327</v>
      </c>
      <c r="AN253" s="120">
        <v>3300</v>
      </c>
      <c r="AO253" s="120" t="s">
        <v>461</v>
      </c>
      <c r="AP253" s="121" t="s">
        <v>455</v>
      </c>
      <c r="AQ253" s="122">
        <v>3300</v>
      </c>
      <c r="AR253" s="123">
        <v>627</v>
      </c>
      <c r="AS253" s="123">
        <v>3927</v>
      </c>
      <c r="AT253" s="123">
        <v>594000</v>
      </c>
      <c r="AU253" s="123">
        <v>706860</v>
      </c>
      <c r="AV253" s="124">
        <v>4470.43</v>
      </c>
      <c r="AW253" s="124">
        <v>804678</v>
      </c>
      <c r="AX253" s="124">
        <v>169425.75</v>
      </c>
      <c r="AY253" s="125">
        <v>0.21060000000000001</v>
      </c>
      <c r="AZ253" s="5"/>
      <c r="BA253" s="7"/>
      <c r="BB253" s="7"/>
    </row>
    <row r="254" spans="1:54" ht="60" hidden="1">
      <c r="A254" s="6" t="s">
        <v>1311</v>
      </c>
      <c r="B254" s="6" t="s">
        <v>1311</v>
      </c>
      <c r="C254" s="6"/>
      <c r="D254" s="6" t="s">
        <v>1340</v>
      </c>
      <c r="E254" s="148" t="s">
        <v>1341</v>
      </c>
      <c r="F254" s="105" t="s">
        <v>531</v>
      </c>
      <c r="G254" s="149">
        <v>1</v>
      </c>
      <c r="H254" s="105" t="s">
        <v>1330</v>
      </c>
      <c r="I254" s="106" t="s">
        <v>450</v>
      </c>
      <c r="J254" s="107">
        <v>46142</v>
      </c>
      <c r="K254" s="150" t="s">
        <v>1331</v>
      </c>
      <c r="L254" s="151" t="s">
        <v>452</v>
      </c>
      <c r="M254" s="107" t="s">
        <v>1332</v>
      </c>
      <c r="N254" s="108">
        <v>805400</v>
      </c>
      <c r="O254" s="108" t="s">
        <v>461</v>
      </c>
      <c r="P254" s="108" t="s">
        <v>481</v>
      </c>
      <c r="Q254" s="109">
        <v>805400</v>
      </c>
      <c r="R254" s="110" t="s">
        <v>1309</v>
      </c>
      <c r="S254" s="110">
        <v>805400</v>
      </c>
      <c r="T254" s="110">
        <v>805400</v>
      </c>
      <c r="U254" s="110">
        <v>805400</v>
      </c>
      <c r="V254" s="111" t="s">
        <v>450</v>
      </c>
      <c r="W254" s="112">
        <v>46142</v>
      </c>
      <c r="X254" s="152" t="s">
        <v>1333</v>
      </c>
      <c r="Y254" s="153" t="s">
        <v>452</v>
      </c>
      <c r="Z254" s="154" t="s">
        <v>1334</v>
      </c>
      <c r="AA254" s="113">
        <v>785400</v>
      </c>
      <c r="AB254" s="113" t="s">
        <v>461</v>
      </c>
      <c r="AC254" s="113" t="s">
        <v>481</v>
      </c>
      <c r="AD254" s="114">
        <v>785400</v>
      </c>
      <c r="AE254" s="115" t="s">
        <v>1309</v>
      </c>
      <c r="AF254" s="115">
        <v>785400</v>
      </c>
      <c r="AG254" s="115">
        <v>785400</v>
      </c>
      <c r="AH254" s="115">
        <v>785400</v>
      </c>
      <c r="AI254" s="116" t="s">
        <v>450</v>
      </c>
      <c r="AJ254" s="117">
        <v>46142</v>
      </c>
      <c r="AK254" s="118" t="s">
        <v>1342</v>
      </c>
      <c r="AL254" s="155" t="s">
        <v>452</v>
      </c>
      <c r="AM254" s="119" t="s">
        <v>1335</v>
      </c>
      <c r="AN254" s="120">
        <v>795400</v>
      </c>
      <c r="AO254" s="120" t="s">
        <v>461</v>
      </c>
      <c r="AP254" s="121" t="s">
        <v>481</v>
      </c>
      <c r="AQ254" s="122">
        <v>795400</v>
      </c>
      <c r="AR254" s="123" t="s">
        <v>1309</v>
      </c>
      <c r="AS254" s="123">
        <v>795400</v>
      </c>
      <c r="AT254" s="123">
        <v>795400</v>
      </c>
      <c r="AU254" s="123">
        <v>795400</v>
      </c>
      <c r="AV254" s="124">
        <v>795400</v>
      </c>
      <c r="AW254" s="124">
        <v>795400</v>
      </c>
      <c r="AX254" s="124">
        <v>10000</v>
      </c>
      <c r="AY254" s="125">
        <v>1.26E-2</v>
      </c>
      <c r="AZ254" s="5"/>
      <c r="BA254" s="7"/>
      <c r="BB254" s="7"/>
    </row>
    <row r="255" spans="1:54" ht="60" hidden="1">
      <c r="A255" s="6" t="s">
        <v>1311</v>
      </c>
      <c r="B255" s="6" t="s">
        <v>1311</v>
      </c>
      <c r="C255" s="6"/>
      <c r="D255" s="6" t="s">
        <v>1343</v>
      </c>
      <c r="E255" s="148" t="s">
        <v>1344</v>
      </c>
      <c r="F255" s="105" t="s">
        <v>56</v>
      </c>
      <c r="G255" s="149">
        <v>40</v>
      </c>
      <c r="H255" s="105" t="s">
        <v>549</v>
      </c>
      <c r="I255" s="106" t="s">
        <v>450</v>
      </c>
      <c r="J255" s="107">
        <v>46136</v>
      </c>
      <c r="K255" s="150" t="s">
        <v>1322</v>
      </c>
      <c r="L255" s="151" t="s">
        <v>452</v>
      </c>
      <c r="M255" s="107" t="s">
        <v>1323</v>
      </c>
      <c r="N255" s="108">
        <v>5500</v>
      </c>
      <c r="O255" s="108" t="s">
        <v>461</v>
      </c>
      <c r="P255" s="108" t="s">
        <v>455</v>
      </c>
      <c r="Q255" s="109">
        <v>5500</v>
      </c>
      <c r="R255" s="110">
        <v>1045</v>
      </c>
      <c r="S255" s="110">
        <v>6545</v>
      </c>
      <c r="T255" s="110">
        <v>220000</v>
      </c>
      <c r="U255" s="110">
        <v>261800</v>
      </c>
      <c r="V255" s="111" t="s">
        <v>450</v>
      </c>
      <c r="W255" s="112">
        <v>46153</v>
      </c>
      <c r="X255" s="152" t="s">
        <v>1345</v>
      </c>
      <c r="Y255" s="153" t="s">
        <v>452</v>
      </c>
      <c r="Z255" s="154" t="s">
        <v>1346</v>
      </c>
      <c r="AA255" s="113">
        <v>4463.9799999999996</v>
      </c>
      <c r="AB255" s="113" t="s">
        <v>461</v>
      </c>
      <c r="AC255" s="113" t="s">
        <v>455</v>
      </c>
      <c r="AD255" s="114">
        <v>4463.9799999999996</v>
      </c>
      <c r="AE255" s="115">
        <v>848</v>
      </c>
      <c r="AF255" s="115">
        <v>4464</v>
      </c>
      <c r="AG255" s="115">
        <v>178559</v>
      </c>
      <c r="AH255" s="115">
        <v>178559</v>
      </c>
      <c r="AI255" s="116" t="s">
        <v>450</v>
      </c>
      <c r="AJ255" s="117">
        <v>46139</v>
      </c>
      <c r="AK255" s="118" t="s">
        <v>1326</v>
      </c>
      <c r="AL255" s="155" t="s">
        <v>452</v>
      </c>
      <c r="AM255" s="119" t="s">
        <v>1327</v>
      </c>
      <c r="AN255" s="120">
        <v>5500</v>
      </c>
      <c r="AO255" s="120" t="s">
        <v>461</v>
      </c>
      <c r="AP255" s="121" t="s">
        <v>455</v>
      </c>
      <c r="AQ255" s="122">
        <v>5500</v>
      </c>
      <c r="AR255" s="123">
        <v>1045</v>
      </c>
      <c r="AS255" s="123">
        <v>6545</v>
      </c>
      <c r="AT255" s="123">
        <v>220000</v>
      </c>
      <c r="AU255" s="123">
        <v>261800</v>
      </c>
      <c r="AV255" s="124">
        <v>5851.33</v>
      </c>
      <c r="AW255" s="124">
        <v>234053.07</v>
      </c>
      <c r="AX255" s="124">
        <v>48059.1</v>
      </c>
      <c r="AY255" s="125">
        <v>0.20530000000000001</v>
      </c>
      <c r="AZ255" s="5"/>
      <c r="BA255" s="7"/>
      <c r="BB255" s="7"/>
    </row>
    <row r="256" spans="1:54" ht="105" hidden="1">
      <c r="A256" s="6" t="s">
        <v>1347</v>
      </c>
      <c r="B256" s="6" t="s">
        <v>1347</v>
      </c>
      <c r="C256" s="6"/>
      <c r="D256" s="6" t="s">
        <v>1348</v>
      </c>
      <c r="E256" s="148" t="s">
        <v>1349</v>
      </c>
      <c r="F256" s="105" t="s">
        <v>56</v>
      </c>
      <c r="G256" s="149">
        <v>35</v>
      </c>
      <c r="H256" s="105" t="s">
        <v>57</v>
      </c>
      <c r="I256" s="106" t="s">
        <v>1350</v>
      </c>
      <c r="J256" s="107">
        <v>46156</v>
      </c>
      <c r="K256" s="150" t="s">
        <v>1351</v>
      </c>
      <c r="L256" s="151" t="s">
        <v>452</v>
      </c>
      <c r="M256" s="107" t="s">
        <v>1352</v>
      </c>
      <c r="N256" s="108">
        <v>92500</v>
      </c>
      <c r="O256" s="108" t="s">
        <v>461</v>
      </c>
      <c r="P256" s="108" t="s">
        <v>455</v>
      </c>
      <c r="Q256" s="109">
        <v>92500</v>
      </c>
      <c r="R256" s="110">
        <v>17575</v>
      </c>
      <c r="S256" s="110">
        <v>110075</v>
      </c>
      <c r="T256" s="110">
        <v>3237500</v>
      </c>
      <c r="U256" s="110">
        <v>3852625</v>
      </c>
      <c r="V256" s="111" t="s">
        <v>1350</v>
      </c>
      <c r="W256" s="112">
        <v>46156</v>
      </c>
      <c r="X256" s="152" t="s">
        <v>1353</v>
      </c>
      <c r="Y256" s="153" t="s">
        <v>452</v>
      </c>
      <c r="Z256" s="154" t="s">
        <v>1354</v>
      </c>
      <c r="AA256" s="113">
        <v>93000</v>
      </c>
      <c r="AB256" s="113" t="s">
        <v>461</v>
      </c>
      <c r="AC256" s="113" t="s">
        <v>455</v>
      </c>
      <c r="AD256" s="114">
        <v>93000</v>
      </c>
      <c r="AE256" s="115">
        <v>17670</v>
      </c>
      <c r="AF256" s="115">
        <v>110670</v>
      </c>
      <c r="AG256" s="115">
        <v>3255000</v>
      </c>
      <c r="AH256" s="115">
        <v>3873450</v>
      </c>
      <c r="AI256" s="116" t="s">
        <v>450</v>
      </c>
      <c r="AJ256" s="117">
        <v>46157</v>
      </c>
      <c r="AK256" s="118" t="s">
        <v>1355</v>
      </c>
      <c r="AL256" s="155" t="s">
        <v>452</v>
      </c>
      <c r="AM256" s="119" t="s">
        <v>405</v>
      </c>
      <c r="AN256" s="120">
        <v>117600</v>
      </c>
      <c r="AO256" s="120" t="s">
        <v>461</v>
      </c>
      <c r="AP256" s="121" t="s">
        <v>455</v>
      </c>
      <c r="AQ256" s="122">
        <v>117600</v>
      </c>
      <c r="AR256" s="123">
        <v>22344</v>
      </c>
      <c r="AS256" s="123">
        <v>139944</v>
      </c>
      <c r="AT256" s="123">
        <v>4116000</v>
      </c>
      <c r="AU256" s="123">
        <v>4898040</v>
      </c>
      <c r="AV256" s="124">
        <v>120229.67</v>
      </c>
      <c r="AW256" s="124">
        <v>4208038.33</v>
      </c>
      <c r="AX256" s="124">
        <v>597649.68000000005</v>
      </c>
      <c r="AY256" s="125">
        <v>0.14199999999999999</v>
      </c>
      <c r="AZ256" s="5"/>
      <c r="BA256" s="7"/>
      <c r="BB256" s="7"/>
    </row>
    <row r="257" spans="1:63" ht="60" hidden="1">
      <c r="A257" s="6" t="s">
        <v>1347</v>
      </c>
      <c r="B257" s="6" t="s">
        <v>1347</v>
      </c>
      <c r="C257" s="6"/>
      <c r="D257" s="6" t="s">
        <v>1356</v>
      </c>
      <c r="E257" s="148" t="s">
        <v>1357</v>
      </c>
      <c r="F257" s="105" t="s">
        <v>56</v>
      </c>
      <c r="G257" s="149">
        <v>60</v>
      </c>
      <c r="H257" s="105" t="s">
        <v>57</v>
      </c>
      <c r="I257" s="106" t="s">
        <v>1358</v>
      </c>
      <c r="J257" s="107">
        <v>46156</v>
      </c>
      <c r="K257" s="150" t="s">
        <v>1355</v>
      </c>
      <c r="L257" s="151" t="s">
        <v>452</v>
      </c>
      <c r="M257" s="107" t="s">
        <v>405</v>
      </c>
      <c r="N257" s="108">
        <v>5750</v>
      </c>
      <c r="O257" s="108" t="s">
        <v>461</v>
      </c>
      <c r="P257" s="108" t="s">
        <v>455</v>
      </c>
      <c r="Q257" s="109">
        <v>5750</v>
      </c>
      <c r="R257" s="110">
        <v>1093</v>
      </c>
      <c r="S257" s="110">
        <v>6843</v>
      </c>
      <c r="T257" s="110">
        <v>345000</v>
      </c>
      <c r="U257" s="110">
        <v>410550</v>
      </c>
      <c r="V257" s="111" t="s">
        <v>1358</v>
      </c>
      <c r="W257" s="112">
        <v>46156</v>
      </c>
      <c r="X257" s="152" t="s">
        <v>1353</v>
      </c>
      <c r="Y257" s="153" t="s">
        <v>452</v>
      </c>
      <c r="Z257" s="154" t="s">
        <v>1354</v>
      </c>
      <c r="AA257" s="113">
        <v>7500</v>
      </c>
      <c r="AB257" s="113" t="s">
        <v>461</v>
      </c>
      <c r="AC257" s="113" t="s">
        <v>455</v>
      </c>
      <c r="AD257" s="114">
        <v>7500</v>
      </c>
      <c r="AE257" s="115">
        <v>1425</v>
      </c>
      <c r="AF257" s="115">
        <v>8925</v>
      </c>
      <c r="AG257" s="115">
        <v>450000</v>
      </c>
      <c r="AH257" s="115">
        <v>535500</v>
      </c>
      <c r="AI257" s="116" t="s">
        <v>1358</v>
      </c>
      <c r="AJ257" s="117">
        <v>46156</v>
      </c>
      <c r="AK257" s="118" t="s">
        <v>1351</v>
      </c>
      <c r="AL257" s="155" t="s">
        <v>452</v>
      </c>
      <c r="AM257" s="119" t="s">
        <v>1352</v>
      </c>
      <c r="AN257" s="120">
        <v>7000</v>
      </c>
      <c r="AO257" s="120" t="s">
        <v>461</v>
      </c>
      <c r="AP257" s="121" t="s">
        <v>455</v>
      </c>
      <c r="AQ257" s="122">
        <v>7000</v>
      </c>
      <c r="AR257" s="123">
        <v>1330</v>
      </c>
      <c r="AS257" s="123">
        <v>8330</v>
      </c>
      <c r="AT257" s="123">
        <v>420000</v>
      </c>
      <c r="AU257" s="123">
        <v>499800</v>
      </c>
      <c r="AV257" s="124">
        <v>8032.5</v>
      </c>
      <c r="AW257" s="124">
        <v>481950</v>
      </c>
      <c r="AX257" s="124">
        <v>64359.09</v>
      </c>
      <c r="AY257" s="125">
        <v>0.13350000000000001</v>
      </c>
      <c r="AZ257" s="5"/>
      <c r="BA257" s="7"/>
      <c r="BB257" s="7"/>
    </row>
    <row r="258" spans="1:63" ht="75" hidden="1">
      <c r="A258" s="6" t="s">
        <v>1347</v>
      </c>
      <c r="B258" s="6" t="s">
        <v>1347</v>
      </c>
      <c r="C258" s="6"/>
      <c r="D258" s="6"/>
      <c r="E258" s="148" t="s">
        <v>1359</v>
      </c>
      <c r="F258" s="105"/>
      <c r="G258" s="149"/>
      <c r="H258" s="105"/>
      <c r="I258" s="106"/>
      <c r="J258" s="107"/>
      <c r="K258" s="150"/>
      <c r="L258" s="151"/>
      <c r="M258" s="107"/>
      <c r="N258" s="108"/>
      <c r="O258" s="108"/>
      <c r="P258" s="108"/>
      <c r="Q258" s="109"/>
      <c r="R258" s="110"/>
      <c r="S258" s="110"/>
      <c r="T258" s="110"/>
      <c r="U258" s="110"/>
      <c r="V258" s="111"/>
      <c r="W258" s="112"/>
      <c r="X258" s="152"/>
      <c r="Y258" s="153"/>
      <c r="Z258" s="154"/>
      <c r="AA258" s="113"/>
      <c r="AB258" s="113"/>
      <c r="AC258" s="113"/>
      <c r="AD258" s="114"/>
      <c r="AE258" s="115"/>
      <c r="AF258" s="115"/>
      <c r="AG258" s="115"/>
      <c r="AH258" s="115"/>
      <c r="AI258" s="116"/>
      <c r="AJ258" s="117"/>
      <c r="AK258" s="118"/>
      <c r="AL258" s="155"/>
      <c r="AM258" s="119"/>
      <c r="AN258" s="120"/>
      <c r="AO258" s="120"/>
      <c r="AP258" s="121"/>
      <c r="AQ258" s="122"/>
      <c r="AR258" s="123"/>
      <c r="AS258" s="123"/>
      <c r="AT258" s="123"/>
      <c r="AU258" s="123"/>
      <c r="AV258" s="124"/>
      <c r="AW258" s="124"/>
      <c r="AX258" s="124"/>
      <c r="AY258" s="125"/>
      <c r="AZ258" s="5"/>
      <c r="BA258" s="7"/>
      <c r="BB258" s="7"/>
    </row>
    <row r="259" spans="1:63" ht="195" hidden="1">
      <c r="A259" s="6" t="s">
        <v>1347</v>
      </c>
      <c r="B259" s="6" t="s">
        <v>1347</v>
      </c>
      <c r="C259" s="6"/>
      <c r="D259" s="6"/>
      <c r="E259" s="148" t="s">
        <v>1360</v>
      </c>
      <c r="F259" s="105"/>
      <c r="G259" s="149"/>
      <c r="H259" s="105"/>
      <c r="I259" s="106"/>
      <c r="J259" s="107"/>
      <c r="K259" s="150"/>
      <c r="L259" s="151"/>
      <c r="M259" s="107"/>
      <c r="N259" s="108"/>
      <c r="O259" s="108"/>
      <c r="P259" s="108"/>
      <c r="Q259" s="109"/>
      <c r="R259" s="110"/>
      <c r="S259" s="110"/>
      <c r="T259" s="110"/>
      <c r="U259" s="110"/>
      <c r="V259" s="111"/>
      <c r="W259" s="112"/>
      <c r="X259" s="152"/>
      <c r="Y259" s="153"/>
      <c r="Z259" s="154"/>
      <c r="AA259" s="113"/>
      <c r="AB259" s="113"/>
      <c r="AC259" s="113"/>
      <c r="AD259" s="114"/>
      <c r="AE259" s="115"/>
      <c r="AF259" s="115"/>
      <c r="AG259" s="115"/>
      <c r="AH259" s="115"/>
      <c r="AI259" s="116"/>
      <c r="AJ259" s="117"/>
      <c r="AK259" s="118"/>
      <c r="AL259" s="155"/>
      <c r="AM259" s="119"/>
      <c r="AN259" s="120"/>
      <c r="AO259" s="120"/>
      <c r="AP259" s="121"/>
      <c r="AQ259" s="122"/>
      <c r="AR259" s="123"/>
      <c r="AS259" s="123"/>
      <c r="AT259" s="123"/>
      <c r="AU259" s="123"/>
      <c r="AV259" s="124"/>
      <c r="AW259" s="124"/>
      <c r="AX259" s="124"/>
      <c r="AY259" s="125"/>
      <c r="AZ259" s="5"/>
      <c r="BA259" s="7"/>
      <c r="BB259" s="7"/>
    </row>
    <row r="260" spans="1:63" ht="225" hidden="1">
      <c r="A260" s="6" t="s">
        <v>1347</v>
      </c>
      <c r="B260" s="6" t="s">
        <v>1347</v>
      </c>
      <c r="C260" s="6"/>
      <c r="D260" s="6" t="s">
        <v>1361</v>
      </c>
      <c r="E260" s="148" t="s">
        <v>1362</v>
      </c>
      <c r="F260" s="105" t="s">
        <v>56</v>
      </c>
      <c r="G260" s="149">
        <v>100</v>
      </c>
      <c r="H260" s="105" t="s">
        <v>57</v>
      </c>
      <c r="I260" s="106" t="s">
        <v>1350</v>
      </c>
      <c r="J260" s="107">
        <v>46156</v>
      </c>
      <c r="K260" s="150" t="s">
        <v>1351</v>
      </c>
      <c r="L260" s="151" t="s">
        <v>452</v>
      </c>
      <c r="M260" s="107" t="s">
        <v>1352</v>
      </c>
      <c r="N260" s="108">
        <v>7600</v>
      </c>
      <c r="O260" s="108" t="s">
        <v>461</v>
      </c>
      <c r="P260" s="108" t="s">
        <v>455</v>
      </c>
      <c r="Q260" s="109">
        <v>7600</v>
      </c>
      <c r="R260" s="110">
        <v>1444</v>
      </c>
      <c r="S260" s="110">
        <v>9044</v>
      </c>
      <c r="T260" s="110">
        <v>760000</v>
      </c>
      <c r="U260" s="110">
        <v>904400</v>
      </c>
      <c r="V260" s="111" t="s">
        <v>1350</v>
      </c>
      <c r="W260" s="112">
        <v>46156</v>
      </c>
      <c r="X260" s="152" t="s">
        <v>1363</v>
      </c>
      <c r="Y260" s="153" t="s">
        <v>452</v>
      </c>
      <c r="Z260" s="154" t="s">
        <v>1364</v>
      </c>
      <c r="AA260" s="113">
        <v>5860</v>
      </c>
      <c r="AB260" s="113" t="s">
        <v>461</v>
      </c>
      <c r="AC260" s="113" t="s">
        <v>455</v>
      </c>
      <c r="AD260" s="114">
        <v>5860</v>
      </c>
      <c r="AE260" s="115">
        <v>1113</v>
      </c>
      <c r="AF260" s="115">
        <v>6973</v>
      </c>
      <c r="AG260" s="115">
        <v>586000</v>
      </c>
      <c r="AH260" s="115">
        <v>697340</v>
      </c>
      <c r="AI260" s="116" t="s">
        <v>1358</v>
      </c>
      <c r="AJ260" s="117">
        <v>46156</v>
      </c>
      <c r="AK260" s="118" t="s">
        <v>1353</v>
      </c>
      <c r="AL260" s="155" t="s">
        <v>452</v>
      </c>
      <c r="AM260" s="119" t="s">
        <v>1354</v>
      </c>
      <c r="AN260" s="120">
        <v>8040</v>
      </c>
      <c r="AO260" s="120" t="s">
        <v>461</v>
      </c>
      <c r="AP260" s="121" t="s">
        <v>455</v>
      </c>
      <c r="AQ260" s="122">
        <v>8040</v>
      </c>
      <c r="AR260" s="123">
        <v>1528</v>
      </c>
      <c r="AS260" s="123">
        <v>9568</v>
      </c>
      <c r="AT260" s="123">
        <v>804000</v>
      </c>
      <c r="AU260" s="123">
        <v>956760</v>
      </c>
      <c r="AV260" s="124">
        <v>8528.33</v>
      </c>
      <c r="AW260" s="124">
        <v>852833.33</v>
      </c>
      <c r="AX260" s="124">
        <v>137182.45000000001</v>
      </c>
      <c r="AY260" s="125">
        <v>0.16089999999999999</v>
      </c>
      <c r="AZ260" s="5"/>
      <c r="BA260" s="7"/>
      <c r="BB260" s="7"/>
    </row>
    <row r="261" spans="1:63" ht="180" hidden="1">
      <c r="A261" s="6" t="s">
        <v>1347</v>
      </c>
      <c r="B261" s="6" t="s">
        <v>1347</v>
      </c>
      <c r="C261" s="6"/>
      <c r="D261" s="6" t="s">
        <v>1365</v>
      </c>
      <c r="E261" s="148" t="s">
        <v>1366</v>
      </c>
      <c r="F261" s="105" t="s">
        <v>56</v>
      </c>
      <c r="G261" s="149">
        <v>50</v>
      </c>
      <c r="H261" s="105" t="s">
        <v>57</v>
      </c>
      <c r="I261" s="106" t="s">
        <v>1350</v>
      </c>
      <c r="J261" s="107">
        <v>46156</v>
      </c>
      <c r="K261" s="150" t="s">
        <v>1351</v>
      </c>
      <c r="L261" s="151" t="s">
        <v>452</v>
      </c>
      <c r="M261" s="107" t="s">
        <v>1352</v>
      </c>
      <c r="N261" s="108">
        <v>14000</v>
      </c>
      <c r="O261" s="108" t="s">
        <v>461</v>
      </c>
      <c r="P261" s="108" t="s">
        <v>455</v>
      </c>
      <c r="Q261" s="109">
        <v>14000</v>
      </c>
      <c r="R261" s="110">
        <v>2660</v>
      </c>
      <c r="S261" s="110">
        <v>16660</v>
      </c>
      <c r="T261" s="110">
        <v>700000</v>
      </c>
      <c r="U261" s="110">
        <v>833000</v>
      </c>
      <c r="V261" s="111" t="s">
        <v>1350</v>
      </c>
      <c r="W261" s="112">
        <v>46156</v>
      </c>
      <c r="X261" s="152" t="s">
        <v>1363</v>
      </c>
      <c r="Y261" s="153" t="s">
        <v>452</v>
      </c>
      <c r="Z261" s="154" t="s">
        <v>1364</v>
      </c>
      <c r="AA261" s="113">
        <v>11890</v>
      </c>
      <c r="AB261" s="113" t="s">
        <v>461</v>
      </c>
      <c r="AC261" s="113" t="s">
        <v>455</v>
      </c>
      <c r="AD261" s="114">
        <v>11890</v>
      </c>
      <c r="AE261" s="115">
        <v>2259</v>
      </c>
      <c r="AF261" s="115">
        <v>14149</v>
      </c>
      <c r="AG261" s="115">
        <v>594500</v>
      </c>
      <c r="AH261" s="115">
        <v>707455</v>
      </c>
      <c r="AI261" s="116" t="s">
        <v>1350</v>
      </c>
      <c r="AJ261" s="117">
        <v>46156</v>
      </c>
      <c r="AK261" s="118" t="s">
        <v>1353</v>
      </c>
      <c r="AL261" s="155" t="s">
        <v>1367</v>
      </c>
      <c r="AM261" s="119" t="s">
        <v>1354</v>
      </c>
      <c r="AN261" s="120">
        <v>15000</v>
      </c>
      <c r="AO261" s="120" t="s">
        <v>461</v>
      </c>
      <c r="AP261" s="121" t="s">
        <v>455</v>
      </c>
      <c r="AQ261" s="122">
        <v>15000</v>
      </c>
      <c r="AR261" s="123">
        <v>2850</v>
      </c>
      <c r="AS261" s="123">
        <v>17850</v>
      </c>
      <c r="AT261" s="123">
        <v>750000</v>
      </c>
      <c r="AU261" s="123">
        <v>892500</v>
      </c>
      <c r="AV261" s="124">
        <v>16219.7</v>
      </c>
      <c r="AW261" s="124">
        <v>810985</v>
      </c>
      <c r="AX261" s="124">
        <v>94466.44</v>
      </c>
      <c r="AY261" s="125">
        <v>0.11650000000000001</v>
      </c>
      <c r="AZ261" s="5"/>
      <c r="BA261" s="7"/>
      <c r="BB261" s="7"/>
    </row>
    <row r="262" spans="1:63" ht="75" hidden="1">
      <c r="A262" s="6" t="s">
        <v>1368</v>
      </c>
      <c r="B262" s="6" t="s">
        <v>1368</v>
      </c>
      <c r="C262" s="6"/>
      <c r="D262" s="6" t="s">
        <v>1369</v>
      </c>
      <c r="E262" s="148" t="s">
        <v>1370</v>
      </c>
      <c r="F262" s="105" t="s">
        <v>56</v>
      </c>
      <c r="G262" s="149">
        <v>30</v>
      </c>
      <c r="H262" s="105" t="s">
        <v>549</v>
      </c>
      <c r="I262" s="106" t="s">
        <v>463</v>
      </c>
      <c r="J262" s="107">
        <v>46170</v>
      </c>
      <c r="K262" s="150" t="s">
        <v>1371</v>
      </c>
      <c r="L262" s="151" t="s">
        <v>457</v>
      </c>
      <c r="M262" s="107" t="s">
        <v>1371</v>
      </c>
      <c r="N262" s="108">
        <v>30000</v>
      </c>
      <c r="O262" s="108" t="s">
        <v>461</v>
      </c>
      <c r="P262" s="108" t="s">
        <v>455</v>
      </c>
      <c r="Q262" s="109">
        <v>30000</v>
      </c>
      <c r="R262" s="110">
        <v>5700</v>
      </c>
      <c r="S262" s="110">
        <v>35700</v>
      </c>
      <c r="T262" s="110">
        <v>900000</v>
      </c>
      <c r="U262" s="110">
        <v>1071000</v>
      </c>
      <c r="V262" s="111" t="s">
        <v>463</v>
      </c>
      <c r="W262" s="112">
        <v>46170</v>
      </c>
      <c r="X262" s="152" t="s">
        <v>1372</v>
      </c>
      <c r="Y262" s="153" t="s">
        <v>457</v>
      </c>
      <c r="Z262" s="154" t="s">
        <v>1373</v>
      </c>
      <c r="AA262" s="113">
        <v>26890</v>
      </c>
      <c r="AB262" s="113" t="s">
        <v>461</v>
      </c>
      <c r="AC262" s="113" t="s">
        <v>455</v>
      </c>
      <c r="AD262" s="114">
        <v>26890</v>
      </c>
      <c r="AE262" s="115">
        <v>5109</v>
      </c>
      <c r="AF262" s="115">
        <v>31999</v>
      </c>
      <c r="AG262" s="115">
        <v>806700</v>
      </c>
      <c r="AH262" s="115">
        <v>959973</v>
      </c>
      <c r="AI262" s="116" t="s">
        <v>463</v>
      </c>
      <c r="AJ262" s="117">
        <v>46170</v>
      </c>
      <c r="AK262" s="118" t="s">
        <v>1374</v>
      </c>
      <c r="AL262" s="155" t="s">
        <v>457</v>
      </c>
      <c r="AM262" s="119" t="s">
        <v>1374</v>
      </c>
      <c r="AN262" s="120">
        <v>30000</v>
      </c>
      <c r="AO262" s="120" t="s">
        <v>461</v>
      </c>
      <c r="AP262" s="121" t="s">
        <v>481</v>
      </c>
      <c r="AQ262" s="122">
        <v>30000</v>
      </c>
      <c r="AR262" s="123" t="s">
        <v>1309</v>
      </c>
      <c r="AS262" s="123">
        <v>30000</v>
      </c>
      <c r="AT262" s="123">
        <v>900000</v>
      </c>
      <c r="AU262" s="123">
        <v>900000</v>
      </c>
      <c r="AV262" s="124">
        <v>32566.37</v>
      </c>
      <c r="AW262" s="124">
        <v>976991</v>
      </c>
      <c r="AX262" s="124">
        <v>86760.93</v>
      </c>
      <c r="AY262" s="125">
        <v>8.8800000000000004E-2</v>
      </c>
      <c r="AZ262" s="5"/>
      <c r="BA262" s="7"/>
      <c r="BB262" s="7"/>
    </row>
    <row r="263" spans="1:63" ht="120" hidden="1">
      <c r="A263" s="6" t="s">
        <v>1368</v>
      </c>
      <c r="B263" s="6" t="s">
        <v>1368</v>
      </c>
      <c r="C263" s="6"/>
      <c r="D263" s="6" t="s">
        <v>1375</v>
      </c>
      <c r="E263" s="148" t="s">
        <v>1376</v>
      </c>
      <c r="F263" s="105" t="s">
        <v>1377</v>
      </c>
      <c r="G263" s="149">
        <v>42</v>
      </c>
      <c r="H263" s="105" t="s">
        <v>57</v>
      </c>
      <c r="I263" s="106" t="s">
        <v>463</v>
      </c>
      <c r="J263" s="107">
        <v>46170</v>
      </c>
      <c r="K263" s="150" t="s">
        <v>1378</v>
      </c>
      <c r="L263" s="151" t="s">
        <v>457</v>
      </c>
      <c r="M263" s="107" t="s">
        <v>1379</v>
      </c>
      <c r="N263" s="108">
        <v>6900</v>
      </c>
      <c r="O263" s="108" t="s">
        <v>454</v>
      </c>
      <c r="P263" s="108" t="s">
        <v>455</v>
      </c>
      <c r="Q263" s="109">
        <v>5798.32</v>
      </c>
      <c r="R263" s="110">
        <v>1102</v>
      </c>
      <c r="S263" s="110">
        <v>6900</v>
      </c>
      <c r="T263" s="110">
        <v>243529</v>
      </c>
      <c r="U263" s="110">
        <v>289800</v>
      </c>
      <c r="V263" s="111" t="s">
        <v>463</v>
      </c>
      <c r="W263" s="112">
        <v>46170</v>
      </c>
      <c r="X263" s="152" t="s">
        <v>1380</v>
      </c>
      <c r="Y263" s="153" t="s">
        <v>457</v>
      </c>
      <c r="Z263" s="154" t="s">
        <v>1381</v>
      </c>
      <c r="AA263" s="113">
        <v>6600</v>
      </c>
      <c r="AB263" s="113" t="s">
        <v>454</v>
      </c>
      <c r="AC263" s="113" t="s">
        <v>455</v>
      </c>
      <c r="AD263" s="114">
        <v>5546.22</v>
      </c>
      <c r="AE263" s="115">
        <v>1054</v>
      </c>
      <c r="AF263" s="115">
        <v>6600</v>
      </c>
      <c r="AG263" s="115">
        <v>232941</v>
      </c>
      <c r="AH263" s="115">
        <v>277200</v>
      </c>
      <c r="AI263" s="116" t="s">
        <v>463</v>
      </c>
      <c r="AJ263" s="117">
        <v>46170</v>
      </c>
      <c r="AK263" s="118" t="s">
        <v>1382</v>
      </c>
      <c r="AL263" s="155" t="s">
        <v>457</v>
      </c>
      <c r="AM263" s="119" t="s">
        <v>90</v>
      </c>
      <c r="AN263" s="120">
        <v>6900</v>
      </c>
      <c r="AO263" s="120" t="s">
        <v>454</v>
      </c>
      <c r="AP263" s="121" t="s">
        <v>455</v>
      </c>
      <c r="AQ263" s="122">
        <v>5798.32</v>
      </c>
      <c r="AR263" s="123">
        <v>1102</v>
      </c>
      <c r="AS263" s="123">
        <v>6900</v>
      </c>
      <c r="AT263" s="123">
        <v>243529</v>
      </c>
      <c r="AU263" s="123">
        <v>289800</v>
      </c>
      <c r="AV263" s="124">
        <v>6800</v>
      </c>
      <c r="AW263" s="124">
        <v>285600</v>
      </c>
      <c r="AX263" s="124">
        <v>7274.61</v>
      </c>
      <c r="AY263" s="125">
        <v>2.5499999999999998E-2</v>
      </c>
      <c r="AZ263" s="5"/>
      <c r="BA263" s="7"/>
      <c r="BB263" s="7"/>
    </row>
    <row r="264" spans="1:63" ht="120" hidden="1">
      <c r="A264" s="6" t="s">
        <v>1368</v>
      </c>
      <c r="B264" s="6" t="s">
        <v>1368</v>
      </c>
      <c r="C264" s="6"/>
      <c r="D264" s="6" t="s">
        <v>1383</v>
      </c>
      <c r="E264" s="148" t="s">
        <v>1384</v>
      </c>
      <c r="F264" s="105" t="s">
        <v>56</v>
      </c>
      <c r="G264" s="149">
        <v>30</v>
      </c>
      <c r="H264" s="105" t="s">
        <v>57</v>
      </c>
      <c r="I264" s="106" t="s">
        <v>463</v>
      </c>
      <c r="J264" s="107">
        <v>46170</v>
      </c>
      <c r="K264" s="150" t="s">
        <v>1385</v>
      </c>
      <c r="L264" s="151" t="s">
        <v>457</v>
      </c>
      <c r="M264" s="107" t="s">
        <v>1386</v>
      </c>
      <c r="N264" s="108">
        <v>21023</v>
      </c>
      <c r="O264" s="108" t="s">
        <v>454</v>
      </c>
      <c r="P264" s="108" t="s">
        <v>455</v>
      </c>
      <c r="Q264" s="109">
        <v>17666.39</v>
      </c>
      <c r="R264" s="110">
        <v>3357</v>
      </c>
      <c r="S264" s="110">
        <v>21023</v>
      </c>
      <c r="T264" s="110">
        <v>529992</v>
      </c>
      <c r="U264" s="110">
        <v>630690</v>
      </c>
      <c r="V264" s="111" t="s">
        <v>463</v>
      </c>
      <c r="W264" s="112">
        <v>46170</v>
      </c>
      <c r="X264" s="152" t="s">
        <v>1387</v>
      </c>
      <c r="Y264" s="153" t="s">
        <v>457</v>
      </c>
      <c r="Z264" s="154" t="s">
        <v>1388</v>
      </c>
      <c r="AA264" s="113">
        <v>24300</v>
      </c>
      <c r="AB264" s="113" t="s">
        <v>454</v>
      </c>
      <c r="AC264" s="113" t="s">
        <v>455</v>
      </c>
      <c r="AD264" s="114">
        <v>20420.169999999998</v>
      </c>
      <c r="AE264" s="115">
        <v>3880</v>
      </c>
      <c r="AF264" s="115">
        <v>24300</v>
      </c>
      <c r="AG264" s="115">
        <v>612605</v>
      </c>
      <c r="AH264" s="115">
        <v>729000</v>
      </c>
      <c r="AI264" s="116" t="s">
        <v>463</v>
      </c>
      <c r="AJ264" s="117">
        <v>46170</v>
      </c>
      <c r="AK264" s="118" t="s">
        <v>1389</v>
      </c>
      <c r="AL264" s="155" t="s">
        <v>457</v>
      </c>
      <c r="AM264" s="119" t="s">
        <v>1232</v>
      </c>
      <c r="AN264" s="120">
        <v>22000</v>
      </c>
      <c r="AO264" s="120" t="s">
        <v>454</v>
      </c>
      <c r="AP264" s="121" t="s">
        <v>455</v>
      </c>
      <c r="AQ264" s="122">
        <v>18487.39</v>
      </c>
      <c r="AR264" s="123">
        <v>3513</v>
      </c>
      <c r="AS264" s="123">
        <v>22000</v>
      </c>
      <c r="AT264" s="123">
        <v>554622</v>
      </c>
      <c r="AU264" s="123">
        <v>660000</v>
      </c>
      <c r="AV264" s="124">
        <v>22441</v>
      </c>
      <c r="AW264" s="124">
        <v>673230</v>
      </c>
      <c r="AX264" s="124">
        <v>50472.65</v>
      </c>
      <c r="AY264" s="125">
        <v>7.4999999999999997E-2</v>
      </c>
      <c r="AZ264" s="5"/>
      <c r="BA264" s="7"/>
      <c r="BB264" s="7"/>
    </row>
    <row r="265" spans="1:63" ht="135" hidden="1">
      <c r="A265" s="6" t="s">
        <v>1368</v>
      </c>
      <c r="B265" s="6" t="s">
        <v>1368</v>
      </c>
      <c r="C265" s="6"/>
      <c r="D265" s="6" t="s">
        <v>1390</v>
      </c>
      <c r="E265" s="148" t="s">
        <v>1390</v>
      </c>
      <c r="F265" s="105" t="s">
        <v>1391</v>
      </c>
      <c r="G265" s="149">
        <v>12</v>
      </c>
      <c r="H265" s="105" t="s">
        <v>57</v>
      </c>
      <c r="I265" s="106" t="s">
        <v>463</v>
      </c>
      <c r="J265" s="107">
        <v>46170</v>
      </c>
      <c r="K265" s="150" t="s">
        <v>1392</v>
      </c>
      <c r="L265" s="151" t="s">
        <v>457</v>
      </c>
      <c r="M265" s="107" t="s">
        <v>1393</v>
      </c>
      <c r="N265" s="108">
        <v>16900</v>
      </c>
      <c r="O265" s="108" t="s">
        <v>454</v>
      </c>
      <c r="P265" s="108" t="s">
        <v>455</v>
      </c>
      <c r="Q265" s="109">
        <v>14201.68</v>
      </c>
      <c r="R265" s="110">
        <v>2698</v>
      </c>
      <c r="S265" s="110">
        <v>16900</v>
      </c>
      <c r="T265" s="110">
        <v>170420</v>
      </c>
      <c r="U265" s="110">
        <v>202800</v>
      </c>
      <c r="V265" s="111" t="s">
        <v>463</v>
      </c>
      <c r="W265" s="112">
        <v>46170</v>
      </c>
      <c r="X265" s="152" t="s">
        <v>1394</v>
      </c>
      <c r="Y265" s="153" t="s">
        <v>457</v>
      </c>
      <c r="Z265" s="154" t="s">
        <v>1394</v>
      </c>
      <c r="AA265" s="113">
        <v>15000</v>
      </c>
      <c r="AB265" s="113" t="s">
        <v>461</v>
      </c>
      <c r="AC265" s="113" t="s">
        <v>455</v>
      </c>
      <c r="AD265" s="114">
        <v>15000</v>
      </c>
      <c r="AE265" s="115">
        <v>2850</v>
      </c>
      <c r="AF265" s="115">
        <v>17850</v>
      </c>
      <c r="AG265" s="115">
        <v>180000</v>
      </c>
      <c r="AH265" s="115">
        <v>214200</v>
      </c>
      <c r="AI265" s="116" t="s">
        <v>463</v>
      </c>
      <c r="AJ265" s="117">
        <v>46170</v>
      </c>
      <c r="AK265" s="118" t="s">
        <v>1395</v>
      </c>
      <c r="AL265" s="155" t="s">
        <v>457</v>
      </c>
      <c r="AM265" s="119" t="s">
        <v>1396</v>
      </c>
      <c r="AN265" s="120">
        <v>15200</v>
      </c>
      <c r="AO265" s="120" t="s">
        <v>454</v>
      </c>
      <c r="AP265" s="121" t="s">
        <v>455</v>
      </c>
      <c r="AQ265" s="122">
        <v>12773.11</v>
      </c>
      <c r="AR265" s="123">
        <v>2427</v>
      </c>
      <c r="AS265" s="123">
        <v>15200</v>
      </c>
      <c r="AT265" s="123">
        <v>153277</v>
      </c>
      <c r="AU265" s="123">
        <v>182400</v>
      </c>
      <c r="AV265" s="124">
        <v>16650</v>
      </c>
      <c r="AW265" s="124">
        <v>199800</v>
      </c>
      <c r="AX265" s="124">
        <v>16110.87</v>
      </c>
      <c r="AY265" s="125">
        <v>8.0600000000000005E-2</v>
      </c>
      <c r="AZ265" s="5"/>
      <c r="BA265" s="7"/>
      <c r="BB265" s="7"/>
    </row>
    <row r="266" spans="1:63" ht="60" hidden="1">
      <c r="A266" s="6" t="s">
        <v>1368</v>
      </c>
      <c r="B266" s="6" t="s">
        <v>1368</v>
      </c>
      <c r="C266" s="6"/>
      <c r="D266" s="6" t="s">
        <v>1397</v>
      </c>
      <c r="E266" s="148" t="s">
        <v>1398</v>
      </c>
      <c r="F266" s="105" t="s">
        <v>56</v>
      </c>
      <c r="G266" s="149">
        <v>30</v>
      </c>
      <c r="H266" s="105" t="s">
        <v>549</v>
      </c>
      <c r="I266" s="106" t="s">
        <v>463</v>
      </c>
      <c r="J266" s="107">
        <v>46170</v>
      </c>
      <c r="K266" s="150" t="s">
        <v>1399</v>
      </c>
      <c r="L266" s="151" t="s">
        <v>457</v>
      </c>
      <c r="M266" s="107" t="s">
        <v>1399</v>
      </c>
      <c r="N266" s="108">
        <v>35000</v>
      </c>
      <c r="O266" s="108" t="s">
        <v>461</v>
      </c>
      <c r="P266" s="108" t="s">
        <v>481</v>
      </c>
      <c r="Q266" s="109">
        <v>35000</v>
      </c>
      <c r="R266" s="110" t="s">
        <v>1309</v>
      </c>
      <c r="S266" s="110">
        <v>35000</v>
      </c>
      <c r="T266" s="110">
        <v>1050000</v>
      </c>
      <c r="U266" s="110">
        <v>1050000</v>
      </c>
      <c r="V266" s="111" t="s">
        <v>463</v>
      </c>
      <c r="W266" s="112">
        <v>46170</v>
      </c>
      <c r="X266" s="152" t="s">
        <v>1400</v>
      </c>
      <c r="Y266" s="153" t="s">
        <v>457</v>
      </c>
      <c r="Z266" s="154" t="s">
        <v>1401</v>
      </c>
      <c r="AA266" s="113">
        <v>36000</v>
      </c>
      <c r="AB266" s="113" t="s">
        <v>461</v>
      </c>
      <c r="AC266" s="113" t="s">
        <v>455</v>
      </c>
      <c r="AD266" s="114">
        <v>36000</v>
      </c>
      <c r="AE266" s="115">
        <v>6840</v>
      </c>
      <c r="AF266" s="115">
        <v>42840</v>
      </c>
      <c r="AG266" s="115">
        <v>1080000</v>
      </c>
      <c r="AH266" s="115">
        <v>1285200</v>
      </c>
      <c r="AI266" s="116" t="s">
        <v>463</v>
      </c>
      <c r="AJ266" s="117">
        <v>46170</v>
      </c>
      <c r="AK266" s="118" t="s">
        <v>1402</v>
      </c>
      <c r="AL266" s="155" t="s">
        <v>457</v>
      </c>
      <c r="AM266" s="119" t="s">
        <v>1403</v>
      </c>
      <c r="AN266" s="120">
        <v>35000</v>
      </c>
      <c r="AO266" s="120" t="s">
        <v>461</v>
      </c>
      <c r="AP266" s="121" t="s">
        <v>455</v>
      </c>
      <c r="AQ266" s="122">
        <v>35000</v>
      </c>
      <c r="AR266" s="123">
        <v>6650</v>
      </c>
      <c r="AS266" s="123">
        <v>41650</v>
      </c>
      <c r="AT266" s="123">
        <v>1050000</v>
      </c>
      <c r="AU266" s="123">
        <v>1249500</v>
      </c>
      <c r="AV266" s="124">
        <v>39830</v>
      </c>
      <c r="AW266" s="124">
        <v>1194900</v>
      </c>
      <c r="AX266" s="124">
        <v>126750.27</v>
      </c>
      <c r="AY266" s="125">
        <v>0.1061</v>
      </c>
      <c r="AZ266" s="5"/>
      <c r="BA266" s="7"/>
      <c r="BB266" s="7"/>
    </row>
    <row r="267" spans="1:63" ht="90" hidden="1">
      <c r="A267" s="6" t="s">
        <v>1368</v>
      </c>
      <c r="B267" s="6" t="s">
        <v>1368</v>
      </c>
      <c r="C267" s="6"/>
      <c r="D267" s="6" t="s">
        <v>1404</v>
      </c>
      <c r="E267" s="148" t="s">
        <v>1405</v>
      </c>
      <c r="F267" s="105" t="s">
        <v>56</v>
      </c>
      <c r="G267" s="149">
        <v>30</v>
      </c>
      <c r="H267" s="105" t="s">
        <v>57</v>
      </c>
      <c r="I267" s="106" t="s">
        <v>463</v>
      </c>
      <c r="J267" s="107">
        <v>46175</v>
      </c>
      <c r="K267" s="150" t="s">
        <v>1406</v>
      </c>
      <c r="L267" s="151" t="s">
        <v>457</v>
      </c>
      <c r="M267" s="107" t="s">
        <v>1406</v>
      </c>
      <c r="N267" s="108">
        <v>5200</v>
      </c>
      <c r="O267" s="108" t="s">
        <v>461</v>
      </c>
      <c r="P267" s="108" t="s">
        <v>455</v>
      </c>
      <c r="Q267" s="109">
        <v>5200</v>
      </c>
      <c r="R267" s="110">
        <v>988</v>
      </c>
      <c r="S267" s="110">
        <v>6188</v>
      </c>
      <c r="T267" s="110">
        <v>156000</v>
      </c>
      <c r="U267" s="110">
        <v>185640</v>
      </c>
      <c r="V267" s="111" t="s">
        <v>463</v>
      </c>
      <c r="W267" s="112">
        <v>46175</v>
      </c>
      <c r="X267" s="152" t="s">
        <v>1407</v>
      </c>
      <c r="Y267" s="153" t="s">
        <v>457</v>
      </c>
      <c r="Z267" s="154" t="s">
        <v>1408</v>
      </c>
      <c r="AA267" s="113">
        <v>5400</v>
      </c>
      <c r="AB267" s="113" t="s">
        <v>461</v>
      </c>
      <c r="AC267" s="113" t="s">
        <v>455</v>
      </c>
      <c r="AD267" s="114">
        <v>5400</v>
      </c>
      <c r="AE267" s="115">
        <v>1026</v>
      </c>
      <c r="AF267" s="115">
        <v>6426</v>
      </c>
      <c r="AG267" s="115">
        <v>162000</v>
      </c>
      <c r="AH267" s="115">
        <v>192780</v>
      </c>
      <c r="AI267" s="116" t="s">
        <v>463</v>
      </c>
      <c r="AJ267" s="117">
        <v>46175</v>
      </c>
      <c r="AK267" s="118" t="s">
        <v>1409</v>
      </c>
      <c r="AL267" s="155" t="s">
        <v>457</v>
      </c>
      <c r="AM267" s="119" t="s">
        <v>1409</v>
      </c>
      <c r="AN267" s="120">
        <v>5610</v>
      </c>
      <c r="AO267" s="120" t="s">
        <v>461</v>
      </c>
      <c r="AP267" s="121" t="s">
        <v>455</v>
      </c>
      <c r="AQ267" s="122">
        <v>5610</v>
      </c>
      <c r="AR267" s="123">
        <v>1066</v>
      </c>
      <c r="AS267" s="123">
        <v>6676</v>
      </c>
      <c r="AT267" s="123">
        <v>168300</v>
      </c>
      <c r="AU267" s="123">
        <v>200277</v>
      </c>
      <c r="AV267" s="124">
        <v>6429.97</v>
      </c>
      <c r="AW267" s="124">
        <v>192899</v>
      </c>
      <c r="AX267" s="124">
        <v>7319.23</v>
      </c>
      <c r="AY267" s="125">
        <v>3.7900000000000003E-2</v>
      </c>
      <c r="AZ267" s="5"/>
      <c r="BA267" s="7"/>
      <c r="BB267" s="7"/>
    </row>
    <row r="268" spans="1:63" ht="120" hidden="1">
      <c r="A268" s="6" t="s">
        <v>1368</v>
      </c>
      <c r="B268" s="6" t="s">
        <v>1368</v>
      </c>
      <c r="C268" s="6"/>
      <c r="D268" s="6" t="s">
        <v>1410</v>
      </c>
      <c r="E268" s="148" t="s">
        <v>1411</v>
      </c>
      <c r="F268" s="105" t="s">
        <v>56</v>
      </c>
      <c r="G268" s="149">
        <v>2</v>
      </c>
      <c r="H268" s="105" t="s">
        <v>57</v>
      </c>
      <c r="I268" s="106" t="s">
        <v>463</v>
      </c>
      <c r="J268" s="107">
        <v>46170</v>
      </c>
      <c r="K268" s="150" t="s">
        <v>1412</v>
      </c>
      <c r="L268" s="151" t="s">
        <v>457</v>
      </c>
      <c r="M268" s="107" t="s">
        <v>1412</v>
      </c>
      <c r="N268" s="108">
        <v>10900</v>
      </c>
      <c r="O268" s="108" t="s">
        <v>454</v>
      </c>
      <c r="P268" s="108" t="s">
        <v>455</v>
      </c>
      <c r="Q268" s="109">
        <v>9159.66</v>
      </c>
      <c r="R268" s="110">
        <v>1740</v>
      </c>
      <c r="S268" s="110">
        <v>10900</v>
      </c>
      <c r="T268" s="110">
        <v>18319</v>
      </c>
      <c r="U268" s="110">
        <v>21800</v>
      </c>
      <c r="V268" s="111" t="s">
        <v>463</v>
      </c>
      <c r="W268" s="112">
        <v>46170</v>
      </c>
      <c r="X268" s="152" t="s">
        <v>1413</v>
      </c>
      <c r="Y268" s="153" t="s">
        <v>457</v>
      </c>
      <c r="Z268" s="154" t="s">
        <v>1414</v>
      </c>
      <c r="AA268" s="113">
        <v>11800</v>
      </c>
      <c r="AB268" s="113" t="s">
        <v>454</v>
      </c>
      <c r="AC268" s="113" t="s">
        <v>455</v>
      </c>
      <c r="AD268" s="114">
        <v>9915.9699999999993</v>
      </c>
      <c r="AE268" s="115">
        <v>1884</v>
      </c>
      <c r="AF268" s="115">
        <v>11800</v>
      </c>
      <c r="AG268" s="115">
        <v>19832</v>
      </c>
      <c r="AH268" s="115">
        <v>23600</v>
      </c>
      <c r="AI268" s="116" t="s">
        <v>463</v>
      </c>
      <c r="AJ268" s="117">
        <v>46170</v>
      </c>
      <c r="AK268" s="118" t="s">
        <v>1415</v>
      </c>
      <c r="AL268" s="155" t="s">
        <v>457</v>
      </c>
      <c r="AM268" s="119" t="s">
        <v>1416</v>
      </c>
      <c r="AN268" s="120">
        <v>11800</v>
      </c>
      <c r="AO268" s="120" t="s">
        <v>454</v>
      </c>
      <c r="AP268" s="121" t="s">
        <v>455</v>
      </c>
      <c r="AQ268" s="122">
        <v>9915.9699999999993</v>
      </c>
      <c r="AR268" s="123">
        <v>1884</v>
      </c>
      <c r="AS268" s="123">
        <v>11800</v>
      </c>
      <c r="AT268" s="123">
        <v>19832</v>
      </c>
      <c r="AU268" s="123">
        <v>23600</v>
      </c>
      <c r="AV268" s="124">
        <v>11500</v>
      </c>
      <c r="AW268" s="124">
        <v>23000</v>
      </c>
      <c r="AX268" s="124">
        <v>1039.23</v>
      </c>
      <c r="AY268" s="125">
        <v>4.5199999999999997E-2</v>
      </c>
      <c r="AZ268" s="5"/>
      <c r="BA268" s="7"/>
      <c r="BB268" s="7"/>
    </row>
    <row r="269" spans="1:63" ht="75" hidden="1">
      <c r="A269" s="6" t="s">
        <v>1417</v>
      </c>
      <c r="B269" s="6" t="s">
        <v>1417</v>
      </c>
      <c r="C269" s="6"/>
      <c r="D269" s="6" t="s">
        <v>1418</v>
      </c>
      <c r="E269" s="148" t="s">
        <v>1419</v>
      </c>
      <c r="F269" s="105" t="s">
        <v>56</v>
      </c>
      <c r="G269" s="149">
        <v>3</v>
      </c>
      <c r="H269" s="105" t="s">
        <v>57</v>
      </c>
      <c r="I269" s="106" t="s">
        <v>463</v>
      </c>
      <c r="J269" s="107">
        <v>46181</v>
      </c>
      <c r="K269" s="150" t="s">
        <v>1420</v>
      </c>
      <c r="L269" s="151" t="s">
        <v>452</v>
      </c>
      <c r="M269" s="107" t="s">
        <v>1421</v>
      </c>
      <c r="N269" s="108">
        <v>150000</v>
      </c>
      <c r="O269" s="108" t="s">
        <v>461</v>
      </c>
      <c r="P269" s="108" t="s">
        <v>455</v>
      </c>
      <c r="Q269" s="109">
        <v>150000</v>
      </c>
      <c r="R269" s="110">
        <v>28500</v>
      </c>
      <c r="S269" s="110">
        <v>178500</v>
      </c>
      <c r="T269" s="110">
        <v>450000</v>
      </c>
      <c r="U269" s="110">
        <v>535500</v>
      </c>
      <c r="V269" s="111" t="s">
        <v>463</v>
      </c>
      <c r="W269" s="112">
        <v>46181</v>
      </c>
      <c r="X269" s="152" t="s">
        <v>1422</v>
      </c>
      <c r="Y269" s="153" t="s">
        <v>452</v>
      </c>
      <c r="Z269" s="154" t="s">
        <v>1422</v>
      </c>
      <c r="AA269" s="113">
        <v>120000</v>
      </c>
      <c r="AB269" s="113" t="s">
        <v>461</v>
      </c>
      <c r="AC269" s="113" t="s">
        <v>455</v>
      </c>
      <c r="AD269" s="114">
        <v>120000</v>
      </c>
      <c r="AE269" s="115">
        <v>22800</v>
      </c>
      <c r="AF269" s="115">
        <v>142800</v>
      </c>
      <c r="AG269" s="115">
        <v>360000</v>
      </c>
      <c r="AH269" s="115">
        <v>428400</v>
      </c>
      <c r="AI269" s="116" t="s">
        <v>463</v>
      </c>
      <c r="AJ269" s="117">
        <v>46181</v>
      </c>
      <c r="AK269" s="118" t="s">
        <v>1423</v>
      </c>
      <c r="AL269" s="155" t="s">
        <v>452</v>
      </c>
      <c r="AM269" s="119" t="s">
        <v>1423</v>
      </c>
      <c r="AN269" s="120">
        <v>160000</v>
      </c>
      <c r="AO269" s="120" t="s">
        <v>461</v>
      </c>
      <c r="AP269" s="121" t="s">
        <v>455</v>
      </c>
      <c r="AQ269" s="122">
        <v>160000</v>
      </c>
      <c r="AR269" s="123">
        <v>30400</v>
      </c>
      <c r="AS269" s="123">
        <v>190400</v>
      </c>
      <c r="AT269" s="123">
        <v>480000</v>
      </c>
      <c r="AU269" s="123">
        <v>571200</v>
      </c>
      <c r="AV269" s="124">
        <v>170566.67</v>
      </c>
      <c r="AW269" s="124">
        <v>511700</v>
      </c>
      <c r="AX269" s="124">
        <v>74315.48</v>
      </c>
      <c r="AY269" s="125">
        <v>0.1452</v>
      </c>
      <c r="AZ269" s="5"/>
      <c r="BA269" s="7"/>
      <c r="BB269" s="7"/>
    </row>
    <row r="270" spans="1:63" ht="150" hidden="1">
      <c r="A270" s="259" t="s">
        <v>1424</v>
      </c>
      <c r="B270" s="211" t="s">
        <v>1425</v>
      </c>
      <c r="C270" s="211">
        <v>40141768</v>
      </c>
      <c r="D270" s="199" t="s">
        <v>210</v>
      </c>
      <c r="E270" s="200" t="s">
        <v>211</v>
      </c>
      <c r="F270" s="211" t="s">
        <v>56</v>
      </c>
      <c r="G270" s="201">
        <v>2</v>
      </c>
      <c r="H270" s="202" t="s">
        <v>57</v>
      </c>
      <c r="I270" s="201" t="s">
        <v>639</v>
      </c>
      <c r="J270" s="203">
        <v>46183</v>
      </c>
      <c r="K270" s="204" t="s">
        <v>1426</v>
      </c>
      <c r="L270" s="205" t="s">
        <v>457</v>
      </c>
      <c r="M270" s="201" t="s">
        <v>90</v>
      </c>
      <c r="N270" s="206">
        <v>100000</v>
      </c>
      <c r="O270" s="201" t="s">
        <v>454</v>
      </c>
      <c r="P270" s="201" t="s">
        <v>455</v>
      </c>
      <c r="Q270" s="207">
        <v>84033.61</v>
      </c>
      <c r="R270" s="208">
        <v>15966</v>
      </c>
      <c r="S270" s="208">
        <v>100000</v>
      </c>
      <c r="T270" s="209">
        <v>168067</v>
      </c>
      <c r="U270" s="209">
        <v>200000</v>
      </c>
      <c r="V270" s="201" t="s">
        <v>639</v>
      </c>
      <c r="W270" s="203">
        <v>46183</v>
      </c>
      <c r="X270" s="204" t="s">
        <v>1427</v>
      </c>
      <c r="Y270" s="201" t="s">
        <v>457</v>
      </c>
      <c r="Z270" s="201" t="s">
        <v>414</v>
      </c>
      <c r="AA270" s="206">
        <v>100000</v>
      </c>
      <c r="AB270" s="201" t="s">
        <v>454</v>
      </c>
      <c r="AC270" s="201" t="s">
        <v>455</v>
      </c>
      <c r="AD270" s="207">
        <v>84033.61</v>
      </c>
      <c r="AE270" s="208">
        <v>15966</v>
      </c>
      <c r="AF270" s="208">
        <v>100000</v>
      </c>
      <c r="AG270" s="210">
        <v>168067</v>
      </c>
      <c r="AH270" s="210">
        <v>200000</v>
      </c>
      <c r="AI270" s="201" t="s">
        <v>639</v>
      </c>
      <c r="AJ270" s="203">
        <v>46183</v>
      </c>
      <c r="AK270" s="204" t="s">
        <v>1428</v>
      </c>
      <c r="AL270" s="201" t="s">
        <v>457</v>
      </c>
      <c r="AM270" s="201" t="s">
        <v>415</v>
      </c>
      <c r="AN270" s="206">
        <v>100000</v>
      </c>
      <c r="AO270" s="201" t="s">
        <v>454</v>
      </c>
      <c r="AP270" s="201" t="s">
        <v>455</v>
      </c>
      <c r="AQ270" s="207">
        <v>84033.61</v>
      </c>
      <c r="AR270" s="208">
        <v>15966</v>
      </c>
      <c r="AS270" s="208">
        <v>100000</v>
      </c>
      <c r="AT270" s="210">
        <v>168067</v>
      </c>
      <c r="AU270" s="210">
        <v>200000</v>
      </c>
      <c r="AV270" s="225">
        <v>100000</v>
      </c>
      <c r="AW270" s="265">
        <v>200000</v>
      </c>
      <c r="AX270" s="244" t="s">
        <v>1309</v>
      </c>
      <c r="AY270" s="266">
        <v>0</v>
      </c>
      <c r="AZ270" s="201" t="s">
        <v>1429</v>
      </c>
      <c r="BA270" s="259" t="s">
        <v>1430</v>
      </c>
      <c r="BB270" s="259" t="s">
        <v>1431</v>
      </c>
      <c r="BC270" s="259">
        <v>3</v>
      </c>
      <c r="BD270" s="541" t="s">
        <v>1432</v>
      </c>
      <c r="BE270" s="541" t="s">
        <v>1433</v>
      </c>
      <c r="BF270" s="221" t="s">
        <v>1434</v>
      </c>
      <c r="BG270" s="221"/>
      <c r="BH270" s="221" t="e">
        <v>#N/A</v>
      </c>
      <c r="BI270" s="221"/>
      <c r="BJ270" s="221"/>
      <c r="BK270" s="267" t="s">
        <v>1435</v>
      </c>
    </row>
    <row r="271" spans="1:63" ht="81" hidden="1">
      <c r="A271" s="542" t="s">
        <v>1424</v>
      </c>
      <c r="B271" s="211" t="s">
        <v>1425</v>
      </c>
      <c r="C271" s="213">
        <v>601020</v>
      </c>
      <c r="D271" s="542" t="s">
        <v>125</v>
      </c>
      <c r="E271" s="543" t="s">
        <v>126</v>
      </c>
      <c r="F271" s="213" t="s">
        <v>56</v>
      </c>
      <c r="G271" s="212">
        <v>4</v>
      </c>
      <c r="H271" s="212" t="s">
        <v>57</v>
      </c>
      <c r="I271" s="213" t="s">
        <v>639</v>
      </c>
      <c r="J271" s="214">
        <v>46132</v>
      </c>
      <c r="K271" s="215" t="s">
        <v>1436</v>
      </c>
      <c r="L271" s="216" t="s">
        <v>457</v>
      </c>
      <c r="M271" s="217" t="s">
        <v>127</v>
      </c>
      <c r="N271" s="218">
        <v>129900</v>
      </c>
      <c r="O271" s="544" t="s">
        <v>454</v>
      </c>
      <c r="P271" s="545" t="s">
        <v>455</v>
      </c>
      <c r="Q271" s="546">
        <v>109159.66</v>
      </c>
      <c r="R271" s="547">
        <v>20740</v>
      </c>
      <c r="S271" s="547">
        <v>129900</v>
      </c>
      <c r="T271" s="219">
        <v>436639</v>
      </c>
      <c r="U271" s="219">
        <v>519600</v>
      </c>
      <c r="V271" s="213" t="s">
        <v>639</v>
      </c>
      <c r="W271" s="214">
        <v>46132</v>
      </c>
      <c r="X271" s="215" t="s">
        <v>1437</v>
      </c>
      <c r="Y271" s="216" t="s">
        <v>457</v>
      </c>
      <c r="Z271" s="220" t="s">
        <v>88</v>
      </c>
      <c r="AA271" s="218">
        <v>129900</v>
      </c>
      <c r="AB271" s="544" t="s">
        <v>454</v>
      </c>
      <c r="AC271" s="545" t="s">
        <v>455</v>
      </c>
      <c r="AD271" s="546">
        <v>109159.66</v>
      </c>
      <c r="AE271" s="547">
        <v>20740</v>
      </c>
      <c r="AF271" s="547">
        <v>129900</v>
      </c>
      <c r="AG271" s="548">
        <v>436639</v>
      </c>
      <c r="AH271" s="548">
        <v>519600</v>
      </c>
      <c r="AI271" s="213" t="s">
        <v>639</v>
      </c>
      <c r="AJ271" s="214">
        <v>46132</v>
      </c>
      <c r="AK271" s="215" t="s">
        <v>1438</v>
      </c>
      <c r="AL271" s="216" t="s">
        <v>457</v>
      </c>
      <c r="AM271" s="217" t="s">
        <v>90</v>
      </c>
      <c r="AN271" s="218">
        <v>129900</v>
      </c>
      <c r="AO271" s="544" t="s">
        <v>454</v>
      </c>
      <c r="AP271" s="544" t="s">
        <v>455</v>
      </c>
      <c r="AQ271" s="546">
        <v>109159.66</v>
      </c>
      <c r="AR271" s="547">
        <v>20740</v>
      </c>
      <c r="AS271" s="547">
        <v>129900</v>
      </c>
      <c r="AT271" s="548">
        <v>436639</v>
      </c>
      <c r="AU271" s="548">
        <v>519600</v>
      </c>
      <c r="AV271" s="218">
        <v>129900</v>
      </c>
      <c r="AW271" s="549">
        <v>519600</v>
      </c>
      <c r="AX271" s="544" t="s">
        <v>1309</v>
      </c>
      <c r="AY271" s="550">
        <v>0</v>
      </c>
      <c r="AZ271" s="542"/>
      <c r="BA271" s="542" t="s">
        <v>1430</v>
      </c>
      <c r="BB271" s="542" t="s">
        <v>1431</v>
      </c>
      <c r="BC271" s="542">
        <v>3</v>
      </c>
      <c r="BD271" s="551" t="s">
        <v>1432</v>
      </c>
      <c r="BE271" s="551" t="s">
        <v>1433</v>
      </c>
      <c r="BF271" s="552" t="s">
        <v>1439</v>
      </c>
      <c r="BG271" s="552"/>
      <c r="BH271" s="221" t="e">
        <v>#N/A</v>
      </c>
      <c r="BI271" s="552"/>
      <c r="BJ271" s="552"/>
      <c r="BK271" s="553"/>
    </row>
    <row r="272" spans="1:63" ht="120" hidden="1">
      <c r="A272" s="259" t="s">
        <v>1424</v>
      </c>
      <c r="B272" s="211" t="s">
        <v>1425</v>
      </c>
      <c r="C272" s="211">
        <v>47121804</v>
      </c>
      <c r="D272" s="259" t="s">
        <v>158</v>
      </c>
      <c r="E272" s="222" t="s">
        <v>159</v>
      </c>
      <c r="F272" s="211" t="s">
        <v>56</v>
      </c>
      <c r="G272" s="202">
        <v>5</v>
      </c>
      <c r="H272" s="202" t="s">
        <v>57</v>
      </c>
      <c r="I272" s="211" t="s">
        <v>639</v>
      </c>
      <c r="J272" s="223">
        <v>46132</v>
      </c>
      <c r="K272" s="215" t="s">
        <v>1440</v>
      </c>
      <c r="L272" s="205" t="s">
        <v>457</v>
      </c>
      <c r="M272" s="224" t="s">
        <v>160</v>
      </c>
      <c r="N272" s="225">
        <v>17100</v>
      </c>
      <c r="O272" s="244" t="s">
        <v>454</v>
      </c>
      <c r="P272" s="270" t="s">
        <v>455</v>
      </c>
      <c r="Q272" s="207">
        <v>14369.75</v>
      </c>
      <c r="R272" s="208">
        <v>2730</v>
      </c>
      <c r="S272" s="208">
        <v>17100</v>
      </c>
      <c r="T272" s="209">
        <v>71849</v>
      </c>
      <c r="U272" s="209">
        <v>85500</v>
      </c>
      <c r="V272" s="211" t="s">
        <v>639</v>
      </c>
      <c r="W272" s="223">
        <v>46132</v>
      </c>
      <c r="X272" s="215" t="s">
        <v>1441</v>
      </c>
      <c r="Y272" s="205" t="s">
        <v>457</v>
      </c>
      <c r="Z272" s="226" t="s">
        <v>161</v>
      </c>
      <c r="AA272" s="225">
        <v>14599</v>
      </c>
      <c r="AB272" s="244" t="s">
        <v>454</v>
      </c>
      <c r="AC272" s="270" t="s">
        <v>455</v>
      </c>
      <c r="AD272" s="207">
        <v>12268.07</v>
      </c>
      <c r="AE272" s="208">
        <v>2331</v>
      </c>
      <c r="AF272" s="208">
        <v>14599</v>
      </c>
      <c r="AG272" s="210">
        <v>61340</v>
      </c>
      <c r="AH272" s="210">
        <v>72995</v>
      </c>
      <c r="AI272" s="211" t="s">
        <v>639</v>
      </c>
      <c r="AJ272" s="223">
        <v>46132</v>
      </c>
      <c r="AK272" s="215" t="s">
        <v>1442</v>
      </c>
      <c r="AL272" s="205" t="s">
        <v>457</v>
      </c>
      <c r="AM272" s="224" t="s">
        <v>162</v>
      </c>
      <c r="AN272" s="225">
        <v>16500</v>
      </c>
      <c r="AO272" s="244" t="s">
        <v>454</v>
      </c>
      <c r="AP272" s="244" t="s">
        <v>455</v>
      </c>
      <c r="AQ272" s="207">
        <v>13865.55</v>
      </c>
      <c r="AR272" s="208">
        <v>2634</v>
      </c>
      <c r="AS272" s="208">
        <v>16500</v>
      </c>
      <c r="AT272" s="210">
        <v>69328</v>
      </c>
      <c r="AU272" s="210">
        <v>82500</v>
      </c>
      <c r="AV272" s="225">
        <v>16066.33</v>
      </c>
      <c r="AW272" s="265">
        <v>80331.67</v>
      </c>
      <c r="AX272" s="225">
        <v>6528.4</v>
      </c>
      <c r="AY272" s="266">
        <v>8.1299999999999997E-2</v>
      </c>
      <c r="AZ272" s="259"/>
      <c r="BA272" s="259" t="s">
        <v>1430</v>
      </c>
      <c r="BB272" s="259" t="s">
        <v>1431</v>
      </c>
      <c r="BC272" s="259">
        <v>3</v>
      </c>
      <c r="BD272" s="541" t="s">
        <v>1432</v>
      </c>
      <c r="BE272" s="541" t="s">
        <v>1443</v>
      </c>
      <c r="BF272" s="221" t="s">
        <v>1439</v>
      </c>
      <c r="BG272" s="221"/>
      <c r="BH272" s="221" t="e">
        <v>#N/A</v>
      </c>
      <c r="BI272" s="221"/>
      <c r="BJ272" s="221"/>
      <c r="BK272" s="267"/>
    </row>
    <row r="273" spans="1:63" ht="120" hidden="1">
      <c r="A273" s="259" t="s">
        <v>1424</v>
      </c>
      <c r="B273" s="211" t="s">
        <v>1425</v>
      </c>
      <c r="C273" s="211">
        <v>44111515</v>
      </c>
      <c r="D273" s="259" t="s">
        <v>145</v>
      </c>
      <c r="E273" s="222" t="s">
        <v>146</v>
      </c>
      <c r="F273" s="211" t="s">
        <v>56</v>
      </c>
      <c r="G273" s="202">
        <v>3</v>
      </c>
      <c r="H273" s="202" t="s">
        <v>57</v>
      </c>
      <c r="I273" s="211" t="s">
        <v>639</v>
      </c>
      <c r="J273" s="223">
        <v>46132</v>
      </c>
      <c r="K273" s="215" t="s">
        <v>1444</v>
      </c>
      <c r="L273" s="205" t="s">
        <v>457</v>
      </c>
      <c r="M273" s="224" t="s">
        <v>127</v>
      </c>
      <c r="N273" s="225">
        <v>149900</v>
      </c>
      <c r="O273" s="244" t="s">
        <v>454</v>
      </c>
      <c r="P273" s="270" t="s">
        <v>455</v>
      </c>
      <c r="Q273" s="207">
        <v>125966.39</v>
      </c>
      <c r="R273" s="208">
        <v>23934</v>
      </c>
      <c r="S273" s="208">
        <v>149900</v>
      </c>
      <c r="T273" s="209">
        <v>377899</v>
      </c>
      <c r="U273" s="209">
        <v>449700</v>
      </c>
      <c r="V273" s="211" t="s">
        <v>639</v>
      </c>
      <c r="W273" s="223">
        <v>46132</v>
      </c>
      <c r="X273" s="215" t="s">
        <v>1445</v>
      </c>
      <c r="Y273" s="205" t="s">
        <v>457</v>
      </c>
      <c r="Z273" s="226" t="s">
        <v>90</v>
      </c>
      <c r="AA273" s="225">
        <v>149900</v>
      </c>
      <c r="AB273" s="244" t="s">
        <v>454</v>
      </c>
      <c r="AC273" s="270" t="s">
        <v>455</v>
      </c>
      <c r="AD273" s="207">
        <v>125966.39</v>
      </c>
      <c r="AE273" s="208">
        <v>23934</v>
      </c>
      <c r="AF273" s="208">
        <v>149900</v>
      </c>
      <c r="AG273" s="210">
        <v>377899</v>
      </c>
      <c r="AH273" s="210">
        <v>449700</v>
      </c>
      <c r="AI273" s="211" t="s">
        <v>639</v>
      </c>
      <c r="AJ273" s="223">
        <v>46146</v>
      </c>
      <c r="AK273" s="215" t="s">
        <v>1446</v>
      </c>
      <c r="AL273" s="205" t="s">
        <v>457</v>
      </c>
      <c r="AM273" s="224" t="s">
        <v>147</v>
      </c>
      <c r="AN273" s="225">
        <v>116000</v>
      </c>
      <c r="AO273" s="244" t="s">
        <v>454</v>
      </c>
      <c r="AP273" s="244" t="s">
        <v>455</v>
      </c>
      <c r="AQ273" s="207">
        <v>97478.99</v>
      </c>
      <c r="AR273" s="208">
        <v>18521</v>
      </c>
      <c r="AS273" s="208">
        <v>116000</v>
      </c>
      <c r="AT273" s="210">
        <v>292437</v>
      </c>
      <c r="AU273" s="210">
        <v>348000</v>
      </c>
      <c r="AV273" s="225">
        <v>138600</v>
      </c>
      <c r="AW273" s="265">
        <v>415800</v>
      </c>
      <c r="AX273" s="225">
        <v>58716.52</v>
      </c>
      <c r="AY273" s="266">
        <v>0.14119999999999999</v>
      </c>
      <c r="AZ273" s="259"/>
      <c r="BA273" s="259" t="s">
        <v>1430</v>
      </c>
      <c r="BB273" s="259" t="s">
        <v>1431</v>
      </c>
      <c r="BC273" s="259">
        <v>3</v>
      </c>
      <c r="BD273" s="541" t="s">
        <v>1432</v>
      </c>
      <c r="BE273" s="541" t="s">
        <v>1443</v>
      </c>
      <c r="BF273" s="221" t="s">
        <v>1439</v>
      </c>
      <c r="BG273" s="221"/>
      <c r="BH273" s="221" t="e">
        <v>#N/A</v>
      </c>
      <c r="BI273" s="221"/>
      <c r="BJ273" s="221"/>
      <c r="BK273" s="267"/>
    </row>
    <row r="274" spans="1:63" ht="120" hidden="1">
      <c r="A274" s="476" t="s">
        <v>1424</v>
      </c>
      <c r="B274" s="468" t="s">
        <v>1425</v>
      </c>
      <c r="C274" s="468">
        <v>90101603</v>
      </c>
      <c r="D274" s="476" t="s">
        <v>118</v>
      </c>
      <c r="E274" s="492" t="s">
        <v>119</v>
      </c>
      <c r="F274" s="468" t="s">
        <v>56</v>
      </c>
      <c r="G274" s="474">
        <v>40</v>
      </c>
      <c r="H274" s="474" t="s">
        <v>57</v>
      </c>
      <c r="I274" s="446" t="s">
        <v>450</v>
      </c>
      <c r="J274" s="460">
        <v>46202</v>
      </c>
      <c r="K274" s="472" t="s">
        <v>1447</v>
      </c>
      <c r="L274" s="450" t="s">
        <v>457</v>
      </c>
      <c r="M274" s="454" t="s">
        <v>378</v>
      </c>
      <c r="N274" s="478">
        <v>11900</v>
      </c>
      <c r="O274" s="480" t="s">
        <v>454</v>
      </c>
      <c r="P274" s="490" t="s">
        <v>455</v>
      </c>
      <c r="Q274" s="464">
        <v>10000</v>
      </c>
      <c r="R274" s="456">
        <v>1900</v>
      </c>
      <c r="S274" s="456">
        <v>11900</v>
      </c>
      <c r="T274" s="554">
        <v>400000</v>
      </c>
      <c r="U274" s="554">
        <v>476000</v>
      </c>
      <c r="V274" s="468" t="s">
        <v>1448</v>
      </c>
      <c r="W274" s="460">
        <v>46202</v>
      </c>
      <c r="X274" s="462" t="s">
        <v>1449</v>
      </c>
      <c r="Y274" s="450" t="s">
        <v>457</v>
      </c>
      <c r="Z274" s="488" t="s">
        <v>379</v>
      </c>
      <c r="AA274" s="478">
        <v>14000</v>
      </c>
      <c r="AB274" s="480" t="s">
        <v>454</v>
      </c>
      <c r="AC274" s="490" t="s">
        <v>455</v>
      </c>
      <c r="AD274" s="464">
        <v>11764.71</v>
      </c>
      <c r="AE274" s="456">
        <v>2235</v>
      </c>
      <c r="AF274" s="456">
        <v>14000</v>
      </c>
      <c r="AG274" s="458">
        <v>470588</v>
      </c>
      <c r="AH274" s="458">
        <v>560000</v>
      </c>
      <c r="AI274" s="468" t="s">
        <v>1448</v>
      </c>
      <c r="AJ274" s="460">
        <v>46202</v>
      </c>
      <c r="AK274" s="462" t="s">
        <v>1450</v>
      </c>
      <c r="AL274" s="450" t="s">
        <v>457</v>
      </c>
      <c r="AM274" s="454" t="s">
        <v>380</v>
      </c>
      <c r="AN274" s="478">
        <v>16300</v>
      </c>
      <c r="AO274" s="480" t="s">
        <v>454</v>
      </c>
      <c r="AP274" s="480" t="s">
        <v>455</v>
      </c>
      <c r="AQ274" s="464">
        <v>13697.48</v>
      </c>
      <c r="AR274" s="456">
        <v>2603</v>
      </c>
      <c r="AS274" s="456">
        <v>16300</v>
      </c>
      <c r="AT274" s="458">
        <v>547899</v>
      </c>
      <c r="AU274" s="458">
        <v>652000</v>
      </c>
      <c r="AV274" s="478">
        <v>14066.67</v>
      </c>
      <c r="AW274" s="478">
        <v>562666.67000000004</v>
      </c>
      <c r="AX274" s="478">
        <v>88030.3</v>
      </c>
      <c r="AY274" s="524">
        <v>0.1565</v>
      </c>
      <c r="AZ274" s="476"/>
      <c r="BA274" s="476" t="s">
        <v>1451</v>
      </c>
      <c r="BB274" s="260" t="s">
        <v>1431</v>
      </c>
      <c r="BC274" s="476">
        <v>3</v>
      </c>
      <c r="BD274" s="555" t="s">
        <v>1432</v>
      </c>
      <c r="BE274" s="556" t="s">
        <v>1443</v>
      </c>
      <c r="BF274" s="557" t="s">
        <v>1439</v>
      </c>
      <c r="BG274" s="557"/>
      <c r="BH274" s="557" t="e">
        <v>#N/A</v>
      </c>
      <c r="BI274" s="557"/>
      <c r="BJ274" s="557"/>
      <c r="BK274" s="558"/>
    </row>
    <row r="275" spans="1:63" ht="105" hidden="1">
      <c r="A275" s="477"/>
      <c r="B275" s="469"/>
      <c r="C275" s="469"/>
      <c r="D275" s="477"/>
      <c r="E275" s="493"/>
      <c r="F275" s="469"/>
      <c r="G275" s="475"/>
      <c r="H275" s="475"/>
      <c r="I275" s="447"/>
      <c r="J275" s="461"/>
      <c r="K275" s="473"/>
      <c r="L275" s="451"/>
      <c r="M275" s="455"/>
      <c r="N275" s="479"/>
      <c r="O275" s="481"/>
      <c r="P275" s="491"/>
      <c r="Q275" s="465"/>
      <c r="R275" s="457"/>
      <c r="S275" s="457"/>
      <c r="T275" s="559"/>
      <c r="U275" s="559"/>
      <c r="V275" s="469"/>
      <c r="W275" s="461"/>
      <c r="X275" s="463"/>
      <c r="Y275" s="451"/>
      <c r="Z275" s="489"/>
      <c r="AA275" s="479"/>
      <c r="AB275" s="481"/>
      <c r="AC275" s="491"/>
      <c r="AD275" s="465"/>
      <c r="AE275" s="457"/>
      <c r="AF275" s="457"/>
      <c r="AG275" s="459"/>
      <c r="AH275" s="459"/>
      <c r="AI275" s="469"/>
      <c r="AJ275" s="461"/>
      <c r="AK275" s="463"/>
      <c r="AL275" s="451"/>
      <c r="AM275" s="455"/>
      <c r="AN275" s="479"/>
      <c r="AO275" s="481"/>
      <c r="AP275" s="481"/>
      <c r="AQ275" s="465"/>
      <c r="AR275" s="457"/>
      <c r="AS275" s="457"/>
      <c r="AT275" s="459"/>
      <c r="AU275" s="459"/>
      <c r="AV275" s="479"/>
      <c r="AW275" s="479"/>
      <c r="AX275" s="479"/>
      <c r="AY275" s="526"/>
      <c r="AZ275" s="477"/>
      <c r="BA275" s="477"/>
      <c r="BB275" s="261" t="s">
        <v>1452</v>
      </c>
      <c r="BC275" s="477"/>
      <c r="BD275" s="555"/>
      <c r="BE275" s="556"/>
      <c r="BF275" s="557"/>
      <c r="BG275" s="557"/>
      <c r="BH275" s="557"/>
      <c r="BI275" s="557"/>
      <c r="BJ275" s="557"/>
      <c r="BK275" s="558"/>
    </row>
    <row r="276" spans="1:63" ht="150" hidden="1">
      <c r="A276" s="259" t="s">
        <v>1424</v>
      </c>
      <c r="B276" s="211" t="s">
        <v>1425</v>
      </c>
      <c r="C276" s="211">
        <v>46191612</v>
      </c>
      <c r="D276" s="259" t="s">
        <v>205</v>
      </c>
      <c r="E276" s="222" t="s">
        <v>206</v>
      </c>
      <c r="F276" s="211" t="s">
        <v>56</v>
      </c>
      <c r="G276" s="202">
        <v>3</v>
      </c>
      <c r="H276" s="202" t="s">
        <v>57</v>
      </c>
      <c r="I276" s="201" t="s">
        <v>639</v>
      </c>
      <c r="J276" s="203">
        <v>46153</v>
      </c>
      <c r="K276" s="204" t="s">
        <v>1453</v>
      </c>
      <c r="L276" s="205" t="s">
        <v>457</v>
      </c>
      <c r="M276" s="201" t="s">
        <v>207</v>
      </c>
      <c r="N276" s="206">
        <v>15750</v>
      </c>
      <c r="O276" s="201" t="s">
        <v>454</v>
      </c>
      <c r="P276" s="201" t="s">
        <v>455</v>
      </c>
      <c r="Q276" s="207">
        <v>13235.29</v>
      </c>
      <c r="R276" s="208">
        <v>2515</v>
      </c>
      <c r="S276" s="208">
        <v>15750</v>
      </c>
      <c r="T276" s="209">
        <v>39706</v>
      </c>
      <c r="U276" s="209">
        <v>47250</v>
      </c>
      <c r="V276" s="201" t="s">
        <v>639</v>
      </c>
      <c r="W276" s="203">
        <v>46153</v>
      </c>
      <c r="X276" s="204" t="s">
        <v>1454</v>
      </c>
      <c r="Y276" s="201" t="s">
        <v>457</v>
      </c>
      <c r="Z276" s="201" t="s">
        <v>208</v>
      </c>
      <c r="AA276" s="206">
        <v>14000</v>
      </c>
      <c r="AB276" s="201" t="s">
        <v>454</v>
      </c>
      <c r="AC276" s="201" t="s">
        <v>455</v>
      </c>
      <c r="AD276" s="207">
        <v>11764.71</v>
      </c>
      <c r="AE276" s="208">
        <v>2235</v>
      </c>
      <c r="AF276" s="208">
        <v>14000</v>
      </c>
      <c r="AG276" s="210">
        <v>35294</v>
      </c>
      <c r="AH276" s="210">
        <v>42000</v>
      </c>
      <c r="AI276" s="201" t="s">
        <v>639</v>
      </c>
      <c r="AJ276" s="203">
        <v>46153</v>
      </c>
      <c r="AK276" s="204" t="s">
        <v>1455</v>
      </c>
      <c r="AL276" s="201" t="s">
        <v>457</v>
      </c>
      <c r="AM276" s="201" t="s">
        <v>209</v>
      </c>
      <c r="AN276" s="206">
        <v>12400</v>
      </c>
      <c r="AO276" s="201" t="s">
        <v>454</v>
      </c>
      <c r="AP276" s="201" t="s">
        <v>455</v>
      </c>
      <c r="AQ276" s="207">
        <v>10420.17</v>
      </c>
      <c r="AR276" s="208">
        <v>1980</v>
      </c>
      <c r="AS276" s="208">
        <v>12400</v>
      </c>
      <c r="AT276" s="210">
        <v>31261</v>
      </c>
      <c r="AU276" s="210">
        <v>37200</v>
      </c>
      <c r="AV276" s="225">
        <v>14050</v>
      </c>
      <c r="AW276" s="265">
        <v>42150</v>
      </c>
      <c r="AX276" s="225">
        <v>5026.68</v>
      </c>
      <c r="AY276" s="266">
        <v>0.1193</v>
      </c>
      <c r="AZ276" s="259"/>
      <c r="BA276" s="259" t="s">
        <v>1430</v>
      </c>
      <c r="BB276" s="259" t="s">
        <v>1431</v>
      </c>
      <c r="BC276" s="259">
        <v>3</v>
      </c>
      <c r="BD276" s="541" t="s">
        <v>1432</v>
      </c>
      <c r="BE276" s="541" t="s">
        <v>1443</v>
      </c>
      <c r="BF276" s="221" t="s">
        <v>1439</v>
      </c>
      <c r="BG276" s="221"/>
      <c r="BH276" s="221" t="e">
        <v>#N/A</v>
      </c>
      <c r="BI276" s="221"/>
      <c r="BJ276" s="221"/>
      <c r="BK276" s="267" t="s">
        <v>1435</v>
      </c>
    </row>
    <row r="277" spans="1:63" ht="105" hidden="1">
      <c r="A277" s="476" t="s">
        <v>1424</v>
      </c>
      <c r="B277" s="468" t="s">
        <v>1425</v>
      </c>
      <c r="C277" s="468"/>
      <c r="D277" s="476" t="s">
        <v>75</v>
      </c>
      <c r="E277" s="492" t="s">
        <v>76</v>
      </c>
      <c r="F277" s="468" t="s">
        <v>56</v>
      </c>
      <c r="G277" s="474">
        <v>2</v>
      </c>
      <c r="H277" s="474" t="s">
        <v>57</v>
      </c>
      <c r="I277" s="446" t="s">
        <v>1456</v>
      </c>
      <c r="J277" s="466">
        <v>46195</v>
      </c>
      <c r="K277" s="444" t="s">
        <v>1457</v>
      </c>
      <c r="L277" s="450" t="s">
        <v>457</v>
      </c>
      <c r="M277" s="446" t="s">
        <v>367</v>
      </c>
      <c r="N277" s="448">
        <v>738000</v>
      </c>
      <c r="O277" s="446" t="s">
        <v>454</v>
      </c>
      <c r="P277" s="446" t="s">
        <v>455</v>
      </c>
      <c r="Q277" s="464">
        <v>620168.06999999995</v>
      </c>
      <c r="R277" s="456">
        <v>117832</v>
      </c>
      <c r="S277" s="456">
        <v>738000</v>
      </c>
      <c r="T277" s="554">
        <v>1240336</v>
      </c>
      <c r="U277" s="554">
        <v>1476000</v>
      </c>
      <c r="V277" s="446" t="s">
        <v>450</v>
      </c>
      <c r="W277" s="466">
        <v>46201</v>
      </c>
      <c r="X277" s="472" t="s">
        <v>1458</v>
      </c>
      <c r="Y277" s="446" t="s">
        <v>457</v>
      </c>
      <c r="Z277" s="446" t="s">
        <v>368</v>
      </c>
      <c r="AA277" s="448">
        <v>879000</v>
      </c>
      <c r="AB277" s="446" t="s">
        <v>454</v>
      </c>
      <c r="AC277" s="446" t="s">
        <v>455</v>
      </c>
      <c r="AD277" s="464">
        <v>738655.46</v>
      </c>
      <c r="AE277" s="456">
        <v>140345</v>
      </c>
      <c r="AF277" s="456">
        <v>879000</v>
      </c>
      <c r="AG277" s="458">
        <v>1477311</v>
      </c>
      <c r="AH277" s="458">
        <v>1758000</v>
      </c>
      <c r="AI277" s="468" t="s">
        <v>450</v>
      </c>
      <c r="AJ277" s="466">
        <v>46201</v>
      </c>
      <c r="AK277" s="462" t="s">
        <v>1459</v>
      </c>
      <c r="AL277" s="446" t="s">
        <v>457</v>
      </c>
      <c r="AM277" s="446" t="s">
        <v>369</v>
      </c>
      <c r="AN277" s="448">
        <v>580000</v>
      </c>
      <c r="AO277" s="446" t="s">
        <v>454</v>
      </c>
      <c r="AP277" s="446" t="s">
        <v>455</v>
      </c>
      <c r="AQ277" s="464">
        <v>487394.96</v>
      </c>
      <c r="AR277" s="456">
        <v>92605</v>
      </c>
      <c r="AS277" s="456">
        <v>580000</v>
      </c>
      <c r="AT277" s="458">
        <v>974790</v>
      </c>
      <c r="AU277" s="458">
        <v>1160000</v>
      </c>
      <c r="AV277" s="478">
        <v>732333.33</v>
      </c>
      <c r="AW277" s="478">
        <v>1464666.67</v>
      </c>
      <c r="AX277" s="478">
        <v>299161.05</v>
      </c>
      <c r="AY277" s="452">
        <v>0.20430000000000001</v>
      </c>
      <c r="AZ277" s="476"/>
      <c r="BA277" s="476" t="s">
        <v>1460</v>
      </c>
      <c r="BB277" s="260" t="s">
        <v>1461</v>
      </c>
      <c r="BC277" s="476"/>
      <c r="BD277" s="555"/>
      <c r="BE277" s="556"/>
      <c r="BF277" s="557" t="s">
        <v>1462</v>
      </c>
      <c r="BG277" s="557"/>
      <c r="BH277" s="557" t="e">
        <v>#N/A</v>
      </c>
      <c r="BI277" s="557"/>
      <c r="BJ277" s="557"/>
      <c r="BK277" s="558"/>
    </row>
    <row r="278" spans="1:63" ht="105" hidden="1">
      <c r="A278" s="477"/>
      <c r="B278" s="469"/>
      <c r="C278" s="469"/>
      <c r="D278" s="477"/>
      <c r="E278" s="493"/>
      <c r="F278" s="469"/>
      <c r="G278" s="475"/>
      <c r="H278" s="475"/>
      <c r="I278" s="447"/>
      <c r="J278" s="467"/>
      <c r="K278" s="445"/>
      <c r="L278" s="451"/>
      <c r="M278" s="447"/>
      <c r="N278" s="449"/>
      <c r="O278" s="447"/>
      <c r="P278" s="447"/>
      <c r="Q278" s="465"/>
      <c r="R278" s="457"/>
      <c r="S278" s="457"/>
      <c r="T278" s="559"/>
      <c r="U278" s="559"/>
      <c r="V278" s="447"/>
      <c r="W278" s="467"/>
      <c r="X278" s="473"/>
      <c r="Y278" s="447"/>
      <c r="Z278" s="447"/>
      <c r="AA278" s="449"/>
      <c r="AB278" s="447"/>
      <c r="AC278" s="447"/>
      <c r="AD278" s="465"/>
      <c r="AE278" s="457"/>
      <c r="AF278" s="457"/>
      <c r="AG278" s="459"/>
      <c r="AH278" s="459"/>
      <c r="AI278" s="469"/>
      <c r="AJ278" s="467"/>
      <c r="AK278" s="463"/>
      <c r="AL278" s="447"/>
      <c r="AM278" s="447"/>
      <c r="AN278" s="449"/>
      <c r="AO278" s="447"/>
      <c r="AP278" s="447"/>
      <c r="AQ278" s="465"/>
      <c r="AR278" s="457"/>
      <c r="AS278" s="457"/>
      <c r="AT278" s="459"/>
      <c r="AU278" s="459"/>
      <c r="AV278" s="479"/>
      <c r="AW278" s="479"/>
      <c r="AX278" s="479"/>
      <c r="AY278" s="453"/>
      <c r="AZ278" s="477"/>
      <c r="BA278" s="477"/>
      <c r="BB278" s="261" t="s">
        <v>1463</v>
      </c>
      <c r="BC278" s="477"/>
      <c r="BD278" s="555"/>
      <c r="BE278" s="556"/>
      <c r="BF278" s="557"/>
      <c r="BG278" s="557"/>
      <c r="BH278" s="557"/>
      <c r="BI278" s="557"/>
      <c r="BJ278" s="557"/>
      <c r="BK278" s="558"/>
    </row>
    <row r="279" spans="1:63" ht="120" hidden="1">
      <c r="A279" s="259" t="s">
        <v>1424</v>
      </c>
      <c r="B279" s="211" t="s">
        <v>1425</v>
      </c>
      <c r="C279" s="211">
        <v>60121408</v>
      </c>
      <c r="D279" s="259" t="s">
        <v>212</v>
      </c>
      <c r="E279" s="222" t="s">
        <v>213</v>
      </c>
      <c r="F279" s="211" t="s">
        <v>56</v>
      </c>
      <c r="G279" s="202">
        <v>2</v>
      </c>
      <c r="H279" s="202" t="s">
        <v>57</v>
      </c>
      <c r="I279" s="211" t="s">
        <v>639</v>
      </c>
      <c r="J279" s="223">
        <v>46132</v>
      </c>
      <c r="K279" s="215" t="s">
        <v>1464</v>
      </c>
      <c r="L279" s="205" t="s">
        <v>457</v>
      </c>
      <c r="M279" s="224" t="s">
        <v>127</v>
      </c>
      <c r="N279" s="225">
        <v>6900</v>
      </c>
      <c r="O279" s="244" t="s">
        <v>454</v>
      </c>
      <c r="P279" s="270" t="s">
        <v>455</v>
      </c>
      <c r="Q279" s="207">
        <v>5798.32</v>
      </c>
      <c r="R279" s="208">
        <v>1102</v>
      </c>
      <c r="S279" s="208">
        <v>6900</v>
      </c>
      <c r="T279" s="209">
        <v>11597</v>
      </c>
      <c r="U279" s="209">
        <v>13800</v>
      </c>
      <c r="V279" s="211" t="s">
        <v>639</v>
      </c>
      <c r="W279" s="203">
        <v>46132</v>
      </c>
      <c r="X279" s="215" t="s">
        <v>1465</v>
      </c>
      <c r="Y279" s="205" t="s">
        <v>457</v>
      </c>
      <c r="Z279" s="226" t="s">
        <v>214</v>
      </c>
      <c r="AA279" s="225">
        <v>6900</v>
      </c>
      <c r="AB279" s="244" t="s">
        <v>454</v>
      </c>
      <c r="AC279" s="270" t="s">
        <v>455</v>
      </c>
      <c r="AD279" s="207">
        <v>5798.32</v>
      </c>
      <c r="AE279" s="208">
        <v>1102</v>
      </c>
      <c r="AF279" s="208">
        <v>6900</v>
      </c>
      <c r="AG279" s="210">
        <v>11597</v>
      </c>
      <c r="AH279" s="210">
        <v>13800</v>
      </c>
      <c r="AI279" s="211" t="s">
        <v>639</v>
      </c>
      <c r="AJ279" s="223">
        <v>46132</v>
      </c>
      <c r="AK279" s="215" t="s">
        <v>1466</v>
      </c>
      <c r="AL279" s="205" t="s">
        <v>457</v>
      </c>
      <c r="AM279" s="224" t="s">
        <v>215</v>
      </c>
      <c r="AN279" s="225">
        <v>6664</v>
      </c>
      <c r="AO279" s="244" t="s">
        <v>454</v>
      </c>
      <c r="AP279" s="244" t="s">
        <v>455</v>
      </c>
      <c r="AQ279" s="207">
        <v>5600</v>
      </c>
      <c r="AR279" s="208">
        <v>1064</v>
      </c>
      <c r="AS279" s="208">
        <v>6664</v>
      </c>
      <c r="AT279" s="210">
        <v>11200</v>
      </c>
      <c r="AU279" s="210">
        <v>13328</v>
      </c>
      <c r="AV279" s="225">
        <v>6821.33</v>
      </c>
      <c r="AW279" s="265">
        <v>13642.67</v>
      </c>
      <c r="AX279" s="225">
        <v>272.51</v>
      </c>
      <c r="AY279" s="266">
        <v>0.02</v>
      </c>
      <c r="AZ279" s="259"/>
      <c r="BA279" s="259" t="s">
        <v>1430</v>
      </c>
      <c r="BB279" s="259" t="s">
        <v>1431</v>
      </c>
      <c r="BC279" s="259">
        <v>3</v>
      </c>
      <c r="BD279" s="541" t="s">
        <v>1432</v>
      </c>
      <c r="BE279" s="541" t="s">
        <v>1443</v>
      </c>
      <c r="BF279" s="221" t="s">
        <v>1439</v>
      </c>
      <c r="BG279" s="221"/>
      <c r="BH279" s="221" t="e">
        <v>#N/A</v>
      </c>
      <c r="BI279" s="221"/>
      <c r="BJ279" s="221"/>
      <c r="BK279" s="267"/>
    </row>
    <row r="280" spans="1:63" ht="409.5" hidden="1">
      <c r="A280" s="259" t="s">
        <v>1424</v>
      </c>
      <c r="B280" s="211" t="s">
        <v>1425</v>
      </c>
      <c r="C280" s="211">
        <v>70111709</v>
      </c>
      <c r="D280" s="259" t="s">
        <v>148</v>
      </c>
      <c r="E280" s="199" t="s">
        <v>149</v>
      </c>
      <c r="F280" s="211" t="s">
        <v>56</v>
      </c>
      <c r="G280" s="202">
        <v>4</v>
      </c>
      <c r="H280" s="202" t="s">
        <v>57</v>
      </c>
      <c r="I280" s="211" t="s">
        <v>639</v>
      </c>
      <c r="J280" s="203">
        <v>46183</v>
      </c>
      <c r="K280" s="204" t="s">
        <v>1467</v>
      </c>
      <c r="L280" s="205" t="s">
        <v>457</v>
      </c>
      <c r="M280" s="201" t="s">
        <v>384</v>
      </c>
      <c r="N280" s="206">
        <v>234000</v>
      </c>
      <c r="O280" s="201" t="s">
        <v>454</v>
      </c>
      <c r="P280" s="201" t="s">
        <v>455</v>
      </c>
      <c r="Q280" s="207">
        <v>196638.66</v>
      </c>
      <c r="R280" s="208">
        <v>37361</v>
      </c>
      <c r="S280" s="208">
        <v>234000</v>
      </c>
      <c r="T280" s="209">
        <v>786555</v>
      </c>
      <c r="U280" s="209">
        <v>936000</v>
      </c>
      <c r="V280" s="201" t="s">
        <v>639</v>
      </c>
      <c r="W280" s="203">
        <v>46183</v>
      </c>
      <c r="X280" s="204" t="s">
        <v>1468</v>
      </c>
      <c r="Y280" s="201" t="s">
        <v>457</v>
      </c>
      <c r="Z280" s="201" t="s">
        <v>127</v>
      </c>
      <c r="AA280" s="206">
        <v>339900</v>
      </c>
      <c r="AB280" s="201" t="s">
        <v>454</v>
      </c>
      <c r="AC280" s="201" t="s">
        <v>455</v>
      </c>
      <c r="AD280" s="207">
        <v>285630.25</v>
      </c>
      <c r="AE280" s="208">
        <v>54270</v>
      </c>
      <c r="AF280" s="208">
        <v>339900</v>
      </c>
      <c r="AG280" s="210">
        <v>1142521</v>
      </c>
      <c r="AH280" s="210">
        <v>1359600</v>
      </c>
      <c r="AI280" s="211"/>
      <c r="AJ280" s="244"/>
      <c r="AK280" s="226"/>
      <c r="AL280" s="205"/>
      <c r="AM280" s="224"/>
      <c r="AN280" s="244"/>
      <c r="AO280" s="244"/>
      <c r="AP280" s="244"/>
      <c r="AQ280" s="560" t="s">
        <v>1309</v>
      </c>
      <c r="AR280" s="560" t="s">
        <v>1309</v>
      </c>
      <c r="AS280" s="560" t="s">
        <v>1309</v>
      </c>
      <c r="AT280" s="244" t="s">
        <v>1309</v>
      </c>
      <c r="AU280" s="244" t="s">
        <v>1309</v>
      </c>
      <c r="AV280" s="225">
        <v>191300</v>
      </c>
      <c r="AW280" s="265">
        <v>765200</v>
      </c>
      <c r="AX280" s="225">
        <v>695706.49</v>
      </c>
      <c r="AY280" s="245">
        <v>0.90920000000000001</v>
      </c>
      <c r="AZ280" s="201" t="s">
        <v>1469</v>
      </c>
      <c r="BA280" s="259" t="s">
        <v>1430</v>
      </c>
      <c r="BB280" s="246" t="s">
        <v>1470</v>
      </c>
      <c r="BC280" s="259">
        <v>2</v>
      </c>
      <c r="BD280" s="541" t="s">
        <v>1471</v>
      </c>
      <c r="BE280" s="541" t="s">
        <v>1433</v>
      </c>
      <c r="BF280" s="221" t="s">
        <v>1472</v>
      </c>
      <c r="BG280" s="221"/>
      <c r="BH280" s="221" t="e">
        <v>#N/A</v>
      </c>
      <c r="BI280" s="221"/>
      <c r="BJ280" s="221"/>
      <c r="BK280" s="267" t="s">
        <v>1435</v>
      </c>
    </row>
    <row r="281" spans="1:63" ht="100.9" hidden="1" customHeight="1">
      <c r="A281" s="476" t="s">
        <v>1424</v>
      </c>
      <c r="B281" s="468" t="s">
        <v>1425</v>
      </c>
      <c r="C281" s="468">
        <v>43211512</v>
      </c>
      <c r="D281" s="476" t="s">
        <v>86</v>
      </c>
      <c r="E281" s="227" t="s">
        <v>87</v>
      </c>
      <c r="F281" s="468" t="s">
        <v>56</v>
      </c>
      <c r="G281" s="474">
        <v>20</v>
      </c>
      <c r="H281" s="474" t="s">
        <v>57</v>
      </c>
      <c r="I281" s="446" t="s">
        <v>639</v>
      </c>
      <c r="J281" s="466">
        <v>46148</v>
      </c>
      <c r="K281" s="444" t="s">
        <v>1473</v>
      </c>
      <c r="L281" s="450" t="s">
        <v>457</v>
      </c>
      <c r="M281" s="446" t="s">
        <v>1474</v>
      </c>
      <c r="N281" s="448">
        <v>2940000</v>
      </c>
      <c r="O281" s="446" t="s">
        <v>454</v>
      </c>
      <c r="P281" s="446" t="s">
        <v>455</v>
      </c>
      <c r="Q281" s="464">
        <v>2470588.2400000002</v>
      </c>
      <c r="R281" s="456">
        <v>469412</v>
      </c>
      <c r="S281" s="456">
        <v>2940000</v>
      </c>
      <c r="T281" s="554">
        <v>49411765</v>
      </c>
      <c r="U281" s="554">
        <v>58800000</v>
      </c>
      <c r="V281" s="446" t="s">
        <v>639</v>
      </c>
      <c r="W281" s="466">
        <v>46153</v>
      </c>
      <c r="X281" s="444" t="s">
        <v>1475</v>
      </c>
      <c r="Y281" s="446" t="s">
        <v>457</v>
      </c>
      <c r="Z281" s="446" t="s">
        <v>1476</v>
      </c>
      <c r="AA281" s="448">
        <v>2729000</v>
      </c>
      <c r="AB281" s="446" t="s">
        <v>461</v>
      </c>
      <c r="AC281" s="446" t="s">
        <v>455</v>
      </c>
      <c r="AD281" s="464">
        <v>2729000</v>
      </c>
      <c r="AE281" s="456">
        <v>518510</v>
      </c>
      <c r="AF281" s="456">
        <v>3247510</v>
      </c>
      <c r="AG281" s="458">
        <v>54580000</v>
      </c>
      <c r="AH281" s="458">
        <v>64950200</v>
      </c>
      <c r="AI281" s="446" t="s">
        <v>639</v>
      </c>
      <c r="AJ281" s="466">
        <v>46148</v>
      </c>
      <c r="AK281" s="444" t="s">
        <v>1477</v>
      </c>
      <c r="AL281" s="446" t="s">
        <v>457</v>
      </c>
      <c r="AM281" s="446" t="s">
        <v>90</v>
      </c>
      <c r="AN281" s="448">
        <v>3199000</v>
      </c>
      <c r="AO281" s="446" t="s">
        <v>454</v>
      </c>
      <c r="AP281" s="446" t="s">
        <v>455</v>
      </c>
      <c r="AQ281" s="464">
        <v>2688235.29</v>
      </c>
      <c r="AR281" s="456">
        <v>510765</v>
      </c>
      <c r="AS281" s="456">
        <v>3199000</v>
      </c>
      <c r="AT281" s="458">
        <v>53764706</v>
      </c>
      <c r="AU281" s="458">
        <v>63980000</v>
      </c>
      <c r="AV281" s="478">
        <v>3128836.67</v>
      </c>
      <c r="AW281" s="478">
        <v>62576733.329999998</v>
      </c>
      <c r="AX281" s="478">
        <v>3306525.07</v>
      </c>
      <c r="AY281" s="524">
        <v>5.28E-2</v>
      </c>
      <c r="AZ281" s="446" t="s">
        <v>1429</v>
      </c>
      <c r="BA281" s="476" t="s">
        <v>1430</v>
      </c>
      <c r="BB281" s="476" t="s">
        <v>1431</v>
      </c>
      <c r="BC281" s="476">
        <v>3</v>
      </c>
      <c r="BD281" s="555" t="s">
        <v>1432</v>
      </c>
      <c r="BE281" s="556" t="s">
        <v>1443</v>
      </c>
      <c r="BF281" s="557" t="s">
        <v>1439</v>
      </c>
      <c r="BG281" s="557"/>
      <c r="BH281" s="557" t="e">
        <v>#N/A</v>
      </c>
      <c r="BI281" s="557"/>
      <c r="BJ281" s="557"/>
      <c r="BK281" s="558" t="s">
        <v>1435</v>
      </c>
    </row>
    <row r="282" spans="1:63" hidden="1">
      <c r="A282" s="477"/>
      <c r="B282" s="469"/>
      <c r="C282" s="469"/>
      <c r="D282" s="477"/>
      <c r="E282" s="233" t="s">
        <v>1478</v>
      </c>
      <c r="F282" s="469"/>
      <c r="G282" s="475"/>
      <c r="H282" s="475"/>
      <c r="I282" s="447"/>
      <c r="J282" s="467"/>
      <c r="K282" s="445"/>
      <c r="L282" s="451"/>
      <c r="M282" s="447"/>
      <c r="N282" s="449"/>
      <c r="O282" s="447"/>
      <c r="P282" s="447"/>
      <c r="Q282" s="465"/>
      <c r="R282" s="457"/>
      <c r="S282" s="457"/>
      <c r="T282" s="559"/>
      <c r="U282" s="559"/>
      <c r="V282" s="447"/>
      <c r="W282" s="467"/>
      <c r="X282" s="445"/>
      <c r="Y282" s="447"/>
      <c r="Z282" s="447"/>
      <c r="AA282" s="449"/>
      <c r="AB282" s="447"/>
      <c r="AC282" s="447"/>
      <c r="AD282" s="465"/>
      <c r="AE282" s="457"/>
      <c r="AF282" s="457"/>
      <c r="AG282" s="459"/>
      <c r="AH282" s="459"/>
      <c r="AI282" s="447"/>
      <c r="AJ282" s="467"/>
      <c r="AK282" s="445"/>
      <c r="AL282" s="447"/>
      <c r="AM282" s="447"/>
      <c r="AN282" s="449"/>
      <c r="AO282" s="447"/>
      <c r="AP282" s="447"/>
      <c r="AQ282" s="465"/>
      <c r="AR282" s="457"/>
      <c r="AS282" s="457"/>
      <c r="AT282" s="459"/>
      <c r="AU282" s="459"/>
      <c r="AV282" s="479"/>
      <c r="AW282" s="479"/>
      <c r="AX282" s="479"/>
      <c r="AY282" s="526"/>
      <c r="AZ282" s="447"/>
      <c r="BA282" s="477"/>
      <c r="BB282" s="477"/>
      <c r="BC282" s="477"/>
      <c r="BD282" s="555"/>
      <c r="BE282" s="556"/>
      <c r="BF282" s="557"/>
      <c r="BG282" s="557"/>
      <c r="BH282" s="557"/>
      <c r="BI282" s="557"/>
      <c r="BJ282" s="557"/>
      <c r="BK282" s="558"/>
    </row>
    <row r="283" spans="1:63" ht="150" hidden="1">
      <c r="A283" s="259" t="s">
        <v>1424</v>
      </c>
      <c r="B283" s="211" t="s">
        <v>1425</v>
      </c>
      <c r="C283" s="211">
        <v>52161514</v>
      </c>
      <c r="D283" s="259" t="s">
        <v>98</v>
      </c>
      <c r="E283" s="222" t="s">
        <v>99</v>
      </c>
      <c r="F283" s="211" t="s">
        <v>56</v>
      </c>
      <c r="G283" s="202">
        <v>20</v>
      </c>
      <c r="H283" s="202" t="s">
        <v>57</v>
      </c>
      <c r="I283" s="201" t="s">
        <v>639</v>
      </c>
      <c r="J283" s="203">
        <v>46148</v>
      </c>
      <c r="K283" s="204" t="s">
        <v>1479</v>
      </c>
      <c r="L283" s="205" t="s">
        <v>457</v>
      </c>
      <c r="M283" s="201" t="s">
        <v>100</v>
      </c>
      <c r="N283" s="206">
        <v>143000</v>
      </c>
      <c r="O283" s="201" t="s">
        <v>461</v>
      </c>
      <c r="P283" s="201" t="s">
        <v>455</v>
      </c>
      <c r="Q283" s="207">
        <v>143000</v>
      </c>
      <c r="R283" s="208">
        <v>27170</v>
      </c>
      <c r="S283" s="208">
        <v>170170</v>
      </c>
      <c r="T283" s="209">
        <v>2860000</v>
      </c>
      <c r="U283" s="209">
        <v>3403400</v>
      </c>
      <c r="V283" s="201" t="s">
        <v>639</v>
      </c>
      <c r="W283" s="239">
        <v>46148</v>
      </c>
      <c r="X283" s="240" t="s">
        <v>1480</v>
      </c>
      <c r="Y283" s="228" t="s">
        <v>457</v>
      </c>
      <c r="Z283" s="228" t="s">
        <v>101</v>
      </c>
      <c r="AA283" s="241">
        <v>181991</v>
      </c>
      <c r="AB283" s="201" t="s">
        <v>454</v>
      </c>
      <c r="AC283" s="201" t="s">
        <v>455</v>
      </c>
      <c r="AD283" s="207">
        <v>152933.60999999999</v>
      </c>
      <c r="AE283" s="208">
        <v>29057</v>
      </c>
      <c r="AF283" s="208">
        <v>181991</v>
      </c>
      <c r="AG283" s="210">
        <v>3058672</v>
      </c>
      <c r="AH283" s="210">
        <v>3639820</v>
      </c>
      <c r="AI283" s="201" t="s">
        <v>639</v>
      </c>
      <c r="AJ283" s="203">
        <v>46148</v>
      </c>
      <c r="AK283" s="240" t="s">
        <v>1481</v>
      </c>
      <c r="AL283" s="228" t="s">
        <v>457</v>
      </c>
      <c r="AM283" s="228" t="s">
        <v>90</v>
      </c>
      <c r="AN283" s="241">
        <v>200000</v>
      </c>
      <c r="AO283" s="228" t="s">
        <v>454</v>
      </c>
      <c r="AP283" s="228" t="s">
        <v>455</v>
      </c>
      <c r="AQ283" s="356">
        <v>168067.23</v>
      </c>
      <c r="AR283" s="208">
        <v>31933</v>
      </c>
      <c r="AS283" s="208">
        <v>200000</v>
      </c>
      <c r="AT283" s="210">
        <v>3361345</v>
      </c>
      <c r="AU283" s="210">
        <v>4000000</v>
      </c>
      <c r="AV283" s="225">
        <v>184053.67</v>
      </c>
      <c r="AW283" s="265">
        <v>3681073.33</v>
      </c>
      <c r="AX283" s="225">
        <v>300431.8</v>
      </c>
      <c r="AY283" s="266">
        <v>8.1600000000000006E-2</v>
      </c>
      <c r="AZ283" s="259"/>
      <c r="BA283" s="259" t="s">
        <v>1430</v>
      </c>
      <c r="BB283" s="259" t="s">
        <v>1431</v>
      </c>
      <c r="BC283" s="259">
        <v>3</v>
      </c>
      <c r="BD283" s="541" t="s">
        <v>1432</v>
      </c>
      <c r="BE283" s="541" t="s">
        <v>1443</v>
      </c>
      <c r="BF283" s="221" t="s">
        <v>1439</v>
      </c>
      <c r="BG283" s="221"/>
      <c r="BH283" s="221" t="e">
        <v>#N/A</v>
      </c>
      <c r="BI283" s="221"/>
      <c r="BJ283" s="221"/>
      <c r="BK283" s="267" t="s">
        <v>1435</v>
      </c>
    </row>
    <row r="284" spans="1:63" ht="180" hidden="1">
      <c r="A284" s="259" t="s">
        <v>1424</v>
      </c>
      <c r="B284" s="211" t="s">
        <v>1425</v>
      </c>
      <c r="C284" s="211">
        <v>44111515</v>
      </c>
      <c r="D284" s="259" t="s">
        <v>80</v>
      </c>
      <c r="E284" s="222" t="s">
        <v>81</v>
      </c>
      <c r="F284" s="211" t="s">
        <v>56</v>
      </c>
      <c r="G284" s="202">
        <v>1</v>
      </c>
      <c r="H284" s="202" t="s">
        <v>57</v>
      </c>
      <c r="I284" s="201" t="s">
        <v>639</v>
      </c>
      <c r="J284" s="203">
        <v>46132</v>
      </c>
      <c r="K284" s="204" t="s">
        <v>1482</v>
      </c>
      <c r="L284" s="205" t="s">
        <v>457</v>
      </c>
      <c r="M284" s="201" t="s">
        <v>82</v>
      </c>
      <c r="N284" s="206">
        <v>1142016</v>
      </c>
      <c r="O284" s="201" t="s">
        <v>454</v>
      </c>
      <c r="P284" s="201" t="s">
        <v>455</v>
      </c>
      <c r="Q284" s="207">
        <v>959677.31</v>
      </c>
      <c r="R284" s="208">
        <v>182339</v>
      </c>
      <c r="S284" s="208">
        <v>1142016</v>
      </c>
      <c r="T284" s="209">
        <v>959677</v>
      </c>
      <c r="U284" s="209">
        <v>1142016</v>
      </c>
      <c r="V284" s="247" t="s">
        <v>450</v>
      </c>
      <c r="W284" s="203">
        <v>46191</v>
      </c>
      <c r="X284" s="248" t="s">
        <v>1483</v>
      </c>
      <c r="Y284" s="201" t="s">
        <v>457</v>
      </c>
      <c r="Z284" s="201" t="s">
        <v>83</v>
      </c>
      <c r="AA284" s="206">
        <v>819910</v>
      </c>
      <c r="AB284" s="249" t="s">
        <v>454</v>
      </c>
      <c r="AC284" s="201" t="s">
        <v>455</v>
      </c>
      <c r="AD284" s="250">
        <v>689000</v>
      </c>
      <c r="AE284" s="250">
        <v>130910</v>
      </c>
      <c r="AF284" s="208">
        <v>819910</v>
      </c>
      <c r="AG284" s="210">
        <v>689000</v>
      </c>
      <c r="AH284" s="210">
        <v>819910</v>
      </c>
      <c r="AI284" s="201" t="s">
        <v>450</v>
      </c>
      <c r="AJ284" s="251">
        <v>46191</v>
      </c>
      <c r="AK284" s="248" t="s">
        <v>1484</v>
      </c>
      <c r="AL284" s="201" t="s">
        <v>457</v>
      </c>
      <c r="AM284" s="201" t="s">
        <v>84</v>
      </c>
      <c r="AN284" s="206">
        <v>1179000</v>
      </c>
      <c r="AO284" s="201" t="s">
        <v>454</v>
      </c>
      <c r="AP284" s="201" t="s">
        <v>455</v>
      </c>
      <c r="AQ284" s="250">
        <v>990756.3</v>
      </c>
      <c r="AR284" s="252">
        <v>188243.7</v>
      </c>
      <c r="AS284" s="208">
        <v>1179000</v>
      </c>
      <c r="AT284" s="210">
        <v>990756</v>
      </c>
      <c r="AU284" s="210">
        <v>1179000</v>
      </c>
      <c r="AV284" s="225">
        <v>1046975.33</v>
      </c>
      <c r="AW284" s="265">
        <v>1046975.33</v>
      </c>
      <c r="AX284" s="225">
        <v>197511.91</v>
      </c>
      <c r="AY284" s="266">
        <v>0.18870000000000001</v>
      </c>
      <c r="AZ284" s="259"/>
      <c r="BA284" s="259" t="s">
        <v>1430</v>
      </c>
      <c r="BB284" s="259" t="s">
        <v>1485</v>
      </c>
      <c r="BC284" s="259">
        <v>3</v>
      </c>
      <c r="BD284" s="541" t="s">
        <v>1432</v>
      </c>
      <c r="BE284" s="541" t="s">
        <v>1443</v>
      </c>
      <c r="BF284" s="221" t="s">
        <v>1439</v>
      </c>
      <c r="BG284" s="221"/>
      <c r="BH284" s="221" t="e">
        <v>#N/A</v>
      </c>
      <c r="BI284" s="221"/>
      <c r="BJ284" s="221"/>
      <c r="BK284" s="267" t="s">
        <v>1435</v>
      </c>
    </row>
    <row r="285" spans="1:63" ht="120" hidden="1">
      <c r="A285" s="259" t="s">
        <v>1424</v>
      </c>
      <c r="B285" s="211" t="s">
        <v>1425</v>
      </c>
      <c r="C285" s="211">
        <v>39121440</v>
      </c>
      <c r="D285" s="259" t="s">
        <v>109</v>
      </c>
      <c r="E285" s="222" t="s">
        <v>110</v>
      </c>
      <c r="F285" s="211" t="s">
        <v>56</v>
      </c>
      <c r="G285" s="202">
        <v>2</v>
      </c>
      <c r="H285" s="202" t="s">
        <v>57</v>
      </c>
      <c r="I285" s="211" t="s">
        <v>639</v>
      </c>
      <c r="J285" s="223">
        <v>46146</v>
      </c>
      <c r="K285" s="215" t="s">
        <v>1486</v>
      </c>
      <c r="L285" s="205" t="s">
        <v>1210</v>
      </c>
      <c r="M285" s="224" t="s">
        <v>111</v>
      </c>
      <c r="N285" s="225">
        <v>83600</v>
      </c>
      <c r="O285" s="244" t="s">
        <v>454</v>
      </c>
      <c r="P285" s="270" t="s">
        <v>455</v>
      </c>
      <c r="Q285" s="207">
        <v>70252.100000000006</v>
      </c>
      <c r="R285" s="208">
        <v>13348</v>
      </c>
      <c r="S285" s="208">
        <v>83600</v>
      </c>
      <c r="T285" s="209">
        <v>140504</v>
      </c>
      <c r="U285" s="209">
        <v>167200</v>
      </c>
      <c r="V285" s="211" t="s">
        <v>639</v>
      </c>
      <c r="W285" s="235">
        <v>46146</v>
      </c>
      <c r="X285" s="253" t="s">
        <v>1487</v>
      </c>
      <c r="Y285" s="236" t="s">
        <v>1210</v>
      </c>
      <c r="Z285" s="238" t="s">
        <v>112</v>
      </c>
      <c r="AA285" s="351">
        <v>84500</v>
      </c>
      <c r="AB285" s="244" t="s">
        <v>454</v>
      </c>
      <c r="AC285" s="270" t="s">
        <v>455</v>
      </c>
      <c r="AD285" s="207">
        <v>71008.399999999994</v>
      </c>
      <c r="AE285" s="208">
        <v>13492</v>
      </c>
      <c r="AF285" s="208">
        <v>84500</v>
      </c>
      <c r="AG285" s="210">
        <v>142017</v>
      </c>
      <c r="AH285" s="210">
        <v>169000</v>
      </c>
      <c r="AI285" s="211" t="s">
        <v>639</v>
      </c>
      <c r="AJ285" s="223">
        <v>46146</v>
      </c>
      <c r="AK285" s="253" t="s">
        <v>1488</v>
      </c>
      <c r="AL285" s="236" t="s">
        <v>1210</v>
      </c>
      <c r="AM285" s="237" t="s">
        <v>113</v>
      </c>
      <c r="AN285" s="351">
        <v>109000</v>
      </c>
      <c r="AO285" s="354" t="s">
        <v>454</v>
      </c>
      <c r="AP285" s="354" t="s">
        <v>455</v>
      </c>
      <c r="AQ285" s="357">
        <v>91596.64</v>
      </c>
      <c r="AR285" s="208">
        <v>17403</v>
      </c>
      <c r="AS285" s="208">
        <v>109000</v>
      </c>
      <c r="AT285" s="210">
        <v>183193</v>
      </c>
      <c r="AU285" s="210">
        <v>218000</v>
      </c>
      <c r="AV285" s="225">
        <v>92366.67</v>
      </c>
      <c r="AW285" s="265">
        <v>184733.33</v>
      </c>
      <c r="AX285" s="225">
        <v>28823.83</v>
      </c>
      <c r="AY285" s="266">
        <v>0.156</v>
      </c>
      <c r="AZ285" s="259"/>
      <c r="BA285" s="259" t="s">
        <v>1489</v>
      </c>
      <c r="BB285" s="259" t="s">
        <v>1431</v>
      </c>
      <c r="BC285" s="259">
        <v>3</v>
      </c>
      <c r="BD285" s="541" t="s">
        <v>1490</v>
      </c>
      <c r="BE285" s="541" t="s">
        <v>1443</v>
      </c>
      <c r="BF285" s="221" t="s">
        <v>1491</v>
      </c>
      <c r="BG285" s="221"/>
      <c r="BH285" s="221" t="e">
        <v>#N/A</v>
      </c>
      <c r="BI285" s="221"/>
      <c r="BJ285" s="221"/>
      <c r="BK285" s="267"/>
    </row>
    <row r="286" spans="1:63" ht="120" hidden="1">
      <c r="A286" s="259" t="s">
        <v>1424</v>
      </c>
      <c r="B286" s="211" t="s">
        <v>1425</v>
      </c>
      <c r="C286" s="211">
        <v>45121613</v>
      </c>
      <c r="D286" s="259" t="s">
        <v>102</v>
      </c>
      <c r="E286" s="222" t="s">
        <v>103</v>
      </c>
      <c r="F286" s="211" t="s">
        <v>56</v>
      </c>
      <c r="G286" s="202">
        <v>20</v>
      </c>
      <c r="H286" s="202" t="s">
        <v>57</v>
      </c>
      <c r="I286" s="211" t="s">
        <v>639</v>
      </c>
      <c r="J286" s="223">
        <v>46146</v>
      </c>
      <c r="K286" s="215" t="s">
        <v>1492</v>
      </c>
      <c r="L286" s="205" t="s">
        <v>1210</v>
      </c>
      <c r="M286" s="224" t="s">
        <v>104</v>
      </c>
      <c r="N286" s="225">
        <v>54900</v>
      </c>
      <c r="O286" s="244" t="s">
        <v>454</v>
      </c>
      <c r="P286" s="270" t="s">
        <v>455</v>
      </c>
      <c r="Q286" s="207">
        <v>46134.45</v>
      </c>
      <c r="R286" s="208">
        <v>8766</v>
      </c>
      <c r="S286" s="208">
        <v>54900</v>
      </c>
      <c r="T286" s="209">
        <v>922689</v>
      </c>
      <c r="U286" s="209">
        <v>1098000</v>
      </c>
      <c r="V286" s="211" t="s">
        <v>639</v>
      </c>
      <c r="W286" s="223">
        <v>46146</v>
      </c>
      <c r="X286" s="215" t="s">
        <v>1493</v>
      </c>
      <c r="Y286" s="205" t="s">
        <v>1210</v>
      </c>
      <c r="Z286" s="226" t="s">
        <v>65</v>
      </c>
      <c r="AA286" s="225">
        <v>54900</v>
      </c>
      <c r="AB286" s="244" t="s">
        <v>454</v>
      </c>
      <c r="AC286" s="270" t="s">
        <v>455</v>
      </c>
      <c r="AD286" s="207">
        <v>46134.45</v>
      </c>
      <c r="AE286" s="208">
        <v>8766</v>
      </c>
      <c r="AF286" s="208">
        <v>54900</v>
      </c>
      <c r="AG286" s="210">
        <v>922689</v>
      </c>
      <c r="AH286" s="210">
        <v>1098000</v>
      </c>
      <c r="AI286" s="211" t="s">
        <v>639</v>
      </c>
      <c r="AJ286" s="223">
        <v>46146</v>
      </c>
      <c r="AK286" s="215" t="s">
        <v>1494</v>
      </c>
      <c r="AL286" s="205" t="s">
        <v>1210</v>
      </c>
      <c r="AM286" s="224" t="s">
        <v>63</v>
      </c>
      <c r="AN286" s="225">
        <v>50900</v>
      </c>
      <c r="AO286" s="244" t="s">
        <v>454</v>
      </c>
      <c r="AP286" s="244" t="s">
        <v>455</v>
      </c>
      <c r="AQ286" s="207">
        <v>42773.11</v>
      </c>
      <c r="AR286" s="208">
        <v>8127</v>
      </c>
      <c r="AS286" s="208">
        <v>50900</v>
      </c>
      <c r="AT286" s="210">
        <v>855462</v>
      </c>
      <c r="AU286" s="210">
        <v>1018000</v>
      </c>
      <c r="AV286" s="225">
        <v>53566.67</v>
      </c>
      <c r="AW286" s="265">
        <v>1071333.33</v>
      </c>
      <c r="AX286" s="225">
        <v>46188.02</v>
      </c>
      <c r="AY286" s="266">
        <v>4.3099999999999999E-2</v>
      </c>
      <c r="AZ286" s="259"/>
      <c r="BA286" s="259" t="s">
        <v>1489</v>
      </c>
      <c r="BB286" s="259" t="s">
        <v>1431</v>
      </c>
      <c r="BC286" s="259">
        <v>3</v>
      </c>
      <c r="BD286" s="541" t="s">
        <v>1490</v>
      </c>
      <c r="BE286" s="541" t="s">
        <v>1443</v>
      </c>
      <c r="BF286" s="221" t="s">
        <v>1491</v>
      </c>
      <c r="BG286" s="221"/>
      <c r="BH286" s="221" t="e">
        <v>#N/A</v>
      </c>
      <c r="BI286" s="221"/>
      <c r="BJ286" s="221"/>
      <c r="BK286" s="267"/>
    </row>
    <row r="287" spans="1:63" ht="180" hidden="1">
      <c r="A287" s="259" t="s">
        <v>1424</v>
      </c>
      <c r="B287" s="211" t="s">
        <v>1425</v>
      </c>
      <c r="C287" s="211">
        <v>43212104</v>
      </c>
      <c r="D287" s="259" t="s">
        <v>114</v>
      </c>
      <c r="E287" s="254" t="s">
        <v>115</v>
      </c>
      <c r="F287" s="211" t="s">
        <v>56</v>
      </c>
      <c r="G287" s="202">
        <v>1</v>
      </c>
      <c r="H287" s="202" t="s">
        <v>57</v>
      </c>
      <c r="I287" s="201" t="s">
        <v>639</v>
      </c>
      <c r="J287" s="203">
        <v>46183</v>
      </c>
      <c r="K287" s="204" t="s">
        <v>1495</v>
      </c>
      <c r="L287" s="205" t="s">
        <v>457</v>
      </c>
      <c r="M287" s="201" t="s">
        <v>375</v>
      </c>
      <c r="N287" s="206">
        <v>885000</v>
      </c>
      <c r="O287" s="201" t="s">
        <v>454</v>
      </c>
      <c r="P287" s="201" t="s">
        <v>455</v>
      </c>
      <c r="Q287" s="207">
        <v>743697.48</v>
      </c>
      <c r="R287" s="208">
        <v>141303</v>
      </c>
      <c r="S287" s="208">
        <v>885000</v>
      </c>
      <c r="T287" s="209">
        <v>743697</v>
      </c>
      <c r="U287" s="209">
        <v>885000</v>
      </c>
      <c r="V287" s="201" t="s">
        <v>639</v>
      </c>
      <c r="W287" s="203">
        <v>46183</v>
      </c>
      <c r="X287" s="204" t="s">
        <v>1496</v>
      </c>
      <c r="Y287" s="201" t="s">
        <v>457</v>
      </c>
      <c r="Z287" s="201" t="s">
        <v>376</v>
      </c>
      <c r="AA287" s="206">
        <v>999000</v>
      </c>
      <c r="AB287" s="201" t="s">
        <v>454</v>
      </c>
      <c r="AC287" s="201" t="s">
        <v>455</v>
      </c>
      <c r="AD287" s="207">
        <v>839495.8</v>
      </c>
      <c r="AE287" s="208">
        <v>159504</v>
      </c>
      <c r="AF287" s="208">
        <v>999000</v>
      </c>
      <c r="AG287" s="210">
        <v>839496</v>
      </c>
      <c r="AH287" s="210">
        <v>999000</v>
      </c>
      <c r="AI287" s="201" t="s">
        <v>639</v>
      </c>
      <c r="AJ287" s="203">
        <v>46183</v>
      </c>
      <c r="AK287" s="204" t="s">
        <v>1497</v>
      </c>
      <c r="AL287" s="201" t="s">
        <v>457</v>
      </c>
      <c r="AM287" s="201" t="s">
        <v>90</v>
      </c>
      <c r="AN287" s="206">
        <v>1099000</v>
      </c>
      <c r="AO287" s="201" t="s">
        <v>454</v>
      </c>
      <c r="AP287" s="201" t="s">
        <v>455</v>
      </c>
      <c r="AQ287" s="207">
        <v>923529.41</v>
      </c>
      <c r="AR287" s="208">
        <v>175471</v>
      </c>
      <c r="AS287" s="208">
        <v>1099000</v>
      </c>
      <c r="AT287" s="210">
        <v>923529</v>
      </c>
      <c r="AU287" s="210">
        <v>1099000</v>
      </c>
      <c r="AV287" s="225">
        <v>994333.33</v>
      </c>
      <c r="AW287" s="265">
        <v>994333.33</v>
      </c>
      <c r="AX287" s="225">
        <v>107076.3</v>
      </c>
      <c r="AY287" s="266">
        <v>0.1077</v>
      </c>
      <c r="AZ287" s="201" t="s">
        <v>1429</v>
      </c>
      <c r="BA287" s="259" t="s">
        <v>1489</v>
      </c>
      <c r="BB287" s="259" t="s">
        <v>1431</v>
      </c>
      <c r="BC287" s="259">
        <v>3</v>
      </c>
      <c r="BD287" s="541" t="s">
        <v>1432</v>
      </c>
      <c r="BE287" s="541" t="s">
        <v>1443</v>
      </c>
      <c r="BF287" s="221" t="s">
        <v>1498</v>
      </c>
      <c r="BG287" s="221"/>
      <c r="BH287" s="221" t="e">
        <v>#N/A</v>
      </c>
      <c r="BI287" s="221"/>
      <c r="BJ287" s="221"/>
      <c r="BK287" s="267" t="s">
        <v>1435</v>
      </c>
    </row>
    <row r="288" spans="1:63" ht="120" hidden="1">
      <c r="A288" s="259" t="s">
        <v>1424</v>
      </c>
      <c r="B288" s="211" t="s">
        <v>1425</v>
      </c>
      <c r="C288" s="211">
        <v>27112024</v>
      </c>
      <c r="D288" s="259" t="s">
        <v>201</v>
      </c>
      <c r="E288" s="222" t="s">
        <v>202</v>
      </c>
      <c r="F288" s="211" t="s">
        <v>56</v>
      </c>
      <c r="G288" s="202">
        <v>10</v>
      </c>
      <c r="H288" s="202" t="s">
        <v>57</v>
      </c>
      <c r="I288" s="211" t="s">
        <v>639</v>
      </c>
      <c r="J288" s="223">
        <v>46146</v>
      </c>
      <c r="K288" s="215" t="s">
        <v>1499</v>
      </c>
      <c r="L288" s="205" t="s">
        <v>1500</v>
      </c>
      <c r="M288" s="224" t="s">
        <v>157</v>
      </c>
      <c r="N288" s="225">
        <v>30305</v>
      </c>
      <c r="O288" s="244" t="s">
        <v>454</v>
      </c>
      <c r="P288" s="270" t="s">
        <v>455</v>
      </c>
      <c r="Q288" s="207">
        <v>25466.39</v>
      </c>
      <c r="R288" s="208">
        <v>4839</v>
      </c>
      <c r="S288" s="208">
        <v>30305</v>
      </c>
      <c r="T288" s="209">
        <v>254664</v>
      </c>
      <c r="U288" s="209">
        <v>303050</v>
      </c>
      <c r="V288" s="211" t="s">
        <v>639</v>
      </c>
      <c r="W288" s="223">
        <v>46146</v>
      </c>
      <c r="X288" s="215" t="s">
        <v>1501</v>
      </c>
      <c r="Y288" s="205" t="s">
        <v>1500</v>
      </c>
      <c r="Z288" s="226" t="s">
        <v>203</v>
      </c>
      <c r="AA288" s="225">
        <v>37100</v>
      </c>
      <c r="AB288" s="244" t="s">
        <v>454</v>
      </c>
      <c r="AC288" s="270" t="s">
        <v>455</v>
      </c>
      <c r="AD288" s="207">
        <v>31176.47</v>
      </c>
      <c r="AE288" s="208">
        <v>5924</v>
      </c>
      <c r="AF288" s="208">
        <v>37100</v>
      </c>
      <c r="AG288" s="210">
        <v>311765</v>
      </c>
      <c r="AH288" s="210">
        <v>371000</v>
      </c>
      <c r="AI288" s="211" t="s">
        <v>639</v>
      </c>
      <c r="AJ288" s="223">
        <v>46146</v>
      </c>
      <c r="AK288" s="215" t="s">
        <v>1502</v>
      </c>
      <c r="AL288" s="205" t="s">
        <v>1500</v>
      </c>
      <c r="AM288" s="224" t="s">
        <v>204</v>
      </c>
      <c r="AN288" s="225">
        <v>25021</v>
      </c>
      <c r="AO288" s="244" t="s">
        <v>454</v>
      </c>
      <c r="AP288" s="244" t="s">
        <v>455</v>
      </c>
      <c r="AQ288" s="207">
        <v>21026.05</v>
      </c>
      <c r="AR288" s="208">
        <v>3995</v>
      </c>
      <c r="AS288" s="208">
        <v>25021</v>
      </c>
      <c r="AT288" s="210">
        <v>210261</v>
      </c>
      <c r="AU288" s="210">
        <v>250210</v>
      </c>
      <c r="AV288" s="225">
        <v>30808.67</v>
      </c>
      <c r="AW288" s="265">
        <v>308086.67</v>
      </c>
      <c r="AX288" s="225">
        <v>60552.31</v>
      </c>
      <c r="AY288" s="266">
        <v>0.19650000000000001</v>
      </c>
      <c r="AZ288" s="259"/>
      <c r="BA288" s="259" t="s">
        <v>1489</v>
      </c>
      <c r="BB288" s="259" t="s">
        <v>1431</v>
      </c>
      <c r="BC288" s="259">
        <v>3</v>
      </c>
      <c r="BD288" s="541" t="s">
        <v>1503</v>
      </c>
      <c r="BE288" s="541" t="s">
        <v>1443</v>
      </c>
      <c r="BF288" s="221" t="s">
        <v>1491</v>
      </c>
      <c r="BG288" s="221"/>
      <c r="BH288" s="221" t="e">
        <v>#N/A</v>
      </c>
      <c r="BI288" s="221"/>
      <c r="BJ288" s="221"/>
      <c r="BK288" s="267"/>
    </row>
    <row r="289" spans="1:63" ht="409.5" hidden="1">
      <c r="A289" s="259" t="s">
        <v>1424</v>
      </c>
      <c r="B289" s="211" t="s">
        <v>1425</v>
      </c>
      <c r="C289" s="211">
        <v>601020</v>
      </c>
      <c r="D289" s="259" t="s">
        <v>121</v>
      </c>
      <c r="E289" s="199" t="s">
        <v>122</v>
      </c>
      <c r="F289" s="211" t="s">
        <v>56</v>
      </c>
      <c r="G289" s="202">
        <v>4</v>
      </c>
      <c r="H289" s="202" t="s">
        <v>57</v>
      </c>
      <c r="I289" s="201" t="s">
        <v>639</v>
      </c>
      <c r="J289" s="203">
        <v>46183</v>
      </c>
      <c r="K289" s="204" t="s">
        <v>1504</v>
      </c>
      <c r="L289" s="205" t="s">
        <v>457</v>
      </c>
      <c r="M289" s="201" t="s">
        <v>90</v>
      </c>
      <c r="N289" s="206">
        <v>112000</v>
      </c>
      <c r="O289" s="201" t="s">
        <v>454</v>
      </c>
      <c r="P289" s="201" t="s">
        <v>455</v>
      </c>
      <c r="Q289" s="207">
        <v>94117.65</v>
      </c>
      <c r="R289" s="208">
        <v>17882</v>
      </c>
      <c r="S289" s="208">
        <v>112000</v>
      </c>
      <c r="T289" s="209">
        <v>376471</v>
      </c>
      <c r="U289" s="209">
        <v>448000</v>
      </c>
      <c r="V289" s="201"/>
      <c r="W289" s="201"/>
      <c r="X289" s="255"/>
      <c r="Y289" s="201"/>
      <c r="Z289" s="201"/>
      <c r="AA289" s="256"/>
      <c r="AB289" s="201"/>
      <c r="AC289" s="201"/>
      <c r="AD289" s="560" t="s">
        <v>1309</v>
      </c>
      <c r="AE289" s="560" t="s">
        <v>1309</v>
      </c>
      <c r="AF289" s="560" t="s">
        <v>1309</v>
      </c>
      <c r="AG289" s="244" t="s">
        <v>1309</v>
      </c>
      <c r="AH289" s="244" t="s">
        <v>1309</v>
      </c>
      <c r="AI289" s="211"/>
      <c r="AJ289" s="244"/>
      <c r="AK289" s="226"/>
      <c r="AL289" s="205"/>
      <c r="AM289" s="224"/>
      <c r="AN289" s="244"/>
      <c r="AO289" s="244"/>
      <c r="AP289" s="244"/>
      <c r="AQ289" s="560" t="s">
        <v>1309</v>
      </c>
      <c r="AR289" s="560" t="s">
        <v>1309</v>
      </c>
      <c r="AS289" s="560" t="s">
        <v>1309</v>
      </c>
      <c r="AT289" s="244" t="s">
        <v>1505</v>
      </c>
      <c r="AU289" s="244" t="s">
        <v>1505</v>
      </c>
      <c r="AV289" s="244"/>
      <c r="AW289" s="561"/>
      <c r="AX289" s="244"/>
      <c r="AY289" s="205" t="e">
        <v>#DIV/0!</v>
      </c>
      <c r="AZ289" s="257" t="s">
        <v>1506</v>
      </c>
      <c r="BA289" s="259" t="s">
        <v>1489</v>
      </c>
      <c r="BB289" s="257" t="s">
        <v>1506</v>
      </c>
      <c r="BC289" s="259">
        <v>1</v>
      </c>
      <c r="BD289" s="541" t="s">
        <v>457</v>
      </c>
      <c r="BE289" s="541" t="e">
        <v>#DIV/0!</v>
      </c>
      <c r="BF289" s="221" t="s">
        <v>124</v>
      </c>
      <c r="BG289" s="221"/>
      <c r="BH289" s="221" t="e">
        <v>#N/A</v>
      </c>
      <c r="BI289" s="221"/>
      <c r="BJ289" s="221"/>
      <c r="BK289" s="267" t="s">
        <v>1435</v>
      </c>
    </row>
    <row r="290" spans="1:63" ht="120" hidden="1">
      <c r="A290" s="259" t="s">
        <v>1424</v>
      </c>
      <c r="B290" s="211" t="s">
        <v>1425</v>
      </c>
      <c r="C290" s="211">
        <v>45111609</v>
      </c>
      <c r="D290" s="259" t="s">
        <v>66</v>
      </c>
      <c r="E290" s="222" t="s">
        <v>66</v>
      </c>
      <c r="F290" s="211" t="s">
        <v>56</v>
      </c>
      <c r="G290" s="202">
        <v>2</v>
      </c>
      <c r="H290" s="202" t="s">
        <v>57</v>
      </c>
      <c r="I290" s="211" t="s">
        <v>639</v>
      </c>
      <c r="J290" s="223">
        <v>46146</v>
      </c>
      <c r="K290" s="215" t="s">
        <v>1507</v>
      </c>
      <c r="L290" s="205" t="s">
        <v>457</v>
      </c>
      <c r="M290" s="224" t="s">
        <v>67</v>
      </c>
      <c r="N290" s="225">
        <v>104000</v>
      </c>
      <c r="O290" s="244" t="s">
        <v>454</v>
      </c>
      <c r="P290" s="270" t="s">
        <v>455</v>
      </c>
      <c r="Q290" s="207">
        <v>87394.96</v>
      </c>
      <c r="R290" s="208">
        <v>16605</v>
      </c>
      <c r="S290" s="208">
        <v>104000</v>
      </c>
      <c r="T290" s="209">
        <v>174790</v>
      </c>
      <c r="U290" s="209">
        <v>208000</v>
      </c>
      <c r="V290" s="211" t="s">
        <v>639</v>
      </c>
      <c r="W290" s="223">
        <v>46146</v>
      </c>
      <c r="X290" s="215" t="s">
        <v>1508</v>
      </c>
      <c r="Y290" s="205" t="s">
        <v>457</v>
      </c>
      <c r="Z290" s="226" t="s">
        <v>68</v>
      </c>
      <c r="AA290" s="225">
        <v>80000</v>
      </c>
      <c r="AB290" s="244" t="s">
        <v>461</v>
      </c>
      <c r="AC290" s="270" t="s">
        <v>455</v>
      </c>
      <c r="AD290" s="207">
        <v>80000</v>
      </c>
      <c r="AE290" s="208">
        <v>15200</v>
      </c>
      <c r="AF290" s="208">
        <v>95200</v>
      </c>
      <c r="AG290" s="210">
        <v>160000</v>
      </c>
      <c r="AH290" s="210">
        <v>190400</v>
      </c>
      <c r="AI290" s="201" t="s">
        <v>450</v>
      </c>
      <c r="AJ290" s="223">
        <v>46195</v>
      </c>
      <c r="AK290" s="258" t="s">
        <v>1509</v>
      </c>
      <c r="AL290" s="205" t="s">
        <v>457</v>
      </c>
      <c r="AM290" s="201" t="s">
        <v>69</v>
      </c>
      <c r="AN290" s="225">
        <v>84244</v>
      </c>
      <c r="AO290" s="244" t="s">
        <v>454</v>
      </c>
      <c r="AP290" s="244" t="s">
        <v>455</v>
      </c>
      <c r="AQ290" s="207">
        <v>70793.279999999999</v>
      </c>
      <c r="AR290" s="208">
        <v>13451</v>
      </c>
      <c r="AS290" s="208">
        <v>84244</v>
      </c>
      <c r="AT290" s="210">
        <v>141587</v>
      </c>
      <c r="AU290" s="210">
        <v>168488</v>
      </c>
      <c r="AV290" s="225">
        <v>94481.33</v>
      </c>
      <c r="AW290" s="265">
        <v>188962.67</v>
      </c>
      <c r="AX290" s="225">
        <v>19795.18</v>
      </c>
      <c r="AY290" s="266">
        <v>0.1048</v>
      </c>
      <c r="AZ290" s="261"/>
      <c r="BA290" s="259" t="s">
        <v>1489</v>
      </c>
      <c r="BB290" s="259" t="s">
        <v>1431</v>
      </c>
      <c r="BC290" s="259">
        <v>3</v>
      </c>
      <c r="BD290" s="541" t="s">
        <v>1432</v>
      </c>
      <c r="BE290" s="541" t="s">
        <v>1443</v>
      </c>
      <c r="BF290" s="221" t="s">
        <v>1491</v>
      </c>
      <c r="BG290" s="221"/>
      <c r="BH290" s="221" t="e">
        <v>#N/A</v>
      </c>
      <c r="BI290" s="221"/>
      <c r="BJ290" s="221"/>
      <c r="BK290" s="267"/>
    </row>
    <row r="291" spans="1:63" ht="120" hidden="1">
      <c r="A291" s="259" t="s">
        <v>1424</v>
      </c>
      <c r="B291" s="211" t="s">
        <v>1425</v>
      </c>
      <c r="C291" s="211">
        <v>52161520</v>
      </c>
      <c r="D291" s="259" t="s">
        <v>187</v>
      </c>
      <c r="E291" s="222" t="s">
        <v>188</v>
      </c>
      <c r="F291" s="211" t="s">
        <v>56</v>
      </c>
      <c r="G291" s="202">
        <v>2</v>
      </c>
      <c r="H291" s="202" t="s">
        <v>57</v>
      </c>
      <c r="I291" s="211" t="s">
        <v>639</v>
      </c>
      <c r="J291" s="223">
        <v>46134</v>
      </c>
      <c r="K291" s="215" t="s">
        <v>1510</v>
      </c>
      <c r="L291" s="205" t="s">
        <v>457</v>
      </c>
      <c r="M291" s="224" t="s">
        <v>189</v>
      </c>
      <c r="N291" s="225">
        <v>133000</v>
      </c>
      <c r="O291" s="244" t="s">
        <v>454</v>
      </c>
      <c r="P291" s="270" t="s">
        <v>455</v>
      </c>
      <c r="Q291" s="207">
        <v>111764.71</v>
      </c>
      <c r="R291" s="208">
        <v>21235</v>
      </c>
      <c r="S291" s="208">
        <v>133000</v>
      </c>
      <c r="T291" s="209">
        <v>223529</v>
      </c>
      <c r="U291" s="209">
        <v>266000</v>
      </c>
      <c r="V291" s="211" t="s">
        <v>639</v>
      </c>
      <c r="W291" s="223">
        <v>46134</v>
      </c>
      <c r="X291" s="215" t="s">
        <v>1511</v>
      </c>
      <c r="Y291" s="205" t="s">
        <v>457</v>
      </c>
      <c r="Z291" s="226" t="s">
        <v>190</v>
      </c>
      <c r="AA291" s="225">
        <v>139000</v>
      </c>
      <c r="AB291" s="244" t="s">
        <v>454</v>
      </c>
      <c r="AC291" s="270" t="s">
        <v>455</v>
      </c>
      <c r="AD291" s="207">
        <v>116806.72</v>
      </c>
      <c r="AE291" s="208">
        <v>22193</v>
      </c>
      <c r="AF291" s="208">
        <v>139000</v>
      </c>
      <c r="AG291" s="210">
        <v>233613</v>
      </c>
      <c r="AH291" s="210">
        <v>278000</v>
      </c>
      <c r="AI291" s="211" t="s">
        <v>639</v>
      </c>
      <c r="AJ291" s="223">
        <v>46134</v>
      </c>
      <c r="AK291" s="215" t="s">
        <v>1512</v>
      </c>
      <c r="AL291" s="205" t="s">
        <v>457</v>
      </c>
      <c r="AM291" s="224" t="s">
        <v>191</v>
      </c>
      <c r="AN291" s="225">
        <v>119000</v>
      </c>
      <c r="AO291" s="244" t="s">
        <v>454</v>
      </c>
      <c r="AP291" s="244" t="s">
        <v>455</v>
      </c>
      <c r="AQ291" s="207">
        <v>100000</v>
      </c>
      <c r="AR291" s="208">
        <v>19000</v>
      </c>
      <c r="AS291" s="208">
        <v>119000</v>
      </c>
      <c r="AT291" s="210">
        <v>200000</v>
      </c>
      <c r="AU291" s="210">
        <v>238000</v>
      </c>
      <c r="AV291" s="225">
        <v>130333.33</v>
      </c>
      <c r="AW291" s="265">
        <v>260666.67</v>
      </c>
      <c r="AX291" s="225">
        <v>20526.41</v>
      </c>
      <c r="AY291" s="266">
        <v>7.8700000000000006E-2</v>
      </c>
      <c r="AZ291" s="259"/>
      <c r="BA291" s="259" t="s">
        <v>1489</v>
      </c>
      <c r="BB291" s="541" t="s">
        <v>1431</v>
      </c>
      <c r="BC291" s="259">
        <v>3</v>
      </c>
      <c r="BD291" s="541" t="s">
        <v>1432</v>
      </c>
      <c r="BE291" s="541" t="s">
        <v>1443</v>
      </c>
      <c r="BF291" s="221" t="s">
        <v>1491</v>
      </c>
      <c r="BG291" s="221"/>
      <c r="BH291" s="221" t="e">
        <v>#N/A</v>
      </c>
      <c r="BI291" s="221"/>
      <c r="BJ291" s="221"/>
      <c r="BK291" s="267"/>
    </row>
    <row r="292" spans="1:63" ht="120" hidden="1">
      <c r="A292" s="259" t="s">
        <v>1424</v>
      </c>
      <c r="B292" s="211" t="s">
        <v>1425</v>
      </c>
      <c r="C292" s="211">
        <v>43211708</v>
      </c>
      <c r="D292" s="259" t="s">
        <v>94</v>
      </c>
      <c r="E292" s="222" t="s">
        <v>95</v>
      </c>
      <c r="F292" s="211" t="s">
        <v>56</v>
      </c>
      <c r="G292" s="202">
        <v>20</v>
      </c>
      <c r="H292" s="202" t="s">
        <v>57</v>
      </c>
      <c r="I292" s="211" t="s">
        <v>639</v>
      </c>
      <c r="J292" s="223">
        <v>46134</v>
      </c>
      <c r="K292" s="215" t="s">
        <v>1513</v>
      </c>
      <c r="L292" s="205" t="s">
        <v>457</v>
      </c>
      <c r="M292" s="224" t="s">
        <v>96</v>
      </c>
      <c r="N292" s="225">
        <v>17100</v>
      </c>
      <c r="O292" s="244" t="s">
        <v>454</v>
      </c>
      <c r="P292" s="270" t="s">
        <v>455</v>
      </c>
      <c r="Q292" s="207">
        <v>14369.75</v>
      </c>
      <c r="R292" s="208">
        <v>2730</v>
      </c>
      <c r="S292" s="208">
        <v>17100</v>
      </c>
      <c r="T292" s="209">
        <v>287395</v>
      </c>
      <c r="U292" s="209">
        <v>342000</v>
      </c>
      <c r="V292" s="211" t="s">
        <v>639</v>
      </c>
      <c r="W292" s="223">
        <v>46134</v>
      </c>
      <c r="X292" s="215" t="s">
        <v>1514</v>
      </c>
      <c r="Y292" s="205" t="s">
        <v>457</v>
      </c>
      <c r="Z292" s="226" t="s">
        <v>88</v>
      </c>
      <c r="AA292" s="225">
        <v>19435</v>
      </c>
      <c r="AB292" s="244" t="s">
        <v>454</v>
      </c>
      <c r="AC292" s="270" t="s">
        <v>455</v>
      </c>
      <c r="AD292" s="207">
        <v>16331.93</v>
      </c>
      <c r="AE292" s="208">
        <v>3103</v>
      </c>
      <c r="AF292" s="208">
        <v>19435</v>
      </c>
      <c r="AG292" s="210">
        <v>326639</v>
      </c>
      <c r="AH292" s="210">
        <v>388700</v>
      </c>
      <c r="AI292" s="211" t="s">
        <v>639</v>
      </c>
      <c r="AJ292" s="223">
        <v>46134</v>
      </c>
      <c r="AK292" s="215" t="s">
        <v>1515</v>
      </c>
      <c r="AL292" s="205" t="s">
        <v>457</v>
      </c>
      <c r="AM292" s="224" t="s">
        <v>97</v>
      </c>
      <c r="AN292" s="225">
        <v>18975</v>
      </c>
      <c r="AO292" s="244" t="s">
        <v>454</v>
      </c>
      <c r="AP292" s="244" t="s">
        <v>455</v>
      </c>
      <c r="AQ292" s="207">
        <v>15945.38</v>
      </c>
      <c r="AR292" s="208">
        <v>3030</v>
      </c>
      <c r="AS292" s="208">
        <v>18975</v>
      </c>
      <c r="AT292" s="210">
        <v>318908</v>
      </c>
      <c r="AU292" s="210">
        <v>379500</v>
      </c>
      <c r="AV292" s="225">
        <v>18503.330000000002</v>
      </c>
      <c r="AW292" s="265">
        <v>370066.67</v>
      </c>
      <c r="AX292" s="225">
        <v>24737.89</v>
      </c>
      <c r="AY292" s="266">
        <v>6.6799999999999998E-2</v>
      </c>
      <c r="AZ292" s="259"/>
      <c r="BA292" s="259" t="s">
        <v>1489</v>
      </c>
      <c r="BB292" s="259" t="s">
        <v>1431</v>
      </c>
      <c r="BC292" s="259">
        <v>3</v>
      </c>
      <c r="BD292" s="541" t="s">
        <v>1432</v>
      </c>
      <c r="BE292" s="541" t="s">
        <v>1443</v>
      </c>
      <c r="BF292" s="221" t="s">
        <v>1491</v>
      </c>
      <c r="BG292" s="221"/>
      <c r="BH292" s="221" t="e">
        <v>#N/A</v>
      </c>
      <c r="BI292" s="221"/>
      <c r="BJ292" s="221"/>
      <c r="BK292" s="267"/>
    </row>
    <row r="293" spans="1:63" ht="150" hidden="1">
      <c r="A293" s="259" t="s">
        <v>1424</v>
      </c>
      <c r="B293" s="211" t="s">
        <v>1425</v>
      </c>
      <c r="C293" s="211">
        <v>24112804</v>
      </c>
      <c r="D293" s="259" t="s">
        <v>192</v>
      </c>
      <c r="E293" s="222" t="s">
        <v>193</v>
      </c>
      <c r="F293" s="211" t="s">
        <v>56</v>
      </c>
      <c r="G293" s="202">
        <v>1</v>
      </c>
      <c r="H293" s="202" t="s">
        <v>57</v>
      </c>
      <c r="I293" s="201" t="s">
        <v>639</v>
      </c>
      <c r="J293" s="203">
        <v>46147</v>
      </c>
      <c r="K293" s="204" t="s">
        <v>1516</v>
      </c>
      <c r="L293" s="205" t="s">
        <v>457</v>
      </c>
      <c r="M293" s="201" t="s">
        <v>411</v>
      </c>
      <c r="N293" s="206">
        <v>5610000</v>
      </c>
      <c r="O293" s="201" t="s">
        <v>454</v>
      </c>
      <c r="P293" s="201" t="s">
        <v>455</v>
      </c>
      <c r="Q293" s="207">
        <v>4714285.71</v>
      </c>
      <c r="R293" s="208">
        <v>895714</v>
      </c>
      <c r="S293" s="208">
        <v>5610000</v>
      </c>
      <c r="T293" s="209">
        <v>4714286</v>
      </c>
      <c r="U293" s="209">
        <v>5610000</v>
      </c>
      <c r="V293" s="201" t="s">
        <v>1456</v>
      </c>
      <c r="W293" s="203">
        <v>46192</v>
      </c>
      <c r="X293" s="204" t="s">
        <v>1517</v>
      </c>
      <c r="Y293" s="201" t="s">
        <v>457</v>
      </c>
      <c r="Z293" s="201" t="s">
        <v>412</v>
      </c>
      <c r="AA293" s="206">
        <v>4146000</v>
      </c>
      <c r="AB293" s="201" t="s">
        <v>461</v>
      </c>
      <c r="AC293" s="201" t="s">
        <v>455</v>
      </c>
      <c r="AD293" s="207">
        <v>4146000</v>
      </c>
      <c r="AE293" s="208">
        <v>787740</v>
      </c>
      <c r="AF293" s="208">
        <v>4933740</v>
      </c>
      <c r="AG293" s="210">
        <v>4146000</v>
      </c>
      <c r="AH293" s="210">
        <v>4933740</v>
      </c>
      <c r="AI293" s="201" t="s">
        <v>1456</v>
      </c>
      <c r="AJ293" s="203">
        <v>46192</v>
      </c>
      <c r="AK293" s="204" t="s">
        <v>1518</v>
      </c>
      <c r="AL293" s="201" t="s">
        <v>457</v>
      </c>
      <c r="AM293" s="201" t="s">
        <v>413</v>
      </c>
      <c r="AN293" s="206">
        <v>5550000</v>
      </c>
      <c r="AO293" s="201" t="s">
        <v>461</v>
      </c>
      <c r="AP293" s="201" t="s">
        <v>455</v>
      </c>
      <c r="AQ293" s="207">
        <v>5550000</v>
      </c>
      <c r="AR293" s="208">
        <v>1054500</v>
      </c>
      <c r="AS293" s="208">
        <v>6604500</v>
      </c>
      <c r="AT293" s="210">
        <v>5550000</v>
      </c>
      <c r="AU293" s="210">
        <v>6604500</v>
      </c>
      <c r="AV293" s="225">
        <v>5716080</v>
      </c>
      <c r="AW293" s="265">
        <v>5716080</v>
      </c>
      <c r="AX293" s="225">
        <v>840416.25</v>
      </c>
      <c r="AY293" s="266">
        <v>0.14699999999999999</v>
      </c>
      <c r="AZ293" s="259"/>
      <c r="BA293" s="259" t="s">
        <v>1489</v>
      </c>
      <c r="BB293" s="259" t="s">
        <v>1431</v>
      </c>
      <c r="BC293" s="259">
        <v>3</v>
      </c>
      <c r="BD293" s="541" t="s">
        <v>1432</v>
      </c>
      <c r="BE293" s="541" t="s">
        <v>1443</v>
      </c>
      <c r="BF293" s="221"/>
      <c r="BG293" s="221"/>
      <c r="BH293" s="221" t="e">
        <v>#N/A</v>
      </c>
      <c r="BI293" s="221"/>
      <c r="BJ293" s="221"/>
      <c r="BK293" s="267" t="s">
        <v>1435</v>
      </c>
    </row>
    <row r="294" spans="1:63" ht="105" hidden="1">
      <c r="A294" s="476" t="s">
        <v>1424</v>
      </c>
      <c r="B294" s="468" t="s">
        <v>1425</v>
      </c>
      <c r="C294" s="468">
        <v>44111515</v>
      </c>
      <c r="D294" s="476" t="s">
        <v>59</v>
      </c>
      <c r="E294" s="492" t="s">
        <v>60</v>
      </c>
      <c r="F294" s="468" t="s">
        <v>56</v>
      </c>
      <c r="G294" s="474">
        <v>4</v>
      </c>
      <c r="H294" s="474" t="s">
        <v>57</v>
      </c>
      <c r="I294" s="446" t="s">
        <v>639</v>
      </c>
      <c r="J294" s="466">
        <v>46147</v>
      </c>
      <c r="K294" s="444" t="s">
        <v>1516</v>
      </c>
      <c r="L294" s="450" t="s">
        <v>457</v>
      </c>
      <c r="M294" s="446" t="s">
        <v>411</v>
      </c>
      <c r="N294" s="448">
        <v>850000</v>
      </c>
      <c r="O294" s="446" t="s">
        <v>461</v>
      </c>
      <c r="P294" s="446" t="s">
        <v>455</v>
      </c>
      <c r="Q294" s="464">
        <v>850000</v>
      </c>
      <c r="R294" s="456">
        <v>161500</v>
      </c>
      <c r="S294" s="456">
        <v>1011500</v>
      </c>
      <c r="T294" s="554">
        <v>3400000</v>
      </c>
      <c r="U294" s="554">
        <v>4046000</v>
      </c>
      <c r="V294" s="446" t="s">
        <v>1519</v>
      </c>
      <c r="W294" s="466">
        <v>46192</v>
      </c>
      <c r="X294" s="444" t="s">
        <v>1520</v>
      </c>
      <c r="Y294" s="446" t="s">
        <v>457</v>
      </c>
      <c r="Z294" s="446" t="s">
        <v>362</v>
      </c>
      <c r="AA294" s="448">
        <v>1220000</v>
      </c>
      <c r="AB294" s="446" t="s">
        <v>461</v>
      </c>
      <c r="AC294" s="446" t="s">
        <v>455</v>
      </c>
      <c r="AD294" s="464">
        <v>1220000</v>
      </c>
      <c r="AE294" s="456">
        <v>231800</v>
      </c>
      <c r="AF294" s="456">
        <v>1451800</v>
      </c>
      <c r="AG294" s="458">
        <v>4880000</v>
      </c>
      <c r="AH294" s="458">
        <v>5807200</v>
      </c>
      <c r="AI294" s="446" t="s">
        <v>450</v>
      </c>
      <c r="AJ294" s="460">
        <v>46195</v>
      </c>
      <c r="AK294" s="462" t="s">
        <v>1521</v>
      </c>
      <c r="AL294" s="450" t="s">
        <v>457</v>
      </c>
      <c r="AM294" s="454" t="s">
        <v>363</v>
      </c>
      <c r="AN294" s="478">
        <v>1737999</v>
      </c>
      <c r="AO294" s="480" t="s">
        <v>454</v>
      </c>
      <c r="AP294" s="480" t="s">
        <v>455</v>
      </c>
      <c r="AQ294" s="464">
        <v>1460503.36</v>
      </c>
      <c r="AR294" s="456">
        <v>277496</v>
      </c>
      <c r="AS294" s="456">
        <v>1737999</v>
      </c>
      <c r="AT294" s="458">
        <v>5842013</v>
      </c>
      <c r="AU294" s="458">
        <v>6951996</v>
      </c>
      <c r="AV294" s="478">
        <v>1400433</v>
      </c>
      <c r="AW294" s="478">
        <v>5601732</v>
      </c>
      <c r="AX294" s="478">
        <v>1463853.14</v>
      </c>
      <c r="AY294" s="452">
        <v>0.26129999999999998</v>
      </c>
      <c r="AZ294" s="476"/>
      <c r="BA294" s="476" t="s">
        <v>1489</v>
      </c>
      <c r="BB294" s="260" t="s">
        <v>1522</v>
      </c>
      <c r="BC294" s="476">
        <v>3</v>
      </c>
      <c r="BD294" s="555" t="s">
        <v>1432</v>
      </c>
      <c r="BE294" s="556" t="s">
        <v>1433</v>
      </c>
      <c r="BF294" s="557"/>
      <c r="BG294" s="557"/>
      <c r="BH294" s="557" t="e">
        <v>#N/A</v>
      </c>
      <c r="BI294" s="557"/>
      <c r="BJ294" s="557"/>
      <c r="BK294" s="558" t="s">
        <v>1435</v>
      </c>
    </row>
    <row r="295" spans="1:63" ht="120" hidden="1">
      <c r="A295" s="477"/>
      <c r="B295" s="469"/>
      <c r="C295" s="469"/>
      <c r="D295" s="477"/>
      <c r="E295" s="493"/>
      <c r="F295" s="469"/>
      <c r="G295" s="475"/>
      <c r="H295" s="475"/>
      <c r="I295" s="447"/>
      <c r="J295" s="467"/>
      <c r="K295" s="445"/>
      <c r="L295" s="451"/>
      <c r="M295" s="447"/>
      <c r="N295" s="449"/>
      <c r="O295" s="447"/>
      <c r="P295" s="447"/>
      <c r="Q295" s="465"/>
      <c r="R295" s="457"/>
      <c r="S295" s="457"/>
      <c r="T295" s="559"/>
      <c r="U295" s="559"/>
      <c r="V295" s="447"/>
      <c r="W295" s="467"/>
      <c r="X295" s="445"/>
      <c r="Y295" s="447"/>
      <c r="Z295" s="447"/>
      <c r="AA295" s="449"/>
      <c r="AB295" s="447"/>
      <c r="AC295" s="447"/>
      <c r="AD295" s="465"/>
      <c r="AE295" s="457"/>
      <c r="AF295" s="457"/>
      <c r="AG295" s="459"/>
      <c r="AH295" s="459"/>
      <c r="AI295" s="447"/>
      <c r="AJ295" s="461"/>
      <c r="AK295" s="463"/>
      <c r="AL295" s="451"/>
      <c r="AM295" s="455"/>
      <c r="AN295" s="479"/>
      <c r="AO295" s="481"/>
      <c r="AP295" s="481"/>
      <c r="AQ295" s="465"/>
      <c r="AR295" s="457"/>
      <c r="AS295" s="457"/>
      <c r="AT295" s="459"/>
      <c r="AU295" s="459"/>
      <c r="AV295" s="479"/>
      <c r="AW295" s="479"/>
      <c r="AX295" s="479"/>
      <c r="AY295" s="453"/>
      <c r="AZ295" s="477"/>
      <c r="BA295" s="477"/>
      <c r="BB295" s="261" t="s">
        <v>1523</v>
      </c>
      <c r="BC295" s="477"/>
      <c r="BD295" s="555"/>
      <c r="BE295" s="556"/>
      <c r="BF295" s="557"/>
      <c r="BG295" s="557"/>
      <c r="BH295" s="557"/>
      <c r="BI295" s="557"/>
      <c r="BJ295" s="557"/>
      <c r="BK295" s="558"/>
    </row>
    <row r="296" spans="1:63" ht="150" hidden="1">
      <c r="A296" s="259" t="s">
        <v>1424</v>
      </c>
      <c r="B296" s="211" t="s">
        <v>1425</v>
      </c>
      <c r="C296" s="211">
        <v>39121440</v>
      </c>
      <c r="D296" s="259" t="s">
        <v>105</v>
      </c>
      <c r="E296" s="199" t="s">
        <v>106</v>
      </c>
      <c r="F296" s="211" t="s">
        <v>56</v>
      </c>
      <c r="G296" s="202">
        <v>4</v>
      </c>
      <c r="H296" s="202" t="s">
        <v>57</v>
      </c>
      <c r="I296" s="201" t="s">
        <v>639</v>
      </c>
      <c r="J296" s="203">
        <v>46184</v>
      </c>
      <c r="K296" s="204" t="s">
        <v>1524</v>
      </c>
      <c r="L296" s="205" t="s">
        <v>457</v>
      </c>
      <c r="M296" s="201" t="s">
        <v>90</v>
      </c>
      <c r="N296" s="206">
        <v>70000</v>
      </c>
      <c r="O296" s="201" t="s">
        <v>454</v>
      </c>
      <c r="P296" s="201" t="s">
        <v>455</v>
      </c>
      <c r="Q296" s="207">
        <v>58823.53</v>
      </c>
      <c r="R296" s="208">
        <v>11176</v>
      </c>
      <c r="S296" s="208">
        <v>70000</v>
      </c>
      <c r="T296" s="209">
        <v>235294</v>
      </c>
      <c r="U296" s="209">
        <v>280000</v>
      </c>
      <c r="V296" s="201" t="s">
        <v>639</v>
      </c>
      <c r="W296" s="203">
        <v>46184</v>
      </c>
      <c r="X296" s="204" t="s">
        <v>1525</v>
      </c>
      <c r="Y296" s="249" t="s">
        <v>457</v>
      </c>
      <c r="Z296" s="201" t="s">
        <v>107</v>
      </c>
      <c r="AA296" s="206">
        <v>75000</v>
      </c>
      <c r="AB296" s="201" t="s">
        <v>454</v>
      </c>
      <c r="AC296" s="201" t="s">
        <v>455</v>
      </c>
      <c r="AD296" s="207">
        <v>63025.21</v>
      </c>
      <c r="AE296" s="208">
        <v>11975</v>
      </c>
      <c r="AF296" s="208">
        <v>75000</v>
      </c>
      <c r="AG296" s="210">
        <v>252101</v>
      </c>
      <c r="AH296" s="210">
        <v>300000</v>
      </c>
      <c r="AI296" s="201" t="s">
        <v>639</v>
      </c>
      <c r="AJ296" s="203">
        <v>46184</v>
      </c>
      <c r="AK296" s="204" t="s">
        <v>1526</v>
      </c>
      <c r="AL296" s="249" t="s">
        <v>457</v>
      </c>
      <c r="AM296" s="201" t="s">
        <v>108</v>
      </c>
      <c r="AN296" s="206">
        <v>74900</v>
      </c>
      <c r="AO296" s="201" t="s">
        <v>454</v>
      </c>
      <c r="AP296" s="201" t="s">
        <v>455</v>
      </c>
      <c r="AQ296" s="207">
        <v>62941.18</v>
      </c>
      <c r="AR296" s="208">
        <v>11959</v>
      </c>
      <c r="AS296" s="208">
        <v>74900</v>
      </c>
      <c r="AT296" s="210">
        <v>251765</v>
      </c>
      <c r="AU296" s="210">
        <v>299600</v>
      </c>
      <c r="AV296" s="225">
        <v>73300</v>
      </c>
      <c r="AW296" s="265">
        <v>293200</v>
      </c>
      <c r="AX296" s="225">
        <v>11433.28</v>
      </c>
      <c r="AY296" s="266">
        <v>3.9E-2</v>
      </c>
      <c r="AZ296" s="201" t="s">
        <v>1429</v>
      </c>
      <c r="BA296" s="259" t="s">
        <v>1489</v>
      </c>
      <c r="BB296" s="259" t="s">
        <v>1431</v>
      </c>
      <c r="BC296" s="259">
        <v>3</v>
      </c>
      <c r="BD296" s="541" t="s">
        <v>1432</v>
      </c>
      <c r="BE296" s="541" t="s">
        <v>1443</v>
      </c>
      <c r="BF296" s="221" t="s">
        <v>1491</v>
      </c>
      <c r="BG296" s="221"/>
      <c r="BH296" s="221" t="e">
        <v>#N/A</v>
      </c>
      <c r="BI296" s="221"/>
      <c r="BJ296" s="221"/>
      <c r="BK296" s="267" t="s">
        <v>1435</v>
      </c>
    </row>
    <row r="297" spans="1:63" ht="150" hidden="1">
      <c r="A297" s="259" t="s">
        <v>1424</v>
      </c>
      <c r="B297" s="211" t="s">
        <v>1425</v>
      </c>
      <c r="C297" s="211">
        <v>27112004</v>
      </c>
      <c r="D297" s="259" t="s">
        <v>153</v>
      </c>
      <c r="E297" s="199" t="s">
        <v>154</v>
      </c>
      <c r="F297" s="211" t="s">
        <v>56</v>
      </c>
      <c r="G297" s="202">
        <v>5</v>
      </c>
      <c r="H297" s="202" t="s">
        <v>57</v>
      </c>
      <c r="I297" s="201" t="s">
        <v>639</v>
      </c>
      <c r="J297" s="203">
        <v>46184</v>
      </c>
      <c r="K297" s="204" t="s">
        <v>1527</v>
      </c>
      <c r="L297" s="205" t="s">
        <v>457</v>
      </c>
      <c r="M297" s="201" t="s">
        <v>90</v>
      </c>
      <c r="N297" s="206">
        <v>54200</v>
      </c>
      <c r="O297" s="201" t="s">
        <v>454</v>
      </c>
      <c r="P297" s="201" t="s">
        <v>455</v>
      </c>
      <c r="Q297" s="207">
        <v>45546.22</v>
      </c>
      <c r="R297" s="208">
        <v>8654</v>
      </c>
      <c r="S297" s="208">
        <v>54200</v>
      </c>
      <c r="T297" s="209">
        <v>227731</v>
      </c>
      <c r="U297" s="209">
        <v>271000</v>
      </c>
      <c r="V297" s="201" t="s">
        <v>639</v>
      </c>
      <c r="W297" s="203">
        <v>46184</v>
      </c>
      <c r="X297" s="204" t="s">
        <v>1528</v>
      </c>
      <c r="Y297" s="249" t="s">
        <v>457</v>
      </c>
      <c r="Z297" s="201" t="s">
        <v>88</v>
      </c>
      <c r="AA297" s="206">
        <v>52600</v>
      </c>
      <c r="AB297" s="201" t="s">
        <v>454</v>
      </c>
      <c r="AC297" s="201" t="s">
        <v>455</v>
      </c>
      <c r="AD297" s="207">
        <v>44201.68</v>
      </c>
      <c r="AE297" s="208">
        <v>8398</v>
      </c>
      <c r="AF297" s="208">
        <v>52600</v>
      </c>
      <c r="AG297" s="210">
        <v>221008</v>
      </c>
      <c r="AH297" s="210">
        <v>263000</v>
      </c>
      <c r="AI297" s="201" t="s">
        <v>639</v>
      </c>
      <c r="AJ297" s="203">
        <v>46184</v>
      </c>
      <c r="AK297" s="258" t="s">
        <v>1529</v>
      </c>
      <c r="AL297" s="201" t="s">
        <v>457</v>
      </c>
      <c r="AM297" s="201" t="s">
        <v>127</v>
      </c>
      <c r="AN297" s="206">
        <v>68900</v>
      </c>
      <c r="AO297" s="201" t="s">
        <v>454</v>
      </c>
      <c r="AP297" s="201" t="s">
        <v>455</v>
      </c>
      <c r="AQ297" s="207">
        <v>57899.16</v>
      </c>
      <c r="AR297" s="208">
        <v>11001</v>
      </c>
      <c r="AS297" s="208">
        <v>68900</v>
      </c>
      <c r="AT297" s="210">
        <v>289496</v>
      </c>
      <c r="AU297" s="210">
        <v>344500</v>
      </c>
      <c r="AV297" s="225">
        <v>58566.67</v>
      </c>
      <c r="AW297" s="265">
        <v>292833.33</v>
      </c>
      <c r="AX297" s="225">
        <v>44923.08</v>
      </c>
      <c r="AY297" s="266">
        <v>0.15340000000000001</v>
      </c>
      <c r="AZ297" s="201" t="s">
        <v>1429</v>
      </c>
      <c r="BA297" s="259" t="s">
        <v>1489</v>
      </c>
      <c r="BB297" s="259" t="s">
        <v>1431</v>
      </c>
      <c r="BC297" s="259">
        <v>3</v>
      </c>
      <c r="BD297" s="541" t="s">
        <v>1432</v>
      </c>
      <c r="BE297" s="541" t="s">
        <v>1443</v>
      </c>
      <c r="BF297" s="221" t="s">
        <v>1530</v>
      </c>
      <c r="BG297" s="221"/>
      <c r="BH297" s="221" t="e">
        <v>#N/A</v>
      </c>
      <c r="BI297" s="221"/>
      <c r="BJ297" s="221"/>
      <c r="BK297" s="267" t="s">
        <v>1435</v>
      </c>
    </row>
    <row r="298" spans="1:63" ht="120" hidden="1">
      <c r="A298" s="259" t="s">
        <v>1424</v>
      </c>
      <c r="B298" s="211" t="s">
        <v>1425</v>
      </c>
      <c r="C298" s="211">
        <v>451116</v>
      </c>
      <c r="D298" s="259" t="s">
        <v>71</v>
      </c>
      <c r="E298" s="222" t="s">
        <v>72</v>
      </c>
      <c r="F298" s="211" t="s">
        <v>56</v>
      </c>
      <c r="G298" s="202">
        <v>2</v>
      </c>
      <c r="H298" s="202" t="s">
        <v>57</v>
      </c>
      <c r="I298" s="211" t="s">
        <v>639</v>
      </c>
      <c r="J298" s="223">
        <v>46134</v>
      </c>
      <c r="K298" s="215" t="s">
        <v>1531</v>
      </c>
      <c r="L298" s="205" t="s">
        <v>457</v>
      </c>
      <c r="M298" s="224" t="s">
        <v>88</v>
      </c>
      <c r="N298" s="225">
        <v>599000</v>
      </c>
      <c r="O298" s="244" t="s">
        <v>454</v>
      </c>
      <c r="P298" s="270" t="s">
        <v>455</v>
      </c>
      <c r="Q298" s="207">
        <v>503361.34</v>
      </c>
      <c r="R298" s="208">
        <v>95639</v>
      </c>
      <c r="S298" s="208">
        <v>599000</v>
      </c>
      <c r="T298" s="209">
        <v>1006723</v>
      </c>
      <c r="U298" s="209">
        <v>1198000</v>
      </c>
      <c r="V298" s="211" t="s">
        <v>639</v>
      </c>
      <c r="W298" s="223">
        <v>46134</v>
      </c>
      <c r="X298" s="215" t="s">
        <v>1532</v>
      </c>
      <c r="Y298" s="205" t="s">
        <v>457</v>
      </c>
      <c r="Z298" s="226" t="s">
        <v>127</v>
      </c>
      <c r="AA298" s="225">
        <v>565900</v>
      </c>
      <c r="AB298" s="244" t="s">
        <v>454</v>
      </c>
      <c r="AC298" s="270" t="s">
        <v>455</v>
      </c>
      <c r="AD298" s="207">
        <v>475546.22</v>
      </c>
      <c r="AE298" s="208">
        <v>90354</v>
      </c>
      <c r="AF298" s="208">
        <v>565900</v>
      </c>
      <c r="AG298" s="210">
        <v>951092</v>
      </c>
      <c r="AH298" s="210">
        <v>1131800</v>
      </c>
      <c r="AI298" s="211" t="s">
        <v>639</v>
      </c>
      <c r="AJ298" s="223">
        <v>46134</v>
      </c>
      <c r="AK298" s="215" t="s">
        <v>1533</v>
      </c>
      <c r="AL298" s="205" t="s">
        <v>457</v>
      </c>
      <c r="AM298" s="224" t="s">
        <v>90</v>
      </c>
      <c r="AN298" s="225">
        <v>552150</v>
      </c>
      <c r="AO298" s="244" t="s">
        <v>454</v>
      </c>
      <c r="AP298" s="244" t="s">
        <v>455</v>
      </c>
      <c r="AQ298" s="207">
        <v>463991.6</v>
      </c>
      <c r="AR298" s="208">
        <v>88158</v>
      </c>
      <c r="AS298" s="208">
        <v>552150</v>
      </c>
      <c r="AT298" s="210">
        <v>927983</v>
      </c>
      <c r="AU298" s="210">
        <v>1104300</v>
      </c>
      <c r="AV298" s="225">
        <v>572350</v>
      </c>
      <c r="AW298" s="265">
        <v>1144700</v>
      </c>
      <c r="AX298" s="225">
        <v>48163.58</v>
      </c>
      <c r="AY298" s="266">
        <v>4.2099999999999999E-2</v>
      </c>
      <c r="AZ298" s="259"/>
      <c r="BA298" s="259" t="s">
        <v>1489</v>
      </c>
      <c r="BB298" s="259" t="s">
        <v>1431</v>
      </c>
      <c r="BC298" s="259">
        <v>3</v>
      </c>
      <c r="BD298" s="541" t="s">
        <v>1432</v>
      </c>
      <c r="BE298" s="541" t="s">
        <v>1443</v>
      </c>
      <c r="BF298" s="221"/>
      <c r="BG298" s="221"/>
      <c r="BH298" s="221" t="e">
        <v>#N/A</v>
      </c>
      <c r="BI298" s="221"/>
      <c r="BJ298" s="221"/>
      <c r="BK298" s="267"/>
    </row>
    <row r="299" spans="1:63" ht="150" hidden="1">
      <c r="A299" s="259" t="s">
        <v>1424</v>
      </c>
      <c r="B299" s="211" t="s">
        <v>1425</v>
      </c>
      <c r="C299" s="211">
        <v>53101902</v>
      </c>
      <c r="D299" s="259" t="s">
        <v>143</v>
      </c>
      <c r="E299" s="222" t="s">
        <v>144</v>
      </c>
      <c r="F299" s="211" t="s">
        <v>56</v>
      </c>
      <c r="G299" s="202">
        <v>45</v>
      </c>
      <c r="H299" s="202" t="s">
        <v>57</v>
      </c>
      <c r="I299" s="201" t="s">
        <v>639</v>
      </c>
      <c r="J299" s="203">
        <v>46148</v>
      </c>
      <c r="K299" s="204" t="s">
        <v>1534</v>
      </c>
      <c r="L299" s="205" t="s">
        <v>457</v>
      </c>
      <c r="M299" s="201" t="s">
        <v>138</v>
      </c>
      <c r="N299" s="206">
        <v>5000</v>
      </c>
      <c r="O299" s="201" t="s">
        <v>461</v>
      </c>
      <c r="P299" s="201" t="s">
        <v>481</v>
      </c>
      <c r="Q299" s="207">
        <v>5000</v>
      </c>
      <c r="R299" s="560" t="s">
        <v>1309</v>
      </c>
      <c r="S299" s="208">
        <v>5000</v>
      </c>
      <c r="T299" s="209">
        <v>225000</v>
      </c>
      <c r="U299" s="209">
        <v>225000</v>
      </c>
      <c r="V299" s="201" t="s">
        <v>639</v>
      </c>
      <c r="W299" s="203">
        <v>46149</v>
      </c>
      <c r="X299" s="204" t="s">
        <v>1535</v>
      </c>
      <c r="Y299" s="201" t="s">
        <v>457</v>
      </c>
      <c r="Z299" s="201" t="s">
        <v>139</v>
      </c>
      <c r="AA299" s="206">
        <v>6283</v>
      </c>
      <c r="AB299" s="201" t="s">
        <v>461</v>
      </c>
      <c r="AC299" s="201" t="s">
        <v>481</v>
      </c>
      <c r="AD299" s="207">
        <v>6283</v>
      </c>
      <c r="AE299" s="560" t="s">
        <v>1309</v>
      </c>
      <c r="AF299" s="208">
        <v>6283</v>
      </c>
      <c r="AG299" s="210">
        <v>282735</v>
      </c>
      <c r="AH299" s="210">
        <v>282735</v>
      </c>
      <c r="AI299" s="201" t="s">
        <v>639</v>
      </c>
      <c r="AJ299" s="203">
        <v>46149</v>
      </c>
      <c r="AK299" s="204" t="s">
        <v>1536</v>
      </c>
      <c r="AL299" s="201" t="s">
        <v>457</v>
      </c>
      <c r="AM299" s="201" t="s">
        <v>140</v>
      </c>
      <c r="AN299" s="206">
        <v>6400</v>
      </c>
      <c r="AO299" s="201" t="s">
        <v>461</v>
      </c>
      <c r="AP299" s="201" t="s">
        <v>455</v>
      </c>
      <c r="AQ299" s="207">
        <v>6400</v>
      </c>
      <c r="AR299" s="208">
        <v>1216</v>
      </c>
      <c r="AS299" s="208">
        <v>7616</v>
      </c>
      <c r="AT299" s="210">
        <v>288000</v>
      </c>
      <c r="AU299" s="210">
        <v>342720</v>
      </c>
      <c r="AV299" s="225">
        <v>6299.67</v>
      </c>
      <c r="AW299" s="265">
        <v>283485</v>
      </c>
      <c r="AX299" s="225">
        <v>58863.58</v>
      </c>
      <c r="AY299" s="245">
        <v>0.20760000000000001</v>
      </c>
      <c r="AZ299" s="259"/>
      <c r="BA299" s="259" t="s">
        <v>1489</v>
      </c>
      <c r="BB299" s="259" t="s">
        <v>1431</v>
      </c>
      <c r="BC299" s="259">
        <v>3</v>
      </c>
      <c r="BD299" s="541" t="s">
        <v>1432</v>
      </c>
      <c r="BE299" s="541" t="s">
        <v>1433</v>
      </c>
      <c r="BF299" s="221" t="s">
        <v>1491</v>
      </c>
      <c r="BG299" s="221"/>
      <c r="BH299" s="221" t="e">
        <v>#N/A</v>
      </c>
      <c r="BI299" s="221"/>
      <c r="BJ299" s="221"/>
      <c r="BK299" s="267" t="s">
        <v>1435</v>
      </c>
    </row>
    <row r="300" spans="1:63" ht="409.5">
      <c r="A300" s="259" t="s">
        <v>1424</v>
      </c>
      <c r="B300" s="211" t="s">
        <v>1425</v>
      </c>
      <c r="C300" s="211">
        <v>81111603</v>
      </c>
      <c r="D300" s="259" t="s">
        <v>91</v>
      </c>
      <c r="E300" s="222" t="s">
        <v>92</v>
      </c>
      <c r="F300" s="211" t="s">
        <v>56</v>
      </c>
      <c r="G300" s="202">
        <v>20</v>
      </c>
      <c r="H300" s="202" t="s">
        <v>57</v>
      </c>
      <c r="I300" s="211" t="s">
        <v>639</v>
      </c>
      <c r="J300" s="244"/>
      <c r="K300" s="226"/>
      <c r="L300" s="205"/>
      <c r="M300" s="224"/>
      <c r="N300" s="244"/>
      <c r="O300" s="244"/>
      <c r="P300" s="270"/>
      <c r="Q300" s="560" t="s">
        <v>1537</v>
      </c>
      <c r="R300" s="560" t="s">
        <v>1309</v>
      </c>
      <c r="S300" s="560" t="s">
        <v>1309</v>
      </c>
      <c r="T300" s="562" t="s">
        <v>1309</v>
      </c>
      <c r="U300" s="562" t="s">
        <v>1309</v>
      </c>
      <c r="V300" s="211"/>
      <c r="W300" s="244"/>
      <c r="X300" s="226"/>
      <c r="Y300" s="205"/>
      <c r="Z300" s="226"/>
      <c r="AA300" s="244"/>
      <c r="AB300" s="244"/>
      <c r="AC300" s="270"/>
      <c r="AD300" s="560" t="s">
        <v>1309</v>
      </c>
      <c r="AE300" s="560" t="s">
        <v>1309</v>
      </c>
      <c r="AF300" s="560" t="s">
        <v>1309</v>
      </c>
      <c r="AG300" s="244" t="s">
        <v>1505</v>
      </c>
      <c r="AH300" s="244" t="s">
        <v>1505</v>
      </c>
      <c r="AI300" s="211"/>
      <c r="AJ300" s="244"/>
      <c r="AK300" s="226"/>
      <c r="AL300" s="205"/>
      <c r="AM300" s="224"/>
      <c r="AN300" s="244"/>
      <c r="AO300" s="244"/>
      <c r="AP300" s="244"/>
      <c r="AQ300" s="560" t="s">
        <v>1309</v>
      </c>
      <c r="AR300" s="560" t="s">
        <v>1309</v>
      </c>
      <c r="AS300" s="560" t="s">
        <v>1309</v>
      </c>
      <c r="AT300" s="244" t="s">
        <v>1505</v>
      </c>
      <c r="AU300" s="244" t="s">
        <v>1505</v>
      </c>
      <c r="AV300" s="244" t="s">
        <v>1309</v>
      </c>
      <c r="AW300" s="561" t="s">
        <v>1309</v>
      </c>
      <c r="AX300" s="244" t="s">
        <v>1505</v>
      </c>
      <c r="AY300" s="205" t="e">
        <v>#VALUE!</v>
      </c>
      <c r="AZ300" s="199" t="s">
        <v>1538</v>
      </c>
      <c r="BA300" s="259" t="s">
        <v>1539</v>
      </c>
      <c r="BB300" s="259" t="s">
        <v>1540</v>
      </c>
      <c r="BC300" s="259">
        <v>0</v>
      </c>
      <c r="BD300" s="541"/>
      <c r="BE300" s="541" t="s">
        <v>1541</v>
      </c>
      <c r="BF300" s="221"/>
      <c r="BG300" s="221"/>
      <c r="BH300" s="221" t="e">
        <v>#N/A</v>
      </c>
      <c r="BI300" s="221"/>
      <c r="BJ300" s="221"/>
      <c r="BK300" s="267" t="s">
        <v>1435</v>
      </c>
    </row>
    <row r="301" spans="1:63" ht="120" hidden="1">
      <c r="A301" s="259" t="s">
        <v>1424</v>
      </c>
      <c r="B301" s="211" t="s">
        <v>1425</v>
      </c>
      <c r="C301" s="211">
        <v>23153145</v>
      </c>
      <c r="D301" s="259" t="s">
        <v>196</v>
      </c>
      <c r="E301" s="222" t="s">
        <v>197</v>
      </c>
      <c r="F301" s="211" t="s">
        <v>56</v>
      </c>
      <c r="G301" s="202">
        <v>4</v>
      </c>
      <c r="H301" s="202" t="s">
        <v>57</v>
      </c>
      <c r="I301" s="211" t="s">
        <v>639</v>
      </c>
      <c r="J301" s="223">
        <v>46146</v>
      </c>
      <c r="K301" s="215" t="s">
        <v>1542</v>
      </c>
      <c r="L301" s="205" t="s">
        <v>1210</v>
      </c>
      <c r="M301" s="224" t="s">
        <v>198</v>
      </c>
      <c r="N301" s="225">
        <v>27731</v>
      </c>
      <c r="O301" s="244" t="s">
        <v>454</v>
      </c>
      <c r="P301" s="270" t="s">
        <v>455</v>
      </c>
      <c r="Q301" s="207">
        <v>23303.360000000001</v>
      </c>
      <c r="R301" s="208">
        <v>4428</v>
      </c>
      <c r="S301" s="208">
        <v>27731</v>
      </c>
      <c r="T301" s="209">
        <v>93213</v>
      </c>
      <c r="U301" s="209">
        <v>110924</v>
      </c>
      <c r="V301" s="211" t="s">
        <v>639</v>
      </c>
      <c r="W301" s="223">
        <v>46146</v>
      </c>
      <c r="X301" s="215" t="s">
        <v>1543</v>
      </c>
      <c r="Y301" s="205" t="s">
        <v>1210</v>
      </c>
      <c r="Z301" s="226" t="s">
        <v>199</v>
      </c>
      <c r="AA301" s="225">
        <v>31100</v>
      </c>
      <c r="AB301" s="244" t="s">
        <v>454</v>
      </c>
      <c r="AC301" s="270" t="s">
        <v>455</v>
      </c>
      <c r="AD301" s="207">
        <v>26134.45</v>
      </c>
      <c r="AE301" s="208">
        <v>4966</v>
      </c>
      <c r="AF301" s="208">
        <v>31100</v>
      </c>
      <c r="AG301" s="210">
        <v>104538</v>
      </c>
      <c r="AH301" s="210">
        <v>124400</v>
      </c>
      <c r="AI301" s="211" t="s">
        <v>639</v>
      </c>
      <c r="AJ301" s="223">
        <v>46146</v>
      </c>
      <c r="AK301" s="215" t="s">
        <v>1544</v>
      </c>
      <c r="AL301" s="205" t="s">
        <v>1210</v>
      </c>
      <c r="AM301" s="224" t="s">
        <v>200</v>
      </c>
      <c r="AN301" s="225">
        <v>28100</v>
      </c>
      <c r="AO301" s="244" t="s">
        <v>454</v>
      </c>
      <c r="AP301" s="244" t="s">
        <v>455</v>
      </c>
      <c r="AQ301" s="207">
        <v>23613.45</v>
      </c>
      <c r="AR301" s="208">
        <v>4487</v>
      </c>
      <c r="AS301" s="208">
        <v>28100</v>
      </c>
      <c r="AT301" s="210">
        <v>94454</v>
      </c>
      <c r="AU301" s="210">
        <v>112400</v>
      </c>
      <c r="AV301" s="225">
        <v>28977</v>
      </c>
      <c r="AW301" s="265">
        <v>115908</v>
      </c>
      <c r="AX301" s="225">
        <v>7391.22</v>
      </c>
      <c r="AY301" s="266">
        <v>6.3799999999999996E-2</v>
      </c>
      <c r="AZ301" s="259"/>
      <c r="BA301" s="259" t="s">
        <v>1489</v>
      </c>
      <c r="BB301" s="259" t="s">
        <v>1431</v>
      </c>
      <c r="BC301" s="259">
        <v>3</v>
      </c>
      <c r="BD301" s="541" t="s">
        <v>1490</v>
      </c>
      <c r="BE301" s="541" t="s">
        <v>1443</v>
      </c>
      <c r="BF301" s="221" t="s">
        <v>1491</v>
      </c>
      <c r="BG301" s="221"/>
      <c r="BH301" s="221" t="e">
        <v>#N/A</v>
      </c>
      <c r="BI301" s="221"/>
      <c r="BJ301" s="221"/>
      <c r="BK301" s="267"/>
    </row>
    <row r="302" spans="1:63" ht="120" hidden="1">
      <c r="A302" s="259" t="s">
        <v>1424</v>
      </c>
      <c r="B302" s="211" t="s">
        <v>1425</v>
      </c>
      <c r="C302" s="211">
        <v>27112003</v>
      </c>
      <c r="D302" s="259" t="s">
        <v>155</v>
      </c>
      <c r="E302" s="222" t="s">
        <v>156</v>
      </c>
      <c r="F302" s="211" t="s">
        <v>56</v>
      </c>
      <c r="G302" s="202">
        <v>3</v>
      </c>
      <c r="H302" s="202" t="s">
        <v>57</v>
      </c>
      <c r="I302" s="211" t="s">
        <v>639</v>
      </c>
      <c r="J302" s="223">
        <v>46146</v>
      </c>
      <c r="K302" s="215" t="s">
        <v>1545</v>
      </c>
      <c r="L302" s="205" t="s">
        <v>1546</v>
      </c>
      <c r="M302" s="224" t="s">
        <v>157</v>
      </c>
      <c r="N302" s="225">
        <v>26549</v>
      </c>
      <c r="O302" s="244" t="s">
        <v>454</v>
      </c>
      <c r="P302" s="270" t="s">
        <v>455</v>
      </c>
      <c r="Q302" s="207">
        <v>22310.080000000002</v>
      </c>
      <c r="R302" s="208">
        <v>4239</v>
      </c>
      <c r="S302" s="208">
        <v>26549</v>
      </c>
      <c r="T302" s="209">
        <v>66930</v>
      </c>
      <c r="U302" s="209">
        <v>79647</v>
      </c>
      <c r="V302" s="211" t="s">
        <v>639</v>
      </c>
      <c r="W302" s="223">
        <v>46146</v>
      </c>
      <c r="X302" s="215" t="s">
        <v>1547</v>
      </c>
      <c r="Y302" s="205" t="s">
        <v>1546</v>
      </c>
      <c r="Z302" s="226" t="s">
        <v>90</v>
      </c>
      <c r="AA302" s="225">
        <v>29100</v>
      </c>
      <c r="AB302" s="244" t="s">
        <v>454</v>
      </c>
      <c r="AC302" s="270" t="s">
        <v>455</v>
      </c>
      <c r="AD302" s="207">
        <v>24453.78</v>
      </c>
      <c r="AE302" s="208">
        <v>4646</v>
      </c>
      <c r="AF302" s="208">
        <v>29100</v>
      </c>
      <c r="AG302" s="210">
        <v>73361</v>
      </c>
      <c r="AH302" s="210">
        <v>87300</v>
      </c>
      <c r="AI302" s="211" t="s">
        <v>639</v>
      </c>
      <c r="AJ302" s="223">
        <v>46146</v>
      </c>
      <c r="AK302" s="215" t="s">
        <v>1548</v>
      </c>
      <c r="AL302" s="205" t="s">
        <v>1546</v>
      </c>
      <c r="AM302" s="224" t="s">
        <v>88</v>
      </c>
      <c r="AN302" s="225">
        <v>26000</v>
      </c>
      <c r="AO302" s="244" t="s">
        <v>454</v>
      </c>
      <c r="AP302" s="244" t="s">
        <v>455</v>
      </c>
      <c r="AQ302" s="207">
        <v>21848.74</v>
      </c>
      <c r="AR302" s="208">
        <v>4151</v>
      </c>
      <c r="AS302" s="208">
        <v>26000</v>
      </c>
      <c r="AT302" s="210">
        <v>65546</v>
      </c>
      <c r="AU302" s="210">
        <v>78000</v>
      </c>
      <c r="AV302" s="225">
        <v>27216.33</v>
      </c>
      <c r="AW302" s="265">
        <v>81649</v>
      </c>
      <c r="AX302" s="225">
        <v>4962.71</v>
      </c>
      <c r="AY302" s="266">
        <v>6.08E-2</v>
      </c>
      <c r="AZ302" s="259"/>
      <c r="BA302" s="259" t="s">
        <v>1489</v>
      </c>
      <c r="BB302" s="259" t="s">
        <v>1431</v>
      </c>
      <c r="BC302" s="259">
        <v>3</v>
      </c>
      <c r="BD302" s="541" t="s">
        <v>1549</v>
      </c>
      <c r="BE302" s="541" t="s">
        <v>1443</v>
      </c>
      <c r="BF302" s="221" t="s">
        <v>1550</v>
      </c>
      <c r="BG302" s="221"/>
      <c r="BH302" s="221" t="e">
        <v>#N/A</v>
      </c>
      <c r="BI302" s="221"/>
      <c r="BJ302" s="221"/>
      <c r="BK302" s="267"/>
    </row>
    <row r="303" spans="1:63" ht="132" hidden="1">
      <c r="A303" s="476" t="s">
        <v>1424</v>
      </c>
      <c r="B303" s="468" t="s">
        <v>1425</v>
      </c>
      <c r="C303" s="468">
        <v>56112104</v>
      </c>
      <c r="D303" s="476" t="s">
        <v>128</v>
      </c>
      <c r="E303" s="227" t="s">
        <v>1551</v>
      </c>
      <c r="F303" s="468" t="s">
        <v>56</v>
      </c>
      <c r="G303" s="474">
        <v>8</v>
      </c>
      <c r="H303" s="474" t="s">
        <v>57</v>
      </c>
      <c r="I303" s="446" t="s">
        <v>639</v>
      </c>
      <c r="J303" s="466">
        <v>46156</v>
      </c>
      <c r="K303" s="444" t="s">
        <v>1552</v>
      </c>
      <c r="L303" s="450" t="s">
        <v>457</v>
      </c>
      <c r="M303" s="446" t="s">
        <v>88</v>
      </c>
      <c r="N303" s="448">
        <v>769900</v>
      </c>
      <c r="O303" s="446" t="s">
        <v>454</v>
      </c>
      <c r="P303" s="446" t="s">
        <v>455</v>
      </c>
      <c r="Q303" s="464">
        <v>646974.79</v>
      </c>
      <c r="R303" s="456">
        <v>122925</v>
      </c>
      <c r="S303" s="456">
        <v>769900</v>
      </c>
      <c r="T303" s="554">
        <v>5175798</v>
      </c>
      <c r="U303" s="554">
        <v>6159200</v>
      </c>
      <c r="V303" s="446" t="s">
        <v>639</v>
      </c>
      <c r="W303" s="466">
        <v>46156</v>
      </c>
      <c r="X303" s="444" t="s">
        <v>1553</v>
      </c>
      <c r="Y303" s="446" t="s">
        <v>457</v>
      </c>
      <c r="Z303" s="446" t="s">
        <v>90</v>
      </c>
      <c r="AA303" s="448">
        <v>854900</v>
      </c>
      <c r="AB303" s="446" t="s">
        <v>454</v>
      </c>
      <c r="AC303" s="446" t="s">
        <v>455</v>
      </c>
      <c r="AD303" s="464">
        <v>718403.36</v>
      </c>
      <c r="AE303" s="456">
        <v>136497</v>
      </c>
      <c r="AF303" s="456">
        <v>854900</v>
      </c>
      <c r="AG303" s="458">
        <v>5747227</v>
      </c>
      <c r="AH303" s="458">
        <v>6839200</v>
      </c>
      <c r="AI303" s="446" t="s">
        <v>639</v>
      </c>
      <c r="AJ303" s="466">
        <v>46156</v>
      </c>
      <c r="AK303" s="444" t="s">
        <v>1554</v>
      </c>
      <c r="AL303" s="446" t="s">
        <v>457</v>
      </c>
      <c r="AM303" s="446" t="s">
        <v>1555</v>
      </c>
      <c r="AN303" s="448">
        <v>800000</v>
      </c>
      <c r="AO303" s="446" t="s">
        <v>454</v>
      </c>
      <c r="AP303" s="446" t="s">
        <v>455</v>
      </c>
      <c r="AQ303" s="464">
        <v>672268.91</v>
      </c>
      <c r="AR303" s="456">
        <v>127731</v>
      </c>
      <c r="AS303" s="456">
        <v>800000</v>
      </c>
      <c r="AT303" s="458">
        <v>5378151</v>
      </c>
      <c r="AU303" s="458">
        <v>6400000</v>
      </c>
      <c r="AV303" s="478">
        <v>808266.67</v>
      </c>
      <c r="AW303" s="478">
        <v>6466133.3300000001</v>
      </c>
      <c r="AX303" s="478">
        <v>344790.1</v>
      </c>
      <c r="AY303" s="524">
        <v>5.33E-2</v>
      </c>
      <c r="AZ303" s="446" t="s">
        <v>1429</v>
      </c>
      <c r="BA303" s="476" t="s">
        <v>1489</v>
      </c>
      <c r="BB303" s="476" t="s">
        <v>1431</v>
      </c>
      <c r="BC303" s="476">
        <v>3</v>
      </c>
      <c r="BD303" s="555" t="s">
        <v>1432</v>
      </c>
      <c r="BE303" s="556" t="s">
        <v>1443</v>
      </c>
      <c r="BF303" s="557"/>
      <c r="BG303" s="557"/>
      <c r="BH303" s="557" t="e">
        <v>#N/A</v>
      </c>
      <c r="BI303" s="557"/>
      <c r="BJ303" s="557"/>
      <c r="BK303" s="558" t="s">
        <v>1435</v>
      </c>
    </row>
    <row r="304" spans="1:63" hidden="1">
      <c r="A304" s="477"/>
      <c r="B304" s="469"/>
      <c r="C304" s="469"/>
      <c r="D304" s="477"/>
      <c r="E304" s="233" t="s">
        <v>1556</v>
      </c>
      <c r="F304" s="469"/>
      <c r="G304" s="475"/>
      <c r="H304" s="475"/>
      <c r="I304" s="447"/>
      <c r="J304" s="467"/>
      <c r="K304" s="445"/>
      <c r="L304" s="451"/>
      <c r="M304" s="447"/>
      <c r="N304" s="449"/>
      <c r="O304" s="447"/>
      <c r="P304" s="447"/>
      <c r="Q304" s="465"/>
      <c r="R304" s="457"/>
      <c r="S304" s="457"/>
      <c r="T304" s="559"/>
      <c r="U304" s="559"/>
      <c r="V304" s="447"/>
      <c r="W304" s="467"/>
      <c r="X304" s="445"/>
      <c r="Y304" s="447"/>
      <c r="Z304" s="447"/>
      <c r="AA304" s="449"/>
      <c r="AB304" s="447"/>
      <c r="AC304" s="447"/>
      <c r="AD304" s="465"/>
      <c r="AE304" s="457"/>
      <c r="AF304" s="457"/>
      <c r="AG304" s="459"/>
      <c r="AH304" s="459"/>
      <c r="AI304" s="447"/>
      <c r="AJ304" s="467"/>
      <c r="AK304" s="445"/>
      <c r="AL304" s="447"/>
      <c r="AM304" s="447"/>
      <c r="AN304" s="449"/>
      <c r="AO304" s="447"/>
      <c r="AP304" s="447"/>
      <c r="AQ304" s="465"/>
      <c r="AR304" s="457"/>
      <c r="AS304" s="457"/>
      <c r="AT304" s="459"/>
      <c r="AU304" s="459"/>
      <c r="AV304" s="479"/>
      <c r="AW304" s="479"/>
      <c r="AX304" s="479"/>
      <c r="AY304" s="526"/>
      <c r="AZ304" s="447"/>
      <c r="BA304" s="477"/>
      <c r="BB304" s="477"/>
      <c r="BC304" s="477"/>
      <c r="BD304" s="555"/>
      <c r="BE304" s="556"/>
      <c r="BF304" s="557"/>
      <c r="BG304" s="557"/>
      <c r="BH304" s="557"/>
      <c r="BI304" s="557"/>
      <c r="BJ304" s="557"/>
      <c r="BK304" s="558"/>
    </row>
    <row r="305" spans="1:63" ht="120" hidden="1">
      <c r="A305" s="259" t="s">
        <v>1424</v>
      </c>
      <c r="B305" s="211" t="s">
        <v>1425</v>
      </c>
      <c r="C305" s="211">
        <v>20142904</v>
      </c>
      <c r="D305" s="259" t="s">
        <v>163</v>
      </c>
      <c r="E305" s="222" t="s">
        <v>164</v>
      </c>
      <c r="F305" s="211" t="s">
        <v>56</v>
      </c>
      <c r="G305" s="202">
        <v>1</v>
      </c>
      <c r="H305" s="202" t="s">
        <v>57</v>
      </c>
      <c r="I305" s="211" t="s">
        <v>639</v>
      </c>
      <c r="J305" s="223">
        <v>46146</v>
      </c>
      <c r="K305" s="215" t="s">
        <v>1557</v>
      </c>
      <c r="L305" s="205" t="s">
        <v>1210</v>
      </c>
      <c r="M305" s="224" t="s">
        <v>165</v>
      </c>
      <c r="N305" s="225">
        <v>249412</v>
      </c>
      <c r="O305" s="244" t="s">
        <v>454</v>
      </c>
      <c r="P305" s="270" t="s">
        <v>455</v>
      </c>
      <c r="Q305" s="207">
        <v>209589.92</v>
      </c>
      <c r="R305" s="208">
        <v>39822</v>
      </c>
      <c r="S305" s="208">
        <v>249412</v>
      </c>
      <c r="T305" s="209">
        <v>209590</v>
      </c>
      <c r="U305" s="209">
        <v>249412</v>
      </c>
      <c r="V305" s="211" t="s">
        <v>639</v>
      </c>
      <c r="W305" s="223">
        <v>46146</v>
      </c>
      <c r="X305" s="215" t="s">
        <v>1558</v>
      </c>
      <c r="Y305" s="205" t="s">
        <v>1210</v>
      </c>
      <c r="Z305" s="226" t="s">
        <v>127</v>
      </c>
      <c r="AA305" s="225">
        <v>269900</v>
      </c>
      <c r="AB305" s="244" t="s">
        <v>454</v>
      </c>
      <c r="AC305" s="270" t="s">
        <v>455</v>
      </c>
      <c r="AD305" s="207">
        <v>226806.72</v>
      </c>
      <c r="AE305" s="208">
        <v>43093</v>
      </c>
      <c r="AF305" s="208">
        <v>269900</v>
      </c>
      <c r="AG305" s="210">
        <v>226807</v>
      </c>
      <c r="AH305" s="210">
        <v>269900</v>
      </c>
      <c r="AI305" s="211" t="s">
        <v>639</v>
      </c>
      <c r="AJ305" s="223">
        <v>46146</v>
      </c>
      <c r="AK305" s="215" t="s">
        <v>1559</v>
      </c>
      <c r="AL305" s="205" t="s">
        <v>1500</v>
      </c>
      <c r="AM305" s="224" t="s">
        <v>166</v>
      </c>
      <c r="AN305" s="225">
        <v>286838</v>
      </c>
      <c r="AO305" s="244" t="s">
        <v>454</v>
      </c>
      <c r="AP305" s="244" t="s">
        <v>455</v>
      </c>
      <c r="AQ305" s="207">
        <v>241040.34</v>
      </c>
      <c r="AR305" s="208">
        <v>45798</v>
      </c>
      <c r="AS305" s="208">
        <v>286838</v>
      </c>
      <c r="AT305" s="210">
        <v>241040</v>
      </c>
      <c r="AU305" s="210">
        <v>286838</v>
      </c>
      <c r="AV305" s="225">
        <v>268716.67</v>
      </c>
      <c r="AW305" s="265">
        <v>268716.67</v>
      </c>
      <c r="AX305" s="225">
        <v>18741.04</v>
      </c>
      <c r="AY305" s="266">
        <v>6.9699999999999998E-2</v>
      </c>
      <c r="AZ305" s="259"/>
      <c r="BA305" s="259" t="s">
        <v>1489</v>
      </c>
      <c r="BB305" s="259" t="s">
        <v>1431</v>
      </c>
      <c r="BC305" s="259">
        <v>3</v>
      </c>
      <c r="BD305" s="541" t="s">
        <v>1560</v>
      </c>
      <c r="BE305" s="541" t="s">
        <v>1443</v>
      </c>
      <c r="BF305" s="221" t="s">
        <v>1561</v>
      </c>
      <c r="BG305" s="221"/>
      <c r="BH305" s="221" t="e">
        <v>#N/A</v>
      </c>
      <c r="BI305" s="221"/>
      <c r="BJ305" s="221"/>
      <c r="BK305" s="267"/>
    </row>
    <row r="306" spans="1:63" ht="120" hidden="1">
      <c r="A306" s="259" t="s">
        <v>1424</v>
      </c>
      <c r="B306" s="211" t="s">
        <v>1425</v>
      </c>
      <c r="C306" s="211">
        <v>27112007</v>
      </c>
      <c r="D306" s="259" t="s">
        <v>167</v>
      </c>
      <c r="E306" s="222" t="s">
        <v>168</v>
      </c>
      <c r="F306" s="211" t="s">
        <v>56</v>
      </c>
      <c r="G306" s="202">
        <v>5</v>
      </c>
      <c r="H306" s="202" t="s">
        <v>57</v>
      </c>
      <c r="I306" s="211" t="s">
        <v>639</v>
      </c>
      <c r="J306" s="223">
        <v>46146</v>
      </c>
      <c r="K306" s="215" t="s">
        <v>1562</v>
      </c>
      <c r="L306" s="205" t="s">
        <v>1210</v>
      </c>
      <c r="M306" s="224" t="s">
        <v>127</v>
      </c>
      <c r="N306" s="225">
        <v>92900</v>
      </c>
      <c r="O306" s="244" t="s">
        <v>454</v>
      </c>
      <c r="P306" s="270" t="s">
        <v>455</v>
      </c>
      <c r="Q306" s="207">
        <v>78067.23</v>
      </c>
      <c r="R306" s="208">
        <v>14833</v>
      </c>
      <c r="S306" s="208">
        <v>92900</v>
      </c>
      <c r="T306" s="209">
        <v>390336</v>
      </c>
      <c r="U306" s="209">
        <v>464500</v>
      </c>
      <c r="V306" s="211" t="s">
        <v>639</v>
      </c>
      <c r="W306" s="223">
        <v>46146</v>
      </c>
      <c r="X306" s="215" t="s">
        <v>1563</v>
      </c>
      <c r="Y306" s="205" t="s">
        <v>1210</v>
      </c>
      <c r="Z306" s="226" t="s">
        <v>169</v>
      </c>
      <c r="AA306" s="225">
        <v>75100</v>
      </c>
      <c r="AB306" s="244" t="s">
        <v>454</v>
      </c>
      <c r="AC306" s="270" t="s">
        <v>455</v>
      </c>
      <c r="AD306" s="207">
        <v>63109.24</v>
      </c>
      <c r="AE306" s="208">
        <v>11991</v>
      </c>
      <c r="AF306" s="208">
        <v>75100</v>
      </c>
      <c r="AG306" s="210">
        <v>315546</v>
      </c>
      <c r="AH306" s="210">
        <v>375500</v>
      </c>
      <c r="AI306" s="211" t="s">
        <v>639</v>
      </c>
      <c r="AJ306" s="223">
        <v>46146</v>
      </c>
      <c r="AK306" s="215" t="s">
        <v>1564</v>
      </c>
      <c r="AL306" s="205" t="s">
        <v>1210</v>
      </c>
      <c r="AM306" s="224" t="s">
        <v>170</v>
      </c>
      <c r="AN306" s="225">
        <v>80190</v>
      </c>
      <c r="AO306" s="244" t="s">
        <v>454</v>
      </c>
      <c r="AP306" s="244" t="s">
        <v>455</v>
      </c>
      <c r="AQ306" s="207">
        <v>67386.55</v>
      </c>
      <c r="AR306" s="208">
        <v>12803</v>
      </c>
      <c r="AS306" s="208">
        <v>80190</v>
      </c>
      <c r="AT306" s="210">
        <v>336933</v>
      </c>
      <c r="AU306" s="210">
        <v>400950</v>
      </c>
      <c r="AV306" s="225">
        <v>82730</v>
      </c>
      <c r="AW306" s="265">
        <v>413650</v>
      </c>
      <c r="AX306" s="225">
        <v>45839.040000000001</v>
      </c>
      <c r="AY306" s="266">
        <v>0.1108</v>
      </c>
      <c r="AZ306" s="259"/>
      <c r="BA306" s="259" t="s">
        <v>1489</v>
      </c>
      <c r="BB306" s="259" t="s">
        <v>1431</v>
      </c>
      <c r="BC306" s="259">
        <v>3</v>
      </c>
      <c r="BD306" s="541" t="s">
        <v>1490</v>
      </c>
      <c r="BE306" s="541" t="s">
        <v>1443</v>
      </c>
      <c r="BF306" s="221" t="s">
        <v>1561</v>
      </c>
      <c r="BG306" s="221"/>
      <c r="BH306" s="221" t="e">
        <v>#N/A</v>
      </c>
      <c r="BI306" s="221"/>
      <c r="BJ306" s="221"/>
      <c r="BK306" s="267"/>
    </row>
    <row r="307" spans="1:63" ht="120" hidden="1">
      <c r="A307" s="259" t="s">
        <v>1424</v>
      </c>
      <c r="B307" s="211" t="s">
        <v>1425</v>
      </c>
      <c r="C307" s="211">
        <v>39112013</v>
      </c>
      <c r="D307" s="259" t="s">
        <v>78</v>
      </c>
      <c r="E307" s="222" t="s">
        <v>79</v>
      </c>
      <c r="F307" s="211" t="s">
        <v>56</v>
      </c>
      <c r="G307" s="202">
        <v>1</v>
      </c>
      <c r="H307" s="202" t="s">
        <v>57</v>
      </c>
      <c r="I307" s="211" t="s">
        <v>639</v>
      </c>
      <c r="J307" s="223">
        <v>46134</v>
      </c>
      <c r="K307" s="215" t="s">
        <v>1565</v>
      </c>
      <c r="L307" s="205" t="s">
        <v>457</v>
      </c>
      <c r="M307" s="224" t="s">
        <v>127</v>
      </c>
      <c r="N307" s="225">
        <v>5250900</v>
      </c>
      <c r="O307" s="244" t="s">
        <v>454</v>
      </c>
      <c r="P307" s="270" t="s">
        <v>455</v>
      </c>
      <c r="Q307" s="207">
        <v>4412521.01</v>
      </c>
      <c r="R307" s="208">
        <v>838379</v>
      </c>
      <c r="S307" s="208">
        <v>5250900</v>
      </c>
      <c r="T307" s="209">
        <v>4412521</v>
      </c>
      <c r="U307" s="209">
        <v>5250900</v>
      </c>
      <c r="V307" s="211" t="s">
        <v>639</v>
      </c>
      <c r="W307" s="223">
        <v>46134</v>
      </c>
      <c r="X307" s="215" t="s">
        <v>1566</v>
      </c>
      <c r="Y307" s="205" t="s">
        <v>457</v>
      </c>
      <c r="Z307" s="226" t="s">
        <v>370</v>
      </c>
      <c r="AA307" s="225">
        <v>4623752</v>
      </c>
      <c r="AB307" s="244" t="s">
        <v>461</v>
      </c>
      <c r="AC307" s="270" t="s">
        <v>455</v>
      </c>
      <c r="AD307" s="207">
        <v>4623752</v>
      </c>
      <c r="AE307" s="208">
        <v>878513</v>
      </c>
      <c r="AF307" s="208">
        <v>5502265</v>
      </c>
      <c r="AG307" s="210">
        <v>4623752</v>
      </c>
      <c r="AH307" s="210">
        <v>5502265</v>
      </c>
      <c r="AI307" s="211" t="s">
        <v>639</v>
      </c>
      <c r="AJ307" s="223">
        <v>46136</v>
      </c>
      <c r="AK307" s="215" t="s">
        <v>1567</v>
      </c>
      <c r="AL307" s="205" t="s">
        <v>457</v>
      </c>
      <c r="AM307" s="224" t="s">
        <v>371</v>
      </c>
      <c r="AN307" s="225">
        <v>4114900</v>
      </c>
      <c r="AO307" s="244" t="s">
        <v>461</v>
      </c>
      <c r="AP307" s="244" t="s">
        <v>455</v>
      </c>
      <c r="AQ307" s="207">
        <v>4114900</v>
      </c>
      <c r="AR307" s="208">
        <v>781831</v>
      </c>
      <c r="AS307" s="208">
        <v>4896731</v>
      </c>
      <c r="AT307" s="210">
        <v>4114900</v>
      </c>
      <c r="AU307" s="210">
        <v>4896731</v>
      </c>
      <c r="AV307" s="225">
        <v>5216631.96</v>
      </c>
      <c r="AW307" s="265">
        <v>5216631.96</v>
      </c>
      <c r="AX307" s="225">
        <v>304217.92</v>
      </c>
      <c r="AY307" s="266">
        <v>5.8299999999999998E-2</v>
      </c>
      <c r="AZ307" s="259"/>
      <c r="BA307" s="259" t="s">
        <v>1489</v>
      </c>
      <c r="BB307" s="259" t="s">
        <v>1431</v>
      </c>
      <c r="BC307" s="259">
        <v>3</v>
      </c>
      <c r="BD307" s="541" t="s">
        <v>1432</v>
      </c>
      <c r="BE307" s="541" t="s">
        <v>1443</v>
      </c>
      <c r="BF307" s="221"/>
      <c r="BG307" s="221"/>
      <c r="BH307" s="221" t="e">
        <v>#N/A</v>
      </c>
      <c r="BI307" s="221"/>
      <c r="BJ307" s="221"/>
      <c r="BK307" s="267"/>
    </row>
    <row r="308" spans="1:63" ht="150" hidden="1">
      <c r="A308" s="259" t="s">
        <v>1424</v>
      </c>
      <c r="B308" s="211" t="s">
        <v>1425</v>
      </c>
      <c r="C308" s="211">
        <v>53101904</v>
      </c>
      <c r="D308" s="259" t="s">
        <v>136</v>
      </c>
      <c r="E308" s="222" t="s">
        <v>137</v>
      </c>
      <c r="F308" s="211" t="s">
        <v>56</v>
      </c>
      <c r="G308" s="202">
        <v>30</v>
      </c>
      <c r="H308" s="202" t="s">
        <v>57</v>
      </c>
      <c r="I308" s="201" t="s">
        <v>639</v>
      </c>
      <c r="J308" s="203">
        <v>46148</v>
      </c>
      <c r="K308" s="204" t="s">
        <v>1534</v>
      </c>
      <c r="L308" s="205" t="s">
        <v>457</v>
      </c>
      <c r="M308" s="201" t="s">
        <v>138</v>
      </c>
      <c r="N308" s="206">
        <v>220000</v>
      </c>
      <c r="O308" s="201" t="s">
        <v>461</v>
      </c>
      <c r="P308" s="201" t="s">
        <v>481</v>
      </c>
      <c r="Q308" s="207">
        <v>220000</v>
      </c>
      <c r="R308" s="560" t="s">
        <v>1309</v>
      </c>
      <c r="S308" s="208">
        <v>220000</v>
      </c>
      <c r="T308" s="209">
        <v>6600000</v>
      </c>
      <c r="U308" s="209">
        <v>6600000</v>
      </c>
      <c r="V308" s="201" t="s">
        <v>639</v>
      </c>
      <c r="W308" s="203">
        <v>46149</v>
      </c>
      <c r="X308" s="204" t="s">
        <v>1535</v>
      </c>
      <c r="Y308" s="201" t="s">
        <v>457</v>
      </c>
      <c r="Z308" s="201" t="s">
        <v>139</v>
      </c>
      <c r="AA308" s="206">
        <v>180250</v>
      </c>
      <c r="AB308" s="201" t="s">
        <v>461</v>
      </c>
      <c r="AC308" s="201" t="s">
        <v>481</v>
      </c>
      <c r="AD308" s="207">
        <v>180250</v>
      </c>
      <c r="AE308" s="560" t="s">
        <v>1309</v>
      </c>
      <c r="AF308" s="208">
        <v>180250</v>
      </c>
      <c r="AG308" s="210">
        <v>5407500</v>
      </c>
      <c r="AH308" s="210">
        <v>5407500</v>
      </c>
      <c r="AI308" s="201" t="s">
        <v>639</v>
      </c>
      <c r="AJ308" s="203">
        <v>46149</v>
      </c>
      <c r="AK308" s="204" t="s">
        <v>1536</v>
      </c>
      <c r="AL308" s="201" t="s">
        <v>457</v>
      </c>
      <c r="AM308" s="201" t="s">
        <v>140</v>
      </c>
      <c r="AN308" s="206">
        <v>192000</v>
      </c>
      <c r="AO308" s="201" t="s">
        <v>461</v>
      </c>
      <c r="AP308" s="201" t="s">
        <v>455</v>
      </c>
      <c r="AQ308" s="207">
        <v>192000</v>
      </c>
      <c r="AR308" s="208">
        <v>36480</v>
      </c>
      <c r="AS308" s="208">
        <v>228480</v>
      </c>
      <c r="AT308" s="210">
        <v>5760000</v>
      </c>
      <c r="AU308" s="210">
        <v>6854400</v>
      </c>
      <c r="AV308" s="225">
        <v>209576.67</v>
      </c>
      <c r="AW308" s="265">
        <v>6287300</v>
      </c>
      <c r="AX308" s="225">
        <v>772473.86</v>
      </c>
      <c r="AY308" s="266">
        <v>0.1229</v>
      </c>
      <c r="AZ308" s="259"/>
      <c r="BA308" s="259" t="s">
        <v>1489</v>
      </c>
      <c r="BB308" s="259" t="s">
        <v>1431</v>
      </c>
      <c r="BC308" s="259">
        <v>3</v>
      </c>
      <c r="BD308" s="541" t="s">
        <v>1432</v>
      </c>
      <c r="BE308" s="541" t="s">
        <v>1443</v>
      </c>
      <c r="BF308" s="221" t="s">
        <v>1568</v>
      </c>
      <c r="BG308" s="221"/>
      <c r="BH308" s="221" t="e">
        <v>#N/A</v>
      </c>
      <c r="BI308" s="221"/>
      <c r="BJ308" s="221"/>
      <c r="BK308" s="267" t="s">
        <v>1435</v>
      </c>
    </row>
    <row r="309" spans="1:63" ht="150" hidden="1">
      <c r="A309" s="259" t="s">
        <v>1424</v>
      </c>
      <c r="B309" s="211" t="s">
        <v>1425</v>
      </c>
      <c r="C309" s="211">
        <v>53101902</v>
      </c>
      <c r="D309" s="259" t="s">
        <v>141</v>
      </c>
      <c r="E309" s="222" t="s">
        <v>142</v>
      </c>
      <c r="F309" s="211" t="s">
        <v>56</v>
      </c>
      <c r="G309" s="202">
        <v>15</v>
      </c>
      <c r="H309" s="202" t="s">
        <v>57</v>
      </c>
      <c r="I309" s="201" t="s">
        <v>639</v>
      </c>
      <c r="J309" s="203">
        <v>46148</v>
      </c>
      <c r="K309" s="204" t="s">
        <v>1534</v>
      </c>
      <c r="L309" s="205" t="s">
        <v>457</v>
      </c>
      <c r="M309" s="201" t="s">
        <v>138</v>
      </c>
      <c r="N309" s="206">
        <v>180000</v>
      </c>
      <c r="O309" s="201" t="s">
        <v>461</v>
      </c>
      <c r="P309" s="201" t="s">
        <v>481</v>
      </c>
      <c r="Q309" s="207">
        <v>180000</v>
      </c>
      <c r="R309" s="560" t="s">
        <v>1309</v>
      </c>
      <c r="S309" s="208">
        <v>180000</v>
      </c>
      <c r="T309" s="209">
        <v>2700000</v>
      </c>
      <c r="U309" s="209">
        <v>2700000</v>
      </c>
      <c r="V309" s="201" t="s">
        <v>639</v>
      </c>
      <c r="W309" s="203">
        <v>46149</v>
      </c>
      <c r="X309" s="204" t="s">
        <v>1535</v>
      </c>
      <c r="Y309" s="201" t="s">
        <v>457</v>
      </c>
      <c r="Z309" s="201" t="s">
        <v>139</v>
      </c>
      <c r="AA309" s="206">
        <v>135132</v>
      </c>
      <c r="AB309" s="201" t="s">
        <v>461</v>
      </c>
      <c r="AC309" s="201" t="s">
        <v>481</v>
      </c>
      <c r="AD309" s="207">
        <v>135132</v>
      </c>
      <c r="AE309" s="560" t="s">
        <v>1309</v>
      </c>
      <c r="AF309" s="208">
        <v>135132</v>
      </c>
      <c r="AG309" s="210">
        <v>2026980</v>
      </c>
      <c r="AH309" s="210">
        <v>2026980</v>
      </c>
      <c r="AI309" s="211"/>
      <c r="AJ309" s="244"/>
      <c r="AK309" s="226"/>
      <c r="AL309" s="205"/>
      <c r="AM309" s="224"/>
      <c r="AN309" s="244"/>
      <c r="AO309" s="244"/>
      <c r="AP309" s="244"/>
      <c r="AQ309" s="560"/>
      <c r="AR309" s="560"/>
      <c r="AS309" s="560"/>
      <c r="AT309" s="244"/>
      <c r="AU309" s="244"/>
      <c r="AV309" s="225">
        <v>157566</v>
      </c>
      <c r="AW309" s="265">
        <v>2363490</v>
      </c>
      <c r="AX309" s="225">
        <v>475897.01</v>
      </c>
      <c r="AY309" s="245">
        <v>0.2014</v>
      </c>
      <c r="AZ309" s="259" t="s">
        <v>1569</v>
      </c>
      <c r="BA309" s="259" t="s">
        <v>1489</v>
      </c>
      <c r="BB309" s="259" t="s">
        <v>1431</v>
      </c>
      <c r="BC309" s="259">
        <v>2</v>
      </c>
      <c r="BD309" s="541" t="s">
        <v>1471</v>
      </c>
      <c r="BE309" s="563" t="s">
        <v>1433</v>
      </c>
      <c r="BF309" s="221" t="s">
        <v>1570</v>
      </c>
      <c r="BG309" s="221"/>
      <c r="BH309" s="221" t="e">
        <v>#N/A</v>
      </c>
      <c r="BI309" s="221"/>
      <c r="BJ309" s="221"/>
      <c r="BK309" s="267" t="s">
        <v>1435</v>
      </c>
    </row>
    <row r="310" spans="1:63" ht="45.4" hidden="1" customHeight="1">
      <c r="A310" s="476" t="s">
        <v>1424</v>
      </c>
      <c r="B310" s="468" t="s">
        <v>1425</v>
      </c>
      <c r="C310" s="468">
        <v>45111609</v>
      </c>
      <c r="D310" s="476" t="s">
        <v>61</v>
      </c>
      <c r="E310" s="227" t="s">
        <v>62</v>
      </c>
      <c r="F310" s="468" t="s">
        <v>56</v>
      </c>
      <c r="G310" s="474">
        <v>2</v>
      </c>
      <c r="H310" s="474" t="s">
        <v>57</v>
      </c>
      <c r="I310" s="468" t="s">
        <v>639</v>
      </c>
      <c r="J310" s="460">
        <v>46134</v>
      </c>
      <c r="K310" s="470" t="s">
        <v>1571</v>
      </c>
      <c r="L310" s="450" t="s">
        <v>457</v>
      </c>
      <c r="M310" s="454" t="s">
        <v>1572</v>
      </c>
      <c r="N310" s="478">
        <v>4727501</v>
      </c>
      <c r="O310" s="480" t="s">
        <v>454</v>
      </c>
      <c r="P310" s="490" t="s">
        <v>455</v>
      </c>
      <c r="Q310" s="464">
        <v>3972689.9199999999</v>
      </c>
      <c r="R310" s="456">
        <v>754811</v>
      </c>
      <c r="S310" s="456">
        <v>4727501</v>
      </c>
      <c r="T310" s="554">
        <v>7945380</v>
      </c>
      <c r="U310" s="554">
        <v>9455002</v>
      </c>
      <c r="V310" s="468" t="s">
        <v>639</v>
      </c>
      <c r="W310" s="460">
        <v>46134</v>
      </c>
      <c r="X310" s="470" t="s">
        <v>1573</v>
      </c>
      <c r="Y310" s="450" t="s">
        <v>457</v>
      </c>
      <c r="Z310" s="488" t="s">
        <v>1574</v>
      </c>
      <c r="AA310" s="478">
        <v>4670306</v>
      </c>
      <c r="AB310" s="480" t="s">
        <v>454</v>
      </c>
      <c r="AC310" s="490" t="s">
        <v>455</v>
      </c>
      <c r="AD310" s="464">
        <v>3924626.89</v>
      </c>
      <c r="AE310" s="456">
        <v>745679</v>
      </c>
      <c r="AF310" s="456">
        <v>4670306</v>
      </c>
      <c r="AG310" s="458">
        <v>7849254</v>
      </c>
      <c r="AH310" s="458">
        <v>9340612</v>
      </c>
      <c r="AI310" s="468" t="s">
        <v>639</v>
      </c>
      <c r="AJ310" s="460">
        <v>46134</v>
      </c>
      <c r="AK310" s="470" t="s">
        <v>1575</v>
      </c>
      <c r="AL310" s="450" t="s">
        <v>457</v>
      </c>
      <c r="AM310" s="454" t="s">
        <v>63</v>
      </c>
      <c r="AN310" s="478">
        <v>4359000</v>
      </c>
      <c r="AO310" s="480" t="s">
        <v>454</v>
      </c>
      <c r="AP310" s="480" t="s">
        <v>455</v>
      </c>
      <c r="AQ310" s="464">
        <v>3663025.21</v>
      </c>
      <c r="AR310" s="456">
        <v>695975</v>
      </c>
      <c r="AS310" s="456">
        <v>4359000</v>
      </c>
      <c r="AT310" s="458">
        <v>7326050</v>
      </c>
      <c r="AU310" s="458">
        <v>8718000</v>
      </c>
      <c r="AV310" s="478">
        <v>4585602.33</v>
      </c>
      <c r="AW310" s="478">
        <v>9171204.6699999999</v>
      </c>
      <c r="AX310" s="478">
        <v>396632.22</v>
      </c>
      <c r="AY310" s="524">
        <v>4.3200000000000002E-2</v>
      </c>
      <c r="AZ310" s="446" t="s">
        <v>1429</v>
      </c>
      <c r="BA310" s="476" t="s">
        <v>1489</v>
      </c>
      <c r="BB310" s="476" t="s">
        <v>1431</v>
      </c>
      <c r="BC310" s="476">
        <v>3</v>
      </c>
      <c r="BD310" s="555" t="s">
        <v>1432</v>
      </c>
      <c r="BE310" s="556" t="s">
        <v>1443</v>
      </c>
      <c r="BF310" s="557"/>
      <c r="BG310" s="557"/>
      <c r="BH310" s="557" t="e">
        <v>#N/A</v>
      </c>
      <c r="BI310" s="557"/>
      <c r="BJ310" s="557"/>
      <c r="BK310" s="558"/>
    </row>
    <row r="311" spans="1:63" ht="48" hidden="1">
      <c r="A311" s="477"/>
      <c r="B311" s="469"/>
      <c r="C311" s="469"/>
      <c r="D311" s="477"/>
      <c r="E311" s="233" t="s">
        <v>1576</v>
      </c>
      <c r="F311" s="469"/>
      <c r="G311" s="475"/>
      <c r="H311" s="475"/>
      <c r="I311" s="469"/>
      <c r="J311" s="461"/>
      <c r="K311" s="471"/>
      <c r="L311" s="451"/>
      <c r="M311" s="455"/>
      <c r="N311" s="479"/>
      <c r="O311" s="481"/>
      <c r="P311" s="491"/>
      <c r="Q311" s="465"/>
      <c r="R311" s="457"/>
      <c r="S311" s="457"/>
      <c r="T311" s="559"/>
      <c r="U311" s="559"/>
      <c r="V311" s="469"/>
      <c r="W311" s="461"/>
      <c r="X311" s="471"/>
      <c r="Y311" s="451"/>
      <c r="Z311" s="489"/>
      <c r="AA311" s="479"/>
      <c r="AB311" s="481"/>
      <c r="AC311" s="491"/>
      <c r="AD311" s="465"/>
      <c r="AE311" s="457"/>
      <c r="AF311" s="457"/>
      <c r="AG311" s="459"/>
      <c r="AH311" s="459"/>
      <c r="AI311" s="469"/>
      <c r="AJ311" s="461"/>
      <c r="AK311" s="471"/>
      <c r="AL311" s="451"/>
      <c r="AM311" s="455"/>
      <c r="AN311" s="479"/>
      <c r="AO311" s="481"/>
      <c r="AP311" s="481"/>
      <c r="AQ311" s="465"/>
      <c r="AR311" s="457"/>
      <c r="AS311" s="457"/>
      <c r="AT311" s="459"/>
      <c r="AU311" s="459"/>
      <c r="AV311" s="479"/>
      <c r="AW311" s="479"/>
      <c r="AX311" s="479"/>
      <c r="AY311" s="526"/>
      <c r="AZ311" s="447"/>
      <c r="BA311" s="477"/>
      <c r="BB311" s="477"/>
      <c r="BC311" s="477"/>
      <c r="BD311" s="555"/>
      <c r="BE311" s="556"/>
      <c r="BF311" s="557"/>
      <c r="BG311" s="557"/>
      <c r="BH311" s="557"/>
      <c r="BI311" s="557"/>
      <c r="BJ311" s="557"/>
      <c r="BK311" s="558"/>
    </row>
    <row r="312" spans="1:63" ht="165" hidden="1">
      <c r="A312" s="259" t="s">
        <v>1424</v>
      </c>
      <c r="B312" s="211" t="s">
        <v>1425</v>
      </c>
      <c r="C312" s="201" t="s">
        <v>1425</v>
      </c>
      <c r="D312" s="201" t="s">
        <v>224</v>
      </c>
      <c r="E312" s="201" t="s">
        <v>225</v>
      </c>
      <c r="F312" s="201" t="s">
        <v>56</v>
      </c>
      <c r="G312" s="201">
        <v>4</v>
      </c>
      <c r="H312" s="201" t="s">
        <v>57</v>
      </c>
      <c r="I312" s="243" t="s">
        <v>450</v>
      </c>
      <c r="J312" s="203">
        <v>46203</v>
      </c>
      <c r="K312" s="263" t="s">
        <v>1577</v>
      </c>
      <c r="L312" s="201" t="s">
        <v>457</v>
      </c>
      <c r="M312" s="201" t="s">
        <v>88</v>
      </c>
      <c r="N312" s="206">
        <v>29900</v>
      </c>
      <c r="O312" s="201" t="s">
        <v>454</v>
      </c>
      <c r="P312" s="201" t="s">
        <v>455</v>
      </c>
      <c r="Q312" s="207">
        <v>25126.05</v>
      </c>
      <c r="R312" s="208">
        <v>4774</v>
      </c>
      <c r="S312" s="208">
        <v>29900</v>
      </c>
      <c r="T312" s="209">
        <v>100504</v>
      </c>
      <c r="U312" s="209">
        <v>119600</v>
      </c>
      <c r="V312" s="243" t="s">
        <v>450</v>
      </c>
      <c r="W312" s="203">
        <v>46203</v>
      </c>
      <c r="X312" s="263" t="s">
        <v>1578</v>
      </c>
      <c r="Y312" s="201" t="s">
        <v>457</v>
      </c>
      <c r="Z312" s="201" t="s">
        <v>90</v>
      </c>
      <c r="AA312" s="206">
        <v>29900</v>
      </c>
      <c r="AB312" s="201" t="s">
        <v>454</v>
      </c>
      <c r="AC312" s="201" t="s">
        <v>455</v>
      </c>
      <c r="AD312" s="207">
        <v>25126.05</v>
      </c>
      <c r="AE312" s="208">
        <v>4774</v>
      </c>
      <c r="AF312" s="208">
        <v>29900</v>
      </c>
      <c r="AG312" s="210">
        <v>100504</v>
      </c>
      <c r="AH312" s="210">
        <v>119600</v>
      </c>
      <c r="AI312" s="243" t="s">
        <v>450</v>
      </c>
      <c r="AJ312" s="203">
        <v>46203</v>
      </c>
      <c r="AK312" s="264" t="s">
        <v>1579</v>
      </c>
      <c r="AL312" s="201" t="s">
        <v>457</v>
      </c>
      <c r="AM312" s="201" t="s">
        <v>420</v>
      </c>
      <c r="AN312" s="206">
        <v>25600</v>
      </c>
      <c r="AO312" s="201" t="s">
        <v>454</v>
      </c>
      <c r="AP312" s="201" t="s">
        <v>455</v>
      </c>
      <c r="AQ312" s="207">
        <v>21512.61</v>
      </c>
      <c r="AR312" s="208">
        <v>4087</v>
      </c>
      <c r="AS312" s="208">
        <v>25600</v>
      </c>
      <c r="AT312" s="210">
        <v>86050</v>
      </c>
      <c r="AU312" s="210">
        <v>102400</v>
      </c>
      <c r="AV312" s="225">
        <v>28466.67</v>
      </c>
      <c r="AW312" s="265">
        <v>113866.67</v>
      </c>
      <c r="AX312" s="225">
        <v>9930.42</v>
      </c>
      <c r="AY312" s="266">
        <v>8.72E-2</v>
      </c>
      <c r="AZ312" s="259" t="s">
        <v>1580</v>
      </c>
      <c r="BA312" s="259" t="s">
        <v>1581</v>
      </c>
      <c r="BB312" s="259" t="s">
        <v>1431</v>
      </c>
      <c r="BC312" s="259">
        <v>3</v>
      </c>
      <c r="BD312" s="541" t="s">
        <v>1432</v>
      </c>
      <c r="BE312" s="541" t="s">
        <v>1443</v>
      </c>
      <c r="BF312" s="221" t="s">
        <v>124</v>
      </c>
      <c r="BG312" s="221"/>
      <c r="BH312" s="221" t="e">
        <v>#N/A</v>
      </c>
      <c r="BI312" s="221"/>
      <c r="BJ312" s="221"/>
      <c r="BK312" s="267"/>
    </row>
    <row r="313" spans="1:63" ht="270" hidden="1">
      <c r="A313" s="259" t="s">
        <v>1424</v>
      </c>
      <c r="B313" s="211" t="s">
        <v>1425</v>
      </c>
      <c r="C313" s="201" t="s">
        <v>1425</v>
      </c>
      <c r="D313" s="201" t="s">
        <v>222</v>
      </c>
      <c r="E313" s="201" t="s">
        <v>223</v>
      </c>
      <c r="F313" s="201" t="s">
        <v>56</v>
      </c>
      <c r="G313" s="201">
        <v>4</v>
      </c>
      <c r="H313" s="201" t="s">
        <v>57</v>
      </c>
      <c r="I313" s="201" t="s">
        <v>639</v>
      </c>
      <c r="J313" s="203">
        <v>46184</v>
      </c>
      <c r="K313" s="204" t="s">
        <v>1582</v>
      </c>
      <c r="L313" s="201" t="s">
        <v>457</v>
      </c>
      <c r="M313" s="268" t="s">
        <v>90</v>
      </c>
      <c r="N313" s="269">
        <v>69900</v>
      </c>
      <c r="O313" s="244" t="s">
        <v>454</v>
      </c>
      <c r="P313" s="270" t="s">
        <v>455</v>
      </c>
      <c r="Q313" s="207">
        <v>58739.5</v>
      </c>
      <c r="R313" s="208">
        <v>11161</v>
      </c>
      <c r="S313" s="208">
        <v>69900</v>
      </c>
      <c r="T313" s="209">
        <v>234958</v>
      </c>
      <c r="U313" s="209">
        <v>279600</v>
      </c>
      <c r="V313" s="201" t="s">
        <v>639</v>
      </c>
      <c r="W313" s="203">
        <v>46184</v>
      </c>
      <c r="X313" s="204" t="s">
        <v>1583</v>
      </c>
      <c r="Y313" s="201" t="s">
        <v>457</v>
      </c>
      <c r="Z313" s="268" t="s">
        <v>419</v>
      </c>
      <c r="AA313" s="269">
        <v>69900</v>
      </c>
      <c r="AB313" s="244" t="s">
        <v>454</v>
      </c>
      <c r="AC313" s="270" t="s">
        <v>455</v>
      </c>
      <c r="AD313" s="207">
        <v>58739.5</v>
      </c>
      <c r="AE313" s="208">
        <v>11161</v>
      </c>
      <c r="AF313" s="208">
        <v>69900</v>
      </c>
      <c r="AG313" s="210">
        <v>234958</v>
      </c>
      <c r="AH313" s="210">
        <v>279600</v>
      </c>
      <c r="AI313" s="201" t="s">
        <v>639</v>
      </c>
      <c r="AJ313" s="203">
        <v>46184</v>
      </c>
      <c r="AK313" s="255" t="s">
        <v>1584</v>
      </c>
      <c r="AL313" s="201" t="s">
        <v>457</v>
      </c>
      <c r="AM313" s="268" t="s">
        <v>372</v>
      </c>
      <c r="AN313" s="269">
        <v>69900</v>
      </c>
      <c r="AO313" s="244" t="s">
        <v>454</v>
      </c>
      <c r="AP313" s="244" t="s">
        <v>455</v>
      </c>
      <c r="AQ313" s="207">
        <v>58739.5</v>
      </c>
      <c r="AR313" s="208">
        <v>11161</v>
      </c>
      <c r="AS313" s="208">
        <v>69900</v>
      </c>
      <c r="AT313" s="210">
        <v>234958</v>
      </c>
      <c r="AU313" s="210">
        <v>279600</v>
      </c>
      <c r="AV313" s="225">
        <v>69900</v>
      </c>
      <c r="AW313" s="265">
        <v>279600</v>
      </c>
      <c r="AX313" s="244" t="s">
        <v>1309</v>
      </c>
      <c r="AY313" s="266">
        <v>0</v>
      </c>
      <c r="AZ313" s="259" t="s">
        <v>1585</v>
      </c>
      <c r="BA313" s="259" t="s">
        <v>1489</v>
      </c>
      <c r="BB313" s="259" t="s">
        <v>1431</v>
      </c>
      <c r="BC313" s="259">
        <v>3</v>
      </c>
      <c r="BD313" s="541" t="s">
        <v>1432</v>
      </c>
      <c r="BE313" s="541" t="s">
        <v>1433</v>
      </c>
      <c r="BF313" s="221" t="s">
        <v>124</v>
      </c>
      <c r="BG313" s="221"/>
      <c r="BH313" s="221" t="e">
        <v>#N/A</v>
      </c>
      <c r="BI313" s="221"/>
      <c r="BJ313" s="221"/>
      <c r="BK313" s="267"/>
    </row>
    <row r="314" spans="1:63" ht="285" hidden="1">
      <c r="A314" s="259" t="s">
        <v>1424</v>
      </c>
      <c r="B314" s="211" t="s">
        <v>1425</v>
      </c>
      <c r="C314" s="201" t="s">
        <v>1425</v>
      </c>
      <c r="D314" s="201" t="s">
        <v>216</v>
      </c>
      <c r="E314" s="201" t="s">
        <v>217</v>
      </c>
      <c r="F314" s="201" t="s">
        <v>56</v>
      </c>
      <c r="G314" s="201">
        <v>3</v>
      </c>
      <c r="H314" s="201" t="s">
        <v>57</v>
      </c>
      <c r="I314" s="201" t="s">
        <v>639</v>
      </c>
      <c r="J314" s="203">
        <v>46184</v>
      </c>
      <c r="K314" s="204" t="s">
        <v>1586</v>
      </c>
      <c r="L314" s="201" t="s">
        <v>457</v>
      </c>
      <c r="M314" s="268" t="s">
        <v>416</v>
      </c>
      <c r="N314" s="269">
        <v>99900</v>
      </c>
      <c r="O314" s="244" t="s">
        <v>454</v>
      </c>
      <c r="P314" s="270" t="s">
        <v>455</v>
      </c>
      <c r="Q314" s="207">
        <v>83949.58</v>
      </c>
      <c r="R314" s="208">
        <v>15950</v>
      </c>
      <c r="S314" s="208">
        <v>99900</v>
      </c>
      <c r="T314" s="209">
        <v>251849</v>
      </c>
      <c r="U314" s="209">
        <v>299700</v>
      </c>
      <c r="V314" s="201" t="s">
        <v>639</v>
      </c>
      <c r="W314" s="203">
        <v>46184</v>
      </c>
      <c r="X314" s="204" t="s">
        <v>1587</v>
      </c>
      <c r="Y314" s="201" t="s">
        <v>457</v>
      </c>
      <c r="Z314" s="201" t="s">
        <v>88</v>
      </c>
      <c r="AA314" s="206">
        <v>110000</v>
      </c>
      <c r="AB314" s="244" t="s">
        <v>454</v>
      </c>
      <c r="AC314" s="270" t="s">
        <v>455</v>
      </c>
      <c r="AD314" s="207">
        <v>92436.97</v>
      </c>
      <c r="AE314" s="208">
        <v>17563</v>
      </c>
      <c r="AF314" s="208">
        <v>110000</v>
      </c>
      <c r="AG314" s="210">
        <v>277311</v>
      </c>
      <c r="AH314" s="210">
        <v>330000</v>
      </c>
      <c r="AI314" s="201" t="s">
        <v>639</v>
      </c>
      <c r="AJ314" s="203">
        <v>46184</v>
      </c>
      <c r="AK314" s="204" t="s">
        <v>1588</v>
      </c>
      <c r="AL314" s="201" t="s">
        <v>457</v>
      </c>
      <c r="AM314" s="201" t="s">
        <v>90</v>
      </c>
      <c r="AN314" s="206">
        <v>99000</v>
      </c>
      <c r="AO314" s="244" t="s">
        <v>454</v>
      </c>
      <c r="AP314" s="244" t="s">
        <v>455</v>
      </c>
      <c r="AQ314" s="207">
        <v>83193.279999999999</v>
      </c>
      <c r="AR314" s="208">
        <v>15807</v>
      </c>
      <c r="AS314" s="208">
        <v>99000</v>
      </c>
      <c r="AT314" s="210">
        <v>249580</v>
      </c>
      <c r="AU314" s="210">
        <v>297000</v>
      </c>
      <c r="AV314" s="225">
        <v>102966.67</v>
      </c>
      <c r="AW314" s="265">
        <v>308900</v>
      </c>
      <c r="AX314" s="225">
        <v>18322.939999999999</v>
      </c>
      <c r="AY314" s="266">
        <v>5.9299999999999999E-2</v>
      </c>
      <c r="AZ314" s="259" t="s">
        <v>1589</v>
      </c>
      <c r="BA314" s="259" t="s">
        <v>1489</v>
      </c>
      <c r="BB314" s="259" t="s">
        <v>1431</v>
      </c>
      <c r="BC314" s="259">
        <v>3</v>
      </c>
      <c r="BD314" s="541" t="s">
        <v>1432</v>
      </c>
      <c r="BE314" s="541" t="s">
        <v>1443</v>
      </c>
      <c r="BF314" s="221" t="s">
        <v>124</v>
      </c>
      <c r="BG314" s="221"/>
      <c r="BH314" s="221" t="e">
        <v>#N/A</v>
      </c>
      <c r="BI314" s="221"/>
      <c r="BJ314" s="221"/>
      <c r="BK314" s="267"/>
    </row>
    <row r="315" spans="1:63" ht="120" hidden="1">
      <c r="A315" s="271" t="s">
        <v>1424</v>
      </c>
      <c r="B315" s="211" t="s">
        <v>1425</v>
      </c>
      <c r="C315" s="234" t="s">
        <v>1425</v>
      </c>
      <c r="D315" s="234" t="s">
        <v>220</v>
      </c>
      <c r="E315" s="234" t="s">
        <v>221</v>
      </c>
      <c r="F315" s="234" t="s">
        <v>56</v>
      </c>
      <c r="G315" s="201">
        <v>3</v>
      </c>
      <c r="H315" s="272" t="s">
        <v>57</v>
      </c>
      <c r="I315" s="201" t="s">
        <v>639</v>
      </c>
      <c r="J315" s="203">
        <v>46184</v>
      </c>
      <c r="K315" s="204" t="s">
        <v>1590</v>
      </c>
      <c r="L315" s="201" t="s">
        <v>457</v>
      </c>
      <c r="M315" s="268" t="s">
        <v>88</v>
      </c>
      <c r="N315" s="269">
        <v>128900</v>
      </c>
      <c r="O315" s="244" t="s">
        <v>454</v>
      </c>
      <c r="P315" s="270" t="s">
        <v>455</v>
      </c>
      <c r="Q315" s="273">
        <v>108319.33</v>
      </c>
      <c r="R315" s="274">
        <v>20581</v>
      </c>
      <c r="S315" s="274">
        <v>128900</v>
      </c>
      <c r="T315" s="285">
        <v>324958</v>
      </c>
      <c r="U315" s="286">
        <v>386700</v>
      </c>
      <c r="V315" s="201" t="s">
        <v>639</v>
      </c>
      <c r="W315" s="203">
        <v>46184</v>
      </c>
      <c r="X315" s="204" t="s">
        <v>1591</v>
      </c>
      <c r="Y315" s="201" t="s">
        <v>457</v>
      </c>
      <c r="Z315" s="268" t="s">
        <v>90</v>
      </c>
      <c r="AA315" s="269">
        <v>124900</v>
      </c>
      <c r="AB315" s="244" t="s">
        <v>454</v>
      </c>
      <c r="AC315" s="270" t="s">
        <v>455</v>
      </c>
      <c r="AD315" s="273">
        <v>104957.98</v>
      </c>
      <c r="AE315" s="274">
        <v>19942</v>
      </c>
      <c r="AF315" s="274">
        <v>124900</v>
      </c>
      <c r="AG315" s="275">
        <v>314874</v>
      </c>
      <c r="AH315" s="276">
        <v>374700</v>
      </c>
      <c r="AI315" s="201" t="s">
        <v>639</v>
      </c>
      <c r="AJ315" s="203">
        <v>46184</v>
      </c>
      <c r="AK315" s="204" t="s">
        <v>1592</v>
      </c>
      <c r="AL315" s="201" t="s">
        <v>457</v>
      </c>
      <c r="AM315" s="268" t="s">
        <v>418</v>
      </c>
      <c r="AN315" s="269">
        <v>128900</v>
      </c>
      <c r="AO315" s="244" t="s">
        <v>454</v>
      </c>
      <c r="AP315" s="244" t="s">
        <v>455</v>
      </c>
      <c r="AQ315" s="273">
        <v>108319.33</v>
      </c>
      <c r="AR315" s="274">
        <v>20581</v>
      </c>
      <c r="AS315" s="274">
        <v>128900</v>
      </c>
      <c r="AT315" s="275">
        <v>324958</v>
      </c>
      <c r="AU315" s="275">
        <v>386700</v>
      </c>
      <c r="AV315" s="277">
        <v>127566.67</v>
      </c>
      <c r="AW315" s="278">
        <v>382700</v>
      </c>
      <c r="AX315" s="225">
        <v>6928.2</v>
      </c>
      <c r="AY315" s="266">
        <v>1.8100000000000002E-2</v>
      </c>
      <c r="AZ315" s="259" t="s">
        <v>1593</v>
      </c>
      <c r="BA315" s="259" t="s">
        <v>1489</v>
      </c>
      <c r="BB315" s="259" t="s">
        <v>1431</v>
      </c>
      <c r="BC315" s="259">
        <v>3</v>
      </c>
      <c r="BD315" s="541" t="s">
        <v>1432</v>
      </c>
      <c r="BE315" s="541" t="s">
        <v>1443</v>
      </c>
      <c r="BF315" s="221"/>
      <c r="BG315" s="221"/>
      <c r="BH315" s="221" t="e">
        <v>#N/A</v>
      </c>
      <c r="BI315" s="221"/>
      <c r="BJ315" s="221"/>
      <c r="BK315" s="267"/>
    </row>
    <row r="316" spans="1:63" ht="120" hidden="1">
      <c r="A316" s="271" t="s">
        <v>1424</v>
      </c>
      <c r="B316" s="211" t="s">
        <v>1425</v>
      </c>
      <c r="C316" s="234" t="s">
        <v>1425</v>
      </c>
      <c r="D316" s="234" t="s">
        <v>218</v>
      </c>
      <c r="E316" s="234" t="s">
        <v>219</v>
      </c>
      <c r="F316" s="234" t="s">
        <v>56</v>
      </c>
      <c r="G316" s="201">
        <v>4</v>
      </c>
      <c r="H316" s="272" t="s">
        <v>57</v>
      </c>
      <c r="I316" s="201" t="s">
        <v>639</v>
      </c>
      <c r="J316" s="203">
        <v>46184</v>
      </c>
      <c r="K316" s="204" t="s">
        <v>1594</v>
      </c>
      <c r="L316" s="201" t="s">
        <v>457</v>
      </c>
      <c r="M316" s="268" t="s">
        <v>380</v>
      </c>
      <c r="N316" s="269">
        <v>39900</v>
      </c>
      <c r="O316" s="244" t="s">
        <v>454</v>
      </c>
      <c r="P316" s="270" t="s">
        <v>455</v>
      </c>
      <c r="Q316" s="273">
        <v>33529.410000000003</v>
      </c>
      <c r="R316" s="274">
        <v>6371</v>
      </c>
      <c r="S316" s="274">
        <v>39900</v>
      </c>
      <c r="T316" s="285">
        <v>134118</v>
      </c>
      <c r="U316" s="286">
        <v>159600</v>
      </c>
      <c r="V316" s="201" t="s">
        <v>639</v>
      </c>
      <c r="W316" s="203">
        <v>46184</v>
      </c>
      <c r="X316" s="204" t="s">
        <v>1595</v>
      </c>
      <c r="Y316" s="201" t="s">
        <v>457</v>
      </c>
      <c r="Z316" s="268" t="s">
        <v>417</v>
      </c>
      <c r="AA316" s="269">
        <v>34000</v>
      </c>
      <c r="AB316" s="244" t="s">
        <v>454</v>
      </c>
      <c r="AC316" s="270" t="s">
        <v>455</v>
      </c>
      <c r="AD316" s="273">
        <v>28571.43</v>
      </c>
      <c r="AE316" s="274">
        <v>5429</v>
      </c>
      <c r="AF316" s="274">
        <v>34000</v>
      </c>
      <c r="AG316" s="275">
        <v>114286</v>
      </c>
      <c r="AH316" s="276">
        <v>136000</v>
      </c>
      <c r="AI316" s="201" t="s">
        <v>639</v>
      </c>
      <c r="AJ316" s="203">
        <v>46184</v>
      </c>
      <c r="AK316" s="204" t="s">
        <v>1596</v>
      </c>
      <c r="AL316" s="201" t="s">
        <v>457</v>
      </c>
      <c r="AM316" s="268" t="s">
        <v>127</v>
      </c>
      <c r="AN316" s="269">
        <v>44900</v>
      </c>
      <c r="AO316" s="244" t="s">
        <v>454</v>
      </c>
      <c r="AP316" s="244" t="s">
        <v>455</v>
      </c>
      <c r="AQ316" s="273">
        <v>37731.089999999997</v>
      </c>
      <c r="AR316" s="274">
        <v>7169</v>
      </c>
      <c r="AS316" s="274">
        <v>44900</v>
      </c>
      <c r="AT316" s="275">
        <v>150924</v>
      </c>
      <c r="AU316" s="275">
        <v>179600</v>
      </c>
      <c r="AV316" s="277">
        <v>39600</v>
      </c>
      <c r="AW316" s="278">
        <v>158400</v>
      </c>
      <c r="AX316" s="225">
        <v>21824.76</v>
      </c>
      <c r="AY316" s="266">
        <v>0.13780000000000001</v>
      </c>
      <c r="AZ316" s="259" t="s">
        <v>1593</v>
      </c>
      <c r="BA316" s="259" t="s">
        <v>1489</v>
      </c>
      <c r="BB316" s="259" t="s">
        <v>1431</v>
      </c>
      <c r="BC316" s="259">
        <v>3</v>
      </c>
      <c r="BD316" s="541" t="s">
        <v>1432</v>
      </c>
      <c r="BE316" s="541" t="s">
        <v>1443</v>
      </c>
      <c r="BF316" s="221"/>
      <c r="BG316" s="221"/>
      <c r="BH316" s="221" t="e">
        <v>#N/A</v>
      </c>
      <c r="BI316" s="221"/>
      <c r="BJ316" s="221"/>
      <c r="BK316" s="267"/>
    </row>
    <row r="317" spans="1:63" ht="120" hidden="1">
      <c r="A317" s="271" t="s">
        <v>1424</v>
      </c>
      <c r="B317" s="211" t="s">
        <v>1425</v>
      </c>
      <c r="C317" s="234" t="s">
        <v>1425</v>
      </c>
      <c r="D317" s="201" t="s">
        <v>226</v>
      </c>
      <c r="E317" s="201" t="s">
        <v>227</v>
      </c>
      <c r="F317" s="234" t="s">
        <v>56</v>
      </c>
      <c r="G317" s="201">
        <v>4</v>
      </c>
      <c r="H317" s="272" t="s">
        <v>57</v>
      </c>
      <c r="I317" s="201" t="s">
        <v>639</v>
      </c>
      <c r="J317" s="203">
        <v>46184</v>
      </c>
      <c r="K317" s="204" t="s">
        <v>1597</v>
      </c>
      <c r="L317" s="201" t="s">
        <v>457</v>
      </c>
      <c r="M317" s="268" t="s">
        <v>90</v>
      </c>
      <c r="N317" s="269">
        <v>26500</v>
      </c>
      <c r="O317" s="244" t="s">
        <v>454</v>
      </c>
      <c r="P317" s="270" t="s">
        <v>455</v>
      </c>
      <c r="Q317" s="273">
        <v>22268.91</v>
      </c>
      <c r="R317" s="274">
        <v>4231</v>
      </c>
      <c r="S317" s="274">
        <v>26500</v>
      </c>
      <c r="T317" s="285">
        <v>89076</v>
      </c>
      <c r="U317" s="286">
        <v>106000</v>
      </c>
      <c r="V317" s="201" t="s">
        <v>639</v>
      </c>
      <c r="W317" s="203">
        <v>46184</v>
      </c>
      <c r="X317" s="204" t="s">
        <v>1598</v>
      </c>
      <c r="Y317" s="201" t="s">
        <v>457</v>
      </c>
      <c r="Z317" s="268" t="s">
        <v>421</v>
      </c>
      <c r="AA317" s="269">
        <v>25000</v>
      </c>
      <c r="AB317" s="244" t="s">
        <v>454</v>
      </c>
      <c r="AC317" s="270" t="s">
        <v>455</v>
      </c>
      <c r="AD317" s="273">
        <v>21008.400000000001</v>
      </c>
      <c r="AE317" s="274">
        <v>3992</v>
      </c>
      <c r="AF317" s="274">
        <v>25000</v>
      </c>
      <c r="AG317" s="275">
        <v>84034</v>
      </c>
      <c r="AH317" s="276">
        <v>100000</v>
      </c>
      <c r="AI317" s="201" t="s">
        <v>639</v>
      </c>
      <c r="AJ317" s="203">
        <v>46184</v>
      </c>
      <c r="AK317" s="204" t="s">
        <v>1599</v>
      </c>
      <c r="AL317" s="201" t="s">
        <v>457</v>
      </c>
      <c r="AM317" s="268" t="s">
        <v>422</v>
      </c>
      <c r="AN317" s="269">
        <v>18200</v>
      </c>
      <c r="AO317" s="244" t="s">
        <v>454</v>
      </c>
      <c r="AP317" s="244" t="s">
        <v>455</v>
      </c>
      <c r="AQ317" s="273">
        <v>15294.12</v>
      </c>
      <c r="AR317" s="274">
        <v>2906</v>
      </c>
      <c r="AS317" s="274">
        <v>18200</v>
      </c>
      <c r="AT317" s="275">
        <v>61176</v>
      </c>
      <c r="AU317" s="275">
        <v>72800</v>
      </c>
      <c r="AV317" s="277">
        <v>23233.33</v>
      </c>
      <c r="AW317" s="278">
        <v>92933.33</v>
      </c>
      <c r="AX317" s="225">
        <v>17692.18</v>
      </c>
      <c r="AY317" s="266">
        <v>0.19040000000000001</v>
      </c>
      <c r="AZ317" s="259" t="s">
        <v>1593</v>
      </c>
      <c r="BA317" s="259" t="s">
        <v>1489</v>
      </c>
      <c r="BB317" s="259" t="s">
        <v>1431</v>
      </c>
      <c r="BC317" s="259">
        <v>3</v>
      </c>
      <c r="BD317" s="541" t="s">
        <v>1432</v>
      </c>
      <c r="BE317" s="541" t="s">
        <v>1443</v>
      </c>
      <c r="BF317" s="221"/>
      <c r="BG317" s="221"/>
      <c r="BH317" s="221" t="e">
        <v>#N/A</v>
      </c>
      <c r="BI317" s="221"/>
      <c r="BJ317" s="221"/>
      <c r="BK317" s="267"/>
    </row>
    <row r="318" spans="1:63" ht="120" hidden="1">
      <c r="A318" s="271" t="s">
        <v>1424</v>
      </c>
      <c r="B318" s="211" t="s">
        <v>1425</v>
      </c>
      <c r="C318" s="234" t="s">
        <v>1425</v>
      </c>
      <c r="D318" s="234" t="s">
        <v>1600</v>
      </c>
      <c r="E318" s="234" t="s">
        <v>1601</v>
      </c>
      <c r="F318" s="234" t="s">
        <v>56</v>
      </c>
      <c r="G318" s="201">
        <v>2</v>
      </c>
      <c r="H318" s="272" t="s">
        <v>57</v>
      </c>
      <c r="I318" s="201" t="s">
        <v>639</v>
      </c>
      <c r="J318" s="203">
        <v>46184</v>
      </c>
      <c r="K318" s="204" t="s">
        <v>1602</v>
      </c>
      <c r="L318" s="201" t="s">
        <v>457</v>
      </c>
      <c r="M318" s="268" t="s">
        <v>1603</v>
      </c>
      <c r="N318" s="269">
        <v>967680</v>
      </c>
      <c r="O318" s="244" t="s">
        <v>461</v>
      </c>
      <c r="P318" s="270" t="s">
        <v>455</v>
      </c>
      <c r="Q318" s="273">
        <v>967680</v>
      </c>
      <c r="R318" s="274">
        <v>183859</v>
      </c>
      <c r="S318" s="274">
        <v>1151539</v>
      </c>
      <c r="T318" s="285">
        <v>1935360</v>
      </c>
      <c r="U318" s="286">
        <v>2303078</v>
      </c>
      <c r="V318" s="201" t="s">
        <v>639</v>
      </c>
      <c r="W318" s="203">
        <v>46184</v>
      </c>
      <c r="X318" s="204" t="s">
        <v>1604</v>
      </c>
      <c r="Y318" s="201" t="s">
        <v>457</v>
      </c>
      <c r="Z318" s="268" t="s">
        <v>1605</v>
      </c>
      <c r="AA318" s="269">
        <v>730000</v>
      </c>
      <c r="AB318" s="244" t="s">
        <v>461</v>
      </c>
      <c r="AC318" s="270" t="s">
        <v>455</v>
      </c>
      <c r="AD318" s="273">
        <v>730000</v>
      </c>
      <c r="AE318" s="274">
        <v>138700</v>
      </c>
      <c r="AF318" s="274">
        <v>868700</v>
      </c>
      <c r="AG318" s="275">
        <v>1460000</v>
      </c>
      <c r="AH318" s="276">
        <v>1737400</v>
      </c>
      <c r="AI318" s="201" t="s">
        <v>639</v>
      </c>
      <c r="AJ318" s="203">
        <v>46184</v>
      </c>
      <c r="AK318" s="204" t="s">
        <v>1606</v>
      </c>
      <c r="AL318" s="201" t="s">
        <v>457</v>
      </c>
      <c r="AM318" s="268" t="s">
        <v>1607</v>
      </c>
      <c r="AN318" s="269">
        <v>878000</v>
      </c>
      <c r="AO318" s="244" t="s">
        <v>461</v>
      </c>
      <c r="AP318" s="244" t="s">
        <v>455</v>
      </c>
      <c r="AQ318" s="273">
        <v>878000</v>
      </c>
      <c r="AR318" s="274">
        <v>166820</v>
      </c>
      <c r="AS318" s="274">
        <v>1044820</v>
      </c>
      <c r="AT318" s="275">
        <v>1756000</v>
      </c>
      <c r="AU318" s="275">
        <v>2089640</v>
      </c>
      <c r="AV318" s="277">
        <v>1021686.4</v>
      </c>
      <c r="AW318" s="278">
        <v>2043372.8</v>
      </c>
      <c r="AX318" s="225">
        <v>285663.27</v>
      </c>
      <c r="AY318" s="266">
        <v>0.13980000000000001</v>
      </c>
      <c r="AZ318" s="259" t="s">
        <v>1593</v>
      </c>
      <c r="BA318" s="259" t="s">
        <v>1489</v>
      </c>
      <c r="BB318" s="259" t="s">
        <v>1431</v>
      </c>
      <c r="BC318" s="259">
        <v>3</v>
      </c>
      <c r="BD318" s="541" t="s">
        <v>1432</v>
      </c>
      <c r="BE318" s="541" t="s">
        <v>1443</v>
      </c>
      <c r="BF318" s="221"/>
      <c r="BG318" s="221"/>
      <c r="BH318" s="221" t="e">
        <v>#N/A</v>
      </c>
      <c r="BI318" s="221"/>
      <c r="BJ318" s="221"/>
      <c r="BK318" s="267"/>
    </row>
    <row r="319" spans="1:63" ht="157.5" hidden="1">
      <c r="A319" s="271" t="s">
        <v>1424</v>
      </c>
      <c r="B319" s="211" t="s">
        <v>1425</v>
      </c>
      <c r="C319" s="234" t="s">
        <v>1425</v>
      </c>
      <c r="D319" s="234" t="s">
        <v>132</v>
      </c>
      <c r="E319" s="279" t="s">
        <v>133</v>
      </c>
      <c r="F319" s="234" t="s">
        <v>56</v>
      </c>
      <c r="G319" s="201">
        <v>3</v>
      </c>
      <c r="H319" s="272" t="s">
        <v>57</v>
      </c>
      <c r="I319" s="201" t="s">
        <v>639</v>
      </c>
      <c r="J319" s="203">
        <v>46184</v>
      </c>
      <c r="K319" s="204" t="s">
        <v>1608</v>
      </c>
      <c r="L319" s="201" t="s">
        <v>457</v>
      </c>
      <c r="M319" s="201" t="s">
        <v>90</v>
      </c>
      <c r="N319" s="206">
        <v>979900</v>
      </c>
      <c r="O319" s="201" t="s">
        <v>454</v>
      </c>
      <c r="P319" s="201" t="s">
        <v>455</v>
      </c>
      <c r="Q319" s="273">
        <v>823445.38</v>
      </c>
      <c r="R319" s="274">
        <v>156455</v>
      </c>
      <c r="S319" s="274">
        <v>979900</v>
      </c>
      <c r="T319" s="285">
        <v>2470336</v>
      </c>
      <c r="U319" s="286">
        <v>2939700</v>
      </c>
      <c r="V319" s="201" t="s">
        <v>639</v>
      </c>
      <c r="W319" s="203">
        <v>46184</v>
      </c>
      <c r="X319" s="204" t="s">
        <v>1609</v>
      </c>
      <c r="Y319" s="201" t="s">
        <v>457</v>
      </c>
      <c r="Z319" s="201" t="s">
        <v>127</v>
      </c>
      <c r="AA319" s="206">
        <v>979900</v>
      </c>
      <c r="AB319" s="201" t="s">
        <v>454</v>
      </c>
      <c r="AC319" s="201" t="s">
        <v>455</v>
      </c>
      <c r="AD319" s="273">
        <v>823445.38</v>
      </c>
      <c r="AE319" s="274">
        <v>156455</v>
      </c>
      <c r="AF319" s="274">
        <v>979900</v>
      </c>
      <c r="AG319" s="275">
        <v>2470336</v>
      </c>
      <c r="AH319" s="276">
        <v>2939700</v>
      </c>
      <c r="AI319" s="201" t="s">
        <v>450</v>
      </c>
      <c r="AJ319" s="203">
        <v>46191</v>
      </c>
      <c r="AK319" s="248" t="s">
        <v>1610</v>
      </c>
      <c r="AL319" s="201" t="s">
        <v>457</v>
      </c>
      <c r="AM319" s="201" t="s">
        <v>88</v>
      </c>
      <c r="AN319" s="206">
        <v>1319730</v>
      </c>
      <c r="AO319" s="201" t="s">
        <v>454</v>
      </c>
      <c r="AP319" s="201" t="s">
        <v>455</v>
      </c>
      <c r="AQ319" s="273">
        <v>1109016.81</v>
      </c>
      <c r="AR319" s="274">
        <v>210713</v>
      </c>
      <c r="AS319" s="274">
        <v>1319730</v>
      </c>
      <c r="AT319" s="275">
        <v>3327050</v>
      </c>
      <c r="AU319" s="275">
        <v>3959190</v>
      </c>
      <c r="AV319" s="277">
        <v>1093176.67</v>
      </c>
      <c r="AW319" s="278">
        <v>3279530</v>
      </c>
      <c r="AX319" s="225">
        <v>588602.82999999996</v>
      </c>
      <c r="AY319" s="266">
        <v>0.17949999999999999</v>
      </c>
      <c r="AZ319" s="259"/>
      <c r="BA319" s="259" t="s">
        <v>1489</v>
      </c>
      <c r="BB319" s="259" t="s">
        <v>1431</v>
      </c>
      <c r="BC319" s="259">
        <v>3</v>
      </c>
      <c r="BD319" s="541" t="s">
        <v>1432</v>
      </c>
      <c r="BE319" s="541" t="s">
        <v>1443</v>
      </c>
      <c r="BF319" s="221"/>
      <c r="BG319" s="221"/>
      <c r="BH319" s="221" t="e">
        <v>#N/A</v>
      </c>
      <c r="BI319" s="221"/>
      <c r="BJ319" s="221"/>
      <c r="BK319" s="267"/>
    </row>
    <row r="320" spans="1:63" ht="126" hidden="1">
      <c r="A320" s="271" t="s">
        <v>1424</v>
      </c>
      <c r="B320" s="211" t="s">
        <v>1425</v>
      </c>
      <c r="C320" s="234" t="s">
        <v>1425</v>
      </c>
      <c r="D320" s="280" t="s">
        <v>1611</v>
      </c>
      <c r="E320" s="281" t="s">
        <v>382</v>
      </c>
      <c r="F320" s="234" t="s">
        <v>56</v>
      </c>
      <c r="G320" s="282">
        <v>6</v>
      </c>
      <c r="H320" s="272" t="s">
        <v>57</v>
      </c>
      <c r="I320" s="201" t="s">
        <v>639</v>
      </c>
      <c r="J320" s="203">
        <v>46183</v>
      </c>
      <c r="K320" s="204" t="s">
        <v>1612</v>
      </c>
      <c r="L320" s="201" t="s">
        <v>457</v>
      </c>
      <c r="M320" s="201" t="s">
        <v>90</v>
      </c>
      <c r="N320" s="206">
        <v>191900</v>
      </c>
      <c r="O320" s="201" t="s">
        <v>454</v>
      </c>
      <c r="P320" s="201" t="s">
        <v>455</v>
      </c>
      <c r="Q320" s="283">
        <v>161260.5</v>
      </c>
      <c r="R320" s="284">
        <v>30639.5</v>
      </c>
      <c r="S320" s="284">
        <v>191900</v>
      </c>
      <c r="T320" s="285">
        <v>967563</v>
      </c>
      <c r="U320" s="286">
        <v>1151400</v>
      </c>
      <c r="V320" s="201" t="s">
        <v>639</v>
      </c>
      <c r="W320" s="203">
        <v>46183</v>
      </c>
      <c r="X320" s="204" t="s">
        <v>1613</v>
      </c>
      <c r="Y320" s="201" t="s">
        <v>457</v>
      </c>
      <c r="Z320" s="201" t="s">
        <v>65</v>
      </c>
      <c r="AA320" s="206">
        <v>191900</v>
      </c>
      <c r="AB320" s="201" t="s">
        <v>454</v>
      </c>
      <c r="AC320" s="201" t="s">
        <v>455</v>
      </c>
      <c r="AD320" s="283">
        <v>161260.5</v>
      </c>
      <c r="AE320" s="284">
        <v>30639.5</v>
      </c>
      <c r="AF320" s="284">
        <v>191900</v>
      </c>
      <c r="AG320" s="284">
        <v>967563.03</v>
      </c>
      <c r="AH320" s="287">
        <v>1151400</v>
      </c>
      <c r="AI320" s="201" t="s">
        <v>639</v>
      </c>
      <c r="AJ320" s="203">
        <v>46183</v>
      </c>
      <c r="AK320" s="204" t="s">
        <v>1614</v>
      </c>
      <c r="AL320" s="201" t="s">
        <v>457</v>
      </c>
      <c r="AM320" s="201" t="s">
        <v>63</v>
      </c>
      <c r="AN320" s="206">
        <v>191600</v>
      </c>
      <c r="AO320" s="201" t="s">
        <v>454</v>
      </c>
      <c r="AP320" s="201" t="s">
        <v>455</v>
      </c>
      <c r="AQ320" s="273">
        <v>161008.4</v>
      </c>
      <c r="AR320" s="274">
        <v>30592</v>
      </c>
      <c r="AS320" s="274">
        <v>191600</v>
      </c>
      <c r="AT320" s="275">
        <v>966050</v>
      </c>
      <c r="AU320" s="275">
        <v>1149600</v>
      </c>
      <c r="AV320" s="277">
        <v>191800</v>
      </c>
      <c r="AW320" s="278">
        <v>1150800</v>
      </c>
      <c r="AX320" s="225">
        <v>1039.23</v>
      </c>
      <c r="AY320" s="266">
        <v>8.9999999999999998E-4</v>
      </c>
      <c r="AZ320" s="201" t="s">
        <v>1429</v>
      </c>
      <c r="BA320" s="259" t="s">
        <v>1489</v>
      </c>
      <c r="BB320" s="259" t="s">
        <v>1431</v>
      </c>
      <c r="BC320" s="259">
        <v>3</v>
      </c>
      <c r="BD320" s="541" t="s">
        <v>1432</v>
      </c>
      <c r="BE320" s="541" t="s">
        <v>1443</v>
      </c>
      <c r="BF320" s="221"/>
      <c r="BG320" s="221"/>
      <c r="BH320" s="221" t="e">
        <v>#N/A</v>
      </c>
      <c r="BI320" s="221"/>
      <c r="BJ320" s="221"/>
      <c r="BK320" s="267"/>
    </row>
    <row r="321" spans="1:63" ht="135" hidden="1">
      <c r="A321" s="497" t="s">
        <v>1424</v>
      </c>
      <c r="B321" s="468" t="s">
        <v>1425</v>
      </c>
      <c r="C321" s="446" t="s">
        <v>1425</v>
      </c>
      <c r="D321" s="446" t="s">
        <v>54</v>
      </c>
      <c r="E321" s="288" t="s">
        <v>1615</v>
      </c>
      <c r="F321" s="446" t="s">
        <v>56</v>
      </c>
      <c r="G321" s="446">
        <v>20</v>
      </c>
      <c r="H321" s="446" t="s">
        <v>57</v>
      </c>
      <c r="I321" s="446" t="s">
        <v>450</v>
      </c>
      <c r="J321" s="466">
        <v>46191</v>
      </c>
      <c r="K321" s="462" t="s">
        <v>1616</v>
      </c>
      <c r="L321" s="446" t="s">
        <v>457</v>
      </c>
      <c r="M321" s="446" t="s">
        <v>359</v>
      </c>
      <c r="N321" s="448">
        <v>863000</v>
      </c>
      <c r="O321" s="446" t="s">
        <v>461</v>
      </c>
      <c r="P321" s="446" t="s">
        <v>455</v>
      </c>
      <c r="Q321" s="501">
        <v>863000</v>
      </c>
      <c r="R321" s="504">
        <v>163970</v>
      </c>
      <c r="S321" s="504">
        <v>1026970</v>
      </c>
      <c r="T321" s="507">
        <v>17260000</v>
      </c>
      <c r="U321" s="510">
        <v>20539400</v>
      </c>
      <c r="V321" s="446" t="s">
        <v>450</v>
      </c>
      <c r="W321" s="466">
        <v>46191</v>
      </c>
      <c r="X321" s="462" t="s">
        <v>1617</v>
      </c>
      <c r="Y321" s="446" t="s">
        <v>457</v>
      </c>
      <c r="Z321" s="446" t="s">
        <v>360</v>
      </c>
      <c r="AA321" s="448">
        <v>873222</v>
      </c>
      <c r="AB321" s="446" t="s">
        <v>454</v>
      </c>
      <c r="AC321" s="446" t="s">
        <v>455</v>
      </c>
      <c r="AD321" s="501">
        <v>733800</v>
      </c>
      <c r="AE321" s="504">
        <v>139422</v>
      </c>
      <c r="AF321" s="504">
        <v>873222</v>
      </c>
      <c r="AG321" s="504">
        <v>14676000</v>
      </c>
      <c r="AH321" s="535">
        <v>17464440</v>
      </c>
      <c r="AI321" s="446" t="s">
        <v>450</v>
      </c>
      <c r="AJ321" s="466">
        <v>46191</v>
      </c>
      <c r="AK321" s="462" t="s">
        <v>1618</v>
      </c>
      <c r="AL321" s="446" t="s">
        <v>457</v>
      </c>
      <c r="AM321" s="446" t="s">
        <v>361</v>
      </c>
      <c r="AN321" s="448">
        <v>900000</v>
      </c>
      <c r="AO321" s="446" t="s">
        <v>454</v>
      </c>
      <c r="AP321" s="446" t="s">
        <v>455</v>
      </c>
      <c r="AQ321" s="527">
        <v>756302.52</v>
      </c>
      <c r="AR321" s="530">
        <v>143697</v>
      </c>
      <c r="AS321" s="530">
        <v>900000</v>
      </c>
      <c r="AT321" s="514">
        <v>15126050</v>
      </c>
      <c r="AU321" s="514">
        <v>18000000</v>
      </c>
      <c r="AV321" s="517">
        <v>933397.33</v>
      </c>
      <c r="AW321" s="520">
        <v>18667946.670000002</v>
      </c>
      <c r="AX321" s="478">
        <v>1642698.79</v>
      </c>
      <c r="AY321" s="524">
        <v>8.7999999999999995E-2</v>
      </c>
      <c r="AZ321" s="476"/>
      <c r="BA321" s="476" t="s">
        <v>1619</v>
      </c>
      <c r="BB321" s="260" t="s">
        <v>1620</v>
      </c>
      <c r="BC321" s="476">
        <v>3</v>
      </c>
      <c r="BD321" s="564"/>
      <c r="BE321" s="557"/>
      <c r="BF321" s="557"/>
      <c r="BG321" s="557"/>
      <c r="BH321" s="557" t="e">
        <v>#N/A</v>
      </c>
      <c r="BI321" s="557"/>
      <c r="BJ321" s="557"/>
      <c r="BK321" s="557"/>
    </row>
    <row r="322" spans="1:63" ht="409.5" hidden="1">
      <c r="A322" s="498"/>
      <c r="B322" s="483"/>
      <c r="C322" s="495"/>
      <c r="D322" s="495"/>
      <c r="E322" s="288" t="s">
        <v>1621</v>
      </c>
      <c r="F322" s="495"/>
      <c r="G322" s="495"/>
      <c r="H322" s="495"/>
      <c r="I322" s="495"/>
      <c r="J322" s="500"/>
      <c r="K322" s="494"/>
      <c r="L322" s="495"/>
      <c r="M322" s="495"/>
      <c r="N322" s="496"/>
      <c r="O322" s="495"/>
      <c r="P322" s="495"/>
      <c r="Q322" s="502"/>
      <c r="R322" s="505"/>
      <c r="S322" s="505"/>
      <c r="T322" s="508"/>
      <c r="U322" s="511"/>
      <c r="V322" s="495"/>
      <c r="W322" s="500"/>
      <c r="X322" s="494"/>
      <c r="Y322" s="495"/>
      <c r="Z322" s="495"/>
      <c r="AA322" s="496"/>
      <c r="AB322" s="495"/>
      <c r="AC322" s="495"/>
      <c r="AD322" s="502"/>
      <c r="AE322" s="505"/>
      <c r="AF322" s="505"/>
      <c r="AG322" s="505"/>
      <c r="AH322" s="536"/>
      <c r="AI322" s="495"/>
      <c r="AJ322" s="500"/>
      <c r="AK322" s="494"/>
      <c r="AL322" s="495"/>
      <c r="AM322" s="495"/>
      <c r="AN322" s="496"/>
      <c r="AO322" s="495"/>
      <c r="AP322" s="495"/>
      <c r="AQ322" s="528"/>
      <c r="AR322" s="531"/>
      <c r="AS322" s="531"/>
      <c r="AT322" s="515"/>
      <c r="AU322" s="515"/>
      <c r="AV322" s="518"/>
      <c r="AW322" s="521"/>
      <c r="AX322" s="523"/>
      <c r="AY322" s="525"/>
      <c r="AZ322" s="513"/>
      <c r="BA322" s="513"/>
      <c r="BB322" s="289" t="s">
        <v>1622</v>
      </c>
      <c r="BC322" s="513"/>
      <c r="BD322" s="564"/>
      <c r="BE322" s="557"/>
      <c r="BF322" s="557"/>
      <c r="BG322" s="557"/>
      <c r="BH322" s="557"/>
      <c r="BI322" s="557"/>
      <c r="BJ322" s="557"/>
      <c r="BK322" s="557"/>
    </row>
    <row r="323" spans="1:63" ht="63" hidden="1">
      <c r="A323" s="499"/>
      <c r="B323" s="469"/>
      <c r="C323" s="447"/>
      <c r="D323" s="447"/>
      <c r="E323" s="279" t="s">
        <v>1623</v>
      </c>
      <c r="F323" s="447"/>
      <c r="G323" s="447"/>
      <c r="H323" s="447"/>
      <c r="I323" s="447"/>
      <c r="J323" s="467"/>
      <c r="K323" s="463"/>
      <c r="L323" s="447"/>
      <c r="M323" s="447"/>
      <c r="N323" s="449"/>
      <c r="O323" s="447"/>
      <c r="P323" s="447"/>
      <c r="Q323" s="503"/>
      <c r="R323" s="506"/>
      <c r="S323" s="506"/>
      <c r="T323" s="509"/>
      <c r="U323" s="512"/>
      <c r="V323" s="447"/>
      <c r="W323" s="467"/>
      <c r="X323" s="463"/>
      <c r="Y323" s="447"/>
      <c r="Z323" s="447"/>
      <c r="AA323" s="449"/>
      <c r="AB323" s="447"/>
      <c r="AC323" s="447"/>
      <c r="AD323" s="503"/>
      <c r="AE323" s="506"/>
      <c r="AF323" s="506"/>
      <c r="AG323" s="506"/>
      <c r="AH323" s="537"/>
      <c r="AI323" s="447"/>
      <c r="AJ323" s="467"/>
      <c r="AK323" s="463"/>
      <c r="AL323" s="447"/>
      <c r="AM323" s="447"/>
      <c r="AN323" s="449"/>
      <c r="AO323" s="447"/>
      <c r="AP323" s="447"/>
      <c r="AQ323" s="529"/>
      <c r="AR323" s="532"/>
      <c r="AS323" s="532"/>
      <c r="AT323" s="516"/>
      <c r="AU323" s="516"/>
      <c r="AV323" s="519"/>
      <c r="AW323" s="522"/>
      <c r="AX323" s="479"/>
      <c r="AY323" s="526"/>
      <c r="AZ323" s="477"/>
      <c r="BA323" s="477"/>
      <c r="BB323" s="261"/>
      <c r="BC323" s="477"/>
      <c r="BD323" s="564"/>
      <c r="BE323" s="557"/>
      <c r="BF323" s="557"/>
      <c r="BG323" s="557"/>
      <c r="BH323" s="557"/>
      <c r="BI323" s="557"/>
      <c r="BJ323" s="557"/>
      <c r="BK323" s="557"/>
    </row>
    <row r="324" spans="1:63" ht="60" hidden="1">
      <c r="A324" s="271" t="s">
        <v>1424</v>
      </c>
      <c r="B324" s="211" t="s">
        <v>1425</v>
      </c>
      <c r="C324" s="243">
        <v>40142008</v>
      </c>
      <c r="D324" s="261" t="s">
        <v>151</v>
      </c>
      <c r="E324" s="233" t="s">
        <v>152</v>
      </c>
      <c r="F324" s="565" t="s">
        <v>56</v>
      </c>
      <c r="G324" s="202">
        <v>2</v>
      </c>
      <c r="H324" s="290" t="s">
        <v>57</v>
      </c>
      <c r="I324" s="211" t="s">
        <v>639</v>
      </c>
      <c r="J324" s="223">
        <v>46132</v>
      </c>
      <c r="K324" s="215" t="s">
        <v>1624</v>
      </c>
      <c r="L324" s="205" t="s">
        <v>457</v>
      </c>
      <c r="M324" s="224" t="s">
        <v>127</v>
      </c>
      <c r="N324" s="225">
        <v>219900</v>
      </c>
      <c r="O324" s="244" t="s">
        <v>454</v>
      </c>
      <c r="P324" s="270" t="s">
        <v>455</v>
      </c>
      <c r="Q324" s="273">
        <v>184789.92</v>
      </c>
      <c r="R324" s="274">
        <v>35110</v>
      </c>
      <c r="S324" s="274">
        <v>219900</v>
      </c>
      <c r="T324" s="285">
        <v>369580</v>
      </c>
      <c r="U324" s="286">
        <v>439800</v>
      </c>
      <c r="V324" s="211" t="s">
        <v>639</v>
      </c>
      <c r="W324" s="223">
        <v>46132</v>
      </c>
      <c r="X324" s="215" t="s">
        <v>1625</v>
      </c>
      <c r="Y324" s="205" t="s">
        <v>457</v>
      </c>
      <c r="Z324" s="226" t="s">
        <v>385</v>
      </c>
      <c r="AA324" s="225">
        <v>187000</v>
      </c>
      <c r="AB324" s="244" t="s">
        <v>454</v>
      </c>
      <c r="AC324" s="270" t="s">
        <v>455</v>
      </c>
      <c r="AD324" s="273">
        <v>157142.85999999999</v>
      </c>
      <c r="AE324" s="274">
        <v>29857</v>
      </c>
      <c r="AF324" s="274">
        <v>187000</v>
      </c>
      <c r="AG324" s="275">
        <v>314286</v>
      </c>
      <c r="AH324" s="276">
        <v>374000</v>
      </c>
      <c r="AI324" s="211" t="s">
        <v>639</v>
      </c>
      <c r="AJ324" s="223">
        <v>46132</v>
      </c>
      <c r="AK324" s="291" t="s">
        <v>1626</v>
      </c>
      <c r="AL324" s="292" t="s">
        <v>457</v>
      </c>
      <c r="AM324" s="224" t="s">
        <v>169</v>
      </c>
      <c r="AN324" s="225">
        <v>232800</v>
      </c>
      <c r="AO324" s="244" t="s">
        <v>454</v>
      </c>
      <c r="AP324" s="244" t="s">
        <v>455</v>
      </c>
      <c r="AQ324" s="273">
        <v>195630.25</v>
      </c>
      <c r="AR324" s="274">
        <v>37170</v>
      </c>
      <c r="AS324" s="274">
        <v>232800</v>
      </c>
      <c r="AT324" s="275">
        <v>391261</v>
      </c>
      <c r="AU324" s="275">
        <v>465600</v>
      </c>
      <c r="AV324" s="277">
        <v>213233.33</v>
      </c>
      <c r="AW324" s="278">
        <v>426466.67</v>
      </c>
      <c r="AX324" s="225">
        <v>47233.18</v>
      </c>
      <c r="AY324" s="266">
        <v>0.1108</v>
      </c>
      <c r="AZ324" s="259"/>
      <c r="BA324" s="259" t="s">
        <v>1627</v>
      </c>
      <c r="BB324" s="293" t="s">
        <v>1628</v>
      </c>
      <c r="BC324" s="259">
        <v>3</v>
      </c>
      <c r="BD324" s="541" t="s">
        <v>1432</v>
      </c>
      <c r="BE324" s="541" t="s">
        <v>1443</v>
      </c>
      <c r="BF324" s="221"/>
      <c r="BG324" s="221"/>
      <c r="BH324" s="221" t="e">
        <v>#N/A</v>
      </c>
      <c r="BI324" s="221"/>
      <c r="BJ324" s="221"/>
      <c r="BK324" s="267"/>
    </row>
    <row r="325" spans="1:63" ht="240" hidden="1">
      <c r="A325" s="271" t="s">
        <v>1424</v>
      </c>
      <c r="B325" s="211" t="s">
        <v>1425</v>
      </c>
      <c r="C325" s="243">
        <v>90101603</v>
      </c>
      <c r="D325" s="259" t="s">
        <v>116</v>
      </c>
      <c r="E325" s="222" t="s">
        <v>117</v>
      </c>
      <c r="F325" s="211" t="s">
        <v>56</v>
      </c>
      <c r="G325" s="202">
        <v>40</v>
      </c>
      <c r="H325" s="202" t="s">
        <v>57</v>
      </c>
      <c r="I325" s="242" t="s">
        <v>639</v>
      </c>
      <c r="J325" s="229">
        <v>46132</v>
      </c>
      <c r="K325" s="262" t="s">
        <v>1629</v>
      </c>
      <c r="L325" s="294" t="s">
        <v>457</v>
      </c>
      <c r="M325" s="230" t="s">
        <v>90</v>
      </c>
      <c r="N325" s="231">
        <v>44900</v>
      </c>
      <c r="O325" s="353" t="s">
        <v>454</v>
      </c>
      <c r="P325" s="355" t="s">
        <v>455</v>
      </c>
      <c r="Q325" s="356">
        <v>37731.089999999997</v>
      </c>
      <c r="R325" s="358">
        <v>7169</v>
      </c>
      <c r="S325" s="358">
        <v>44900</v>
      </c>
      <c r="T325" s="352">
        <v>1509244</v>
      </c>
      <c r="U325" s="352">
        <v>1796000</v>
      </c>
      <c r="V325" s="242" t="s">
        <v>639</v>
      </c>
      <c r="W325" s="229">
        <v>46132</v>
      </c>
      <c r="X325" s="262" t="s">
        <v>1630</v>
      </c>
      <c r="Y325" s="294" t="s">
        <v>457</v>
      </c>
      <c r="Z325" s="232" t="s">
        <v>127</v>
      </c>
      <c r="AA325" s="231">
        <v>44900</v>
      </c>
      <c r="AB325" s="353" t="s">
        <v>454</v>
      </c>
      <c r="AC325" s="355" t="s">
        <v>455</v>
      </c>
      <c r="AD325" s="356">
        <v>37731.089999999997</v>
      </c>
      <c r="AE325" s="358">
        <v>7169</v>
      </c>
      <c r="AF325" s="358">
        <v>44900</v>
      </c>
      <c r="AG325" s="359">
        <v>1509244</v>
      </c>
      <c r="AH325" s="359">
        <v>1796000</v>
      </c>
      <c r="AI325" s="242" t="s">
        <v>639</v>
      </c>
      <c r="AJ325" s="229">
        <v>46132</v>
      </c>
      <c r="AK325" s="262" t="s">
        <v>1631</v>
      </c>
      <c r="AL325" s="294" t="s">
        <v>457</v>
      </c>
      <c r="AM325" s="230" t="s">
        <v>377</v>
      </c>
      <c r="AN325" s="225">
        <v>38600</v>
      </c>
      <c r="AO325" s="244" t="s">
        <v>454</v>
      </c>
      <c r="AP325" s="244" t="s">
        <v>455</v>
      </c>
      <c r="AQ325" s="273">
        <v>32436.97</v>
      </c>
      <c r="AR325" s="274">
        <v>6163</v>
      </c>
      <c r="AS325" s="274">
        <v>38600</v>
      </c>
      <c r="AT325" s="275">
        <v>1297479</v>
      </c>
      <c r="AU325" s="275">
        <v>1544000</v>
      </c>
      <c r="AV325" s="277">
        <v>42800</v>
      </c>
      <c r="AW325" s="278">
        <v>1712000</v>
      </c>
      <c r="AX325" s="225">
        <v>145492.26999999999</v>
      </c>
      <c r="AY325" s="266">
        <v>8.5000000000000006E-2</v>
      </c>
      <c r="AZ325" s="259"/>
      <c r="BA325" s="259" t="s">
        <v>1627</v>
      </c>
      <c r="BB325" s="259" t="s">
        <v>1632</v>
      </c>
      <c r="BC325" s="541">
        <v>3</v>
      </c>
      <c r="BD325" s="541" t="s">
        <v>1432</v>
      </c>
      <c r="BE325" s="541" t="s">
        <v>1443</v>
      </c>
      <c r="BF325" s="221"/>
      <c r="BG325" s="221"/>
      <c r="BH325" s="221" t="e">
        <v>#N/A</v>
      </c>
      <c r="BI325" s="221"/>
      <c r="BJ325" s="221"/>
      <c r="BK325" s="267"/>
    </row>
    <row r="326" spans="1:63" ht="409.5" hidden="1">
      <c r="A326" s="497" t="s">
        <v>1424</v>
      </c>
      <c r="B326" s="468" t="s">
        <v>1425</v>
      </c>
      <c r="C326" s="468">
        <v>43222609</v>
      </c>
      <c r="D326" s="476" t="s">
        <v>194</v>
      </c>
      <c r="E326" s="227" t="s">
        <v>195</v>
      </c>
      <c r="F326" s="468" t="s">
        <v>56</v>
      </c>
      <c r="G326" s="474">
        <v>1</v>
      </c>
      <c r="H326" s="474" t="s">
        <v>57</v>
      </c>
      <c r="I326" s="468" t="s">
        <v>639</v>
      </c>
      <c r="J326" s="460">
        <v>46134</v>
      </c>
      <c r="K326" s="485" t="s">
        <v>1633</v>
      </c>
      <c r="L326" s="450" t="s">
        <v>457</v>
      </c>
      <c r="M326" s="454" t="s">
        <v>63</v>
      </c>
      <c r="N326" s="478">
        <v>219900</v>
      </c>
      <c r="O326" s="480" t="s">
        <v>454</v>
      </c>
      <c r="P326" s="490" t="s">
        <v>455</v>
      </c>
      <c r="Q326" s="464">
        <v>184789.92</v>
      </c>
      <c r="R326" s="456">
        <v>35110</v>
      </c>
      <c r="S326" s="456">
        <v>219900</v>
      </c>
      <c r="T326" s="554">
        <v>184790</v>
      </c>
      <c r="U326" s="554">
        <v>219900</v>
      </c>
      <c r="V326" s="468" t="s">
        <v>639</v>
      </c>
      <c r="W326" s="460">
        <v>46134</v>
      </c>
      <c r="X326" s="444" t="s">
        <v>1634</v>
      </c>
      <c r="Y326" s="450" t="s">
        <v>457</v>
      </c>
      <c r="Z326" s="488" t="s">
        <v>90</v>
      </c>
      <c r="AA326" s="478">
        <v>219900</v>
      </c>
      <c r="AB326" s="480" t="s">
        <v>454</v>
      </c>
      <c r="AC326" s="490" t="s">
        <v>455</v>
      </c>
      <c r="AD326" s="464">
        <v>184789.92</v>
      </c>
      <c r="AE326" s="456">
        <v>35110</v>
      </c>
      <c r="AF326" s="456">
        <v>219900</v>
      </c>
      <c r="AG326" s="458">
        <v>184790</v>
      </c>
      <c r="AH326" s="458">
        <v>219900</v>
      </c>
      <c r="AI326" s="468" t="s">
        <v>639</v>
      </c>
      <c r="AJ326" s="460">
        <v>46134</v>
      </c>
      <c r="AK326" s="444" t="s">
        <v>1635</v>
      </c>
      <c r="AL326" s="450" t="s">
        <v>457</v>
      </c>
      <c r="AM326" s="454" t="s">
        <v>65</v>
      </c>
      <c r="AN326" s="478">
        <v>219900</v>
      </c>
      <c r="AO326" s="480" t="s">
        <v>454</v>
      </c>
      <c r="AP326" s="480" t="s">
        <v>455</v>
      </c>
      <c r="AQ326" s="527">
        <v>184789.92</v>
      </c>
      <c r="AR326" s="530">
        <v>35110</v>
      </c>
      <c r="AS326" s="530">
        <v>219900</v>
      </c>
      <c r="AT326" s="514">
        <v>184790</v>
      </c>
      <c r="AU326" s="514">
        <v>219900</v>
      </c>
      <c r="AV326" s="517">
        <v>219900</v>
      </c>
      <c r="AW326" s="520">
        <v>219900</v>
      </c>
      <c r="AX326" s="480" t="s">
        <v>1309</v>
      </c>
      <c r="AY326" s="566">
        <v>0</v>
      </c>
      <c r="AZ326" s="567"/>
      <c r="BA326" s="476" t="s">
        <v>1627</v>
      </c>
      <c r="BB326" s="260" t="s">
        <v>1636</v>
      </c>
      <c r="BC326" s="555">
        <v>3</v>
      </c>
      <c r="BD326" s="556" t="s">
        <v>1432</v>
      </c>
      <c r="BE326" s="556" t="s">
        <v>1433</v>
      </c>
      <c r="BF326" s="557"/>
      <c r="BG326" s="557"/>
      <c r="BH326" s="557" t="e">
        <v>#N/A</v>
      </c>
      <c r="BI326" s="557"/>
      <c r="BJ326" s="557"/>
      <c r="BK326" s="558"/>
    </row>
    <row r="327" spans="1:63" ht="30" hidden="1">
      <c r="A327" s="498"/>
      <c r="B327" s="483"/>
      <c r="C327" s="483"/>
      <c r="D327" s="513"/>
      <c r="E327" s="295" t="s">
        <v>1637</v>
      </c>
      <c r="F327" s="483"/>
      <c r="G327" s="482"/>
      <c r="H327" s="482"/>
      <c r="I327" s="483"/>
      <c r="J327" s="484"/>
      <c r="K327" s="486"/>
      <c r="L327" s="533"/>
      <c r="M327" s="534"/>
      <c r="N327" s="523"/>
      <c r="O327" s="568"/>
      <c r="P327" s="569"/>
      <c r="Q327" s="570"/>
      <c r="R327" s="571"/>
      <c r="S327" s="571"/>
      <c r="T327" s="572"/>
      <c r="U327" s="572"/>
      <c r="V327" s="483"/>
      <c r="W327" s="484"/>
      <c r="X327" s="538"/>
      <c r="Y327" s="533"/>
      <c r="Z327" s="539"/>
      <c r="AA327" s="523"/>
      <c r="AB327" s="568"/>
      <c r="AC327" s="569"/>
      <c r="AD327" s="570"/>
      <c r="AE327" s="571"/>
      <c r="AF327" s="571"/>
      <c r="AG327" s="573"/>
      <c r="AH327" s="573"/>
      <c r="AI327" s="483"/>
      <c r="AJ327" s="484"/>
      <c r="AK327" s="538"/>
      <c r="AL327" s="533"/>
      <c r="AM327" s="534"/>
      <c r="AN327" s="523"/>
      <c r="AO327" s="568"/>
      <c r="AP327" s="568"/>
      <c r="AQ327" s="528"/>
      <c r="AR327" s="531"/>
      <c r="AS327" s="531"/>
      <c r="AT327" s="515"/>
      <c r="AU327" s="515"/>
      <c r="AV327" s="518"/>
      <c r="AW327" s="521"/>
      <c r="AX327" s="568"/>
      <c r="AY327" s="574"/>
      <c r="AZ327" s="498"/>
      <c r="BA327" s="513"/>
      <c r="BB327" s="289" t="s">
        <v>1638</v>
      </c>
      <c r="BC327" s="555"/>
      <c r="BD327" s="556"/>
      <c r="BE327" s="556"/>
      <c r="BF327" s="557"/>
      <c r="BG327" s="557"/>
      <c r="BH327" s="557"/>
      <c r="BI327" s="557"/>
      <c r="BJ327" s="557"/>
      <c r="BK327" s="558"/>
    </row>
    <row r="328" spans="1:63" ht="30" hidden="1">
      <c r="A328" s="498"/>
      <c r="B328" s="483"/>
      <c r="C328" s="483"/>
      <c r="D328" s="513"/>
      <c r="E328" s="295"/>
      <c r="F328" s="483"/>
      <c r="G328" s="482"/>
      <c r="H328" s="482"/>
      <c r="I328" s="483"/>
      <c r="J328" s="484"/>
      <c r="K328" s="486"/>
      <c r="L328" s="533"/>
      <c r="M328" s="534"/>
      <c r="N328" s="523"/>
      <c r="O328" s="568"/>
      <c r="P328" s="569"/>
      <c r="Q328" s="570"/>
      <c r="R328" s="571"/>
      <c r="S328" s="571"/>
      <c r="T328" s="572"/>
      <c r="U328" s="572"/>
      <c r="V328" s="483"/>
      <c r="W328" s="484"/>
      <c r="X328" s="538"/>
      <c r="Y328" s="533"/>
      <c r="Z328" s="539"/>
      <c r="AA328" s="523"/>
      <c r="AB328" s="568"/>
      <c r="AC328" s="569"/>
      <c r="AD328" s="570"/>
      <c r="AE328" s="571"/>
      <c r="AF328" s="571"/>
      <c r="AG328" s="573"/>
      <c r="AH328" s="573"/>
      <c r="AI328" s="483"/>
      <c r="AJ328" s="484"/>
      <c r="AK328" s="538"/>
      <c r="AL328" s="533"/>
      <c r="AM328" s="534"/>
      <c r="AN328" s="523"/>
      <c r="AO328" s="568"/>
      <c r="AP328" s="568"/>
      <c r="AQ328" s="528"/>
      <c r="AR328" s="531"/>
      <c r="AS328" s="531"/>
      <c r="AT328" s="515"/>
      <c r="AU328" s="515"/>
      <c r="AV328" s="518"/>
      <c r="AW328" s="521"/>
      <c r="AX328" s="568"/>
      <c r="AY328" s="574"/>
      <c r="AZ328" s="498"/>
      <c r="BA328" s="513"/>
      <c r="BB328" s="289" t="s">
        <v>1639</v>
      </c>
      <c r="BC328" s="555"/>
      <c r="BD328" s="556"/>
      <c r="BE328" s="556"/>
      <c r="BF328" s="557"/>
      <c r="BG328" s="557"/>
      <c r="BH328" s="557"/>
      <c r="BI328" s="557"/>
      <c r="BJ328" s="557"/>
      <c r="BK328" s="558"/>
    </row>
    <row r="329" spans="1:63" ht="30" hidden="1">
      <c r="A329" s="498"/>
      <c r="B329" s="483"/>
      <c r="C329" s="483"/>
      <c r="D329" s="513"/>
      <c r="E329" s="295"/>
      <c r="F329" s="483"/>
      <c r="G329" s="482"/>
      <c r="H329" s="482"/>
      <c r="I329" s="483"/>
      <c r="J329" s="484"/>
      <c r="K329" s="486"/>
      <c r="L329" s="533"/>
      <c r="M329" s="534"/>
      <c r="N329" s="523"/>
      <c r="O329" s="568"/>
      <c r="P329" s="569"/>
      <c r="Q329" s="570"/>
      <c r="R329" s="571"/>
      <c r="S329" s="571"/>
      <c r="T329" s="572"/>
      <c r="U329" s="572"/>
      <c r="V329" s="483"/>
      <c r="W329" s="484"/>
      <c r="X329" s="538"/>
      <c r="Y329" s="533"/>
      <c r="Z329" s="539"/>
      <c r="AA329" s="523"/>
      <c r="AB329" s="568"/>
      <c r="AC329" s="569"/>
      <c r="AD329" s="570"/>
      <c r="AE329" s="571"/>
      <c r="AF329" s="571"/>
      <c r="AG329" s="573"/>
      <c r="AH329" s="573"/>
      <c r="AI329" s="483"/>
      <c r="AJ329" s="484"/>
      <c r="AK329" s="538"/>
      <c r="AL329" s="533"/>
      <c r="AM329" s="534"/>
      <c r="AN329" s="523"/>
      <c r="AO329" s="568"/>
      <c r="AP329" s="568"/>
      <c r="AQ329" s="528"/>
      <c r="AR329" s="531"/>
      <c r="AS329" s="531"/>
      <c r="AT329" s="515"/>
      <c r="AU329" s="515"/>
      <c r="AV329" s="518"/>
      <c r="AW329" s="521"/>
      <c r="AX329" s="568"/>
      <c r="AY329" s="574"/>
      <c r="AZ329" s="498"/>
      <c r="BA329" s="513"/>
      <c r="BB329" s="289" t="s">
        <v>1640</v>
      </c>
      <c r="BC329" s="555"/>
      <c r="BD329" s="556"/>
      <c r="BE329" s="556"/>
      <c r="BF329" s="557"/>
      <c r="BG329" s="557"/>
      <c r="BH329" s="557"/>
      <c r="BI329" s="557"/>
      <c r="BJ329" s="557"/>
      <c r="BK329" s="558"/>
    </row>
    <row r="330" spans="1:63" ht="409.5" hidden="1">
      <c r="A330" s="499"/>
      <c r="B330" s="469"/>
      <c r="C330" s="469"/>
      <c r="D330" s="477"/>
      <c r="E330" s="233"/>
      <c r="F330" s="469"/>
      <c r="G330" s="475"/>
      <c r="H330" s="475"/>
      <c r="I330" s="469"/>
      <c r="J330" s="461"/>
      <c r="K330" s="487"/>
      <c r="L330" s="451"/>
      <c r="M330" s="455"/>
      <c r="N330" s="479"/>
      <c r="O330" s="481"/>
      <c r="P330" s="491"/>
      <c r="Q330" s="465"/>
      <c r="R330" s="457"/>
      <c r="S330" s="457"/>
      <c r="T330" s="559"/>
      <c r="U330" s="559"/>
      <c r="V330" s="469"/>
      <c r="W330" s="461"/>
      <c r="X330" s="445"/>
      <c r="Y330" s="451"/>
      <c r="Z330" s="489"/>
      <c r="AA330" s="479"/>
      <c r="AB330" s="481"/>
      <c r="AC330" s="491"/>
      <c r="AD330" s="465"/>
      <c r="AE330" s="457"/>
      <c r="AF330" s="457"/>
      <c r="AG330" s="459"/>
      <c r="AH330" s="459"/>
      <c r="AI330" s="469"/>
      <c r="AJ330" s="461"/>
      <c r="AK330" s="445"/>
      <c r="AL330" s="451"/>
      <c r="AM330" s="455"/>
      <c r="AN330" s="479"/>
      <c r="AO330" s="481"/>
      <c r="AP330" s="481"/>
      <c r="AQ330" s="529"/>
      <c r="AR330" s="532"/>
      <c r="AS330" s="532"/>
      <c r="AT330" s="516"/>
      <c r="AU330" s="516"/>
      <c r="AV330" s="519"/>
      <c r="AW330" s="522"/>
      <c r="AX330" s="481"/>
      <c r="AY330" s="575"/>
      <c r="AZ330" s="499"/>
      <c r="BA330" s="477"/>
      <c r="BB330" s="261" t="s">
        <v>1641</v>
      </c>
      <c r="BC330" s="555"/>
      <c r="BD330" s="556"/>
      <c r="BE330" s="556"/>
      <c r="BF330" s="557"/>
      <c r="BG330" s="557"/>
      <c r="BH330" s="557"/>
      <c r="BI330" s="557"/>
      <c r="BJ330" s="557"/>
      <c r="BK330" s="558"/>
    </row>
  </sheetData>
  <autoFilter ref="A2:BK330" xr:uid="{C11544D9-F504-4AB2-A483-F1B27825D298}">
    <filterColumn colId="3">
      <filters>
        <filter val="Paquetes Office"/>
      </filters>
    </filterColumn>
  </autoFilter>
  <mergeCells count="494">
    <mergeCell ref="BH326:BH330"/>
    <mergeCell ref="BI326:BI330"/>
    <mergeCell ref="BJ326:BJ330"/>
    <mergeCell ref="BK326:BK330"/>
    <mergeCell ref="AU326:AU330"/>
    <mergeCell ref="AV326:AV330"/>
    <mergeCell ref="AW326:AW330"/>
    <mergeCell ref="AX326:AX330"/>
    <mergeCell ref="AY326:AY330"/>
    <mergeCell ref="AZ326:AZ330"/>
    <mergeCell ref="AI326:AI330"/>
    <mergeCell ref="AJ326:AJ330"/>
    <mergeCell ref="AK326:AK330"/>
    <mergeCell ref="AL326:AL330"/>
    <mergeCell ref="AM326:AM330"/>
    <mergeCell ref="AN326:AN330"/>
    <mergeCell ref="W326:W330"/>
    <mergeCell ref="X326:X330"/>
    <mergeCell ref="Y326:Y330"/>
    <mergeCell ref="Z326:Z330"/>
    <mergeCell ref="AA326:AA330"/>
    <mergeCell ref="AB326:AB330"/>
    <mergeCell ref="L326:L330"/>
    <mergeCell ref="M326:M330"/>
    <mergeCell ref="N326:N330"/>
    <mergeCell ref="O326:O330"/>
    <mergeCell ref="P326:P330"/>
    <mergeCell ref="Q326:Q330"/>
    <mergeCell ref="BH321:BH323"/>
    <mergeCell ref="BI321:BI323"/>
    <mergeCell ref="BJ321:BJ323"/>
    <mergeCell ref="AT321:AT323"/>
    <mergeCell ref="AI321:AI323"/>
    <mergeCell ref="AJ321:AJ323"/>
    <mergeCell ref="AK321:AK323"/>
    <mergeCell ref="AL321:AL323"/>
    <mergeCell ref="AM321:AM323"/>
    <mergeCell ref="AN321:AN323"/>
    <mergeCell ref="AC321:AC323"/>
    <mergeCell ref="AD321:AD323"/>
    <mergeCell ref="AE321:AE323"/>
    <mergeCell ref="AF321:AF323"/>
    <mergeCell ref="AG321:AG323"/>
    <mergeCell ref="AH321:AH323"/>
    <mergeCell ref="W321:W323"/>
    <mergeCell ref="X321:X323"/>
    <mergeCell ref="BK321:BK323"/>
    <mergeCell ref="A326:A330"/>
    <mergeCell ref="B326:B330"/>
    <mergeCell ref="C326:C330"/>
    <mergeCell ref="D326:D330"/>
    <mergeCell ref="F326:F330"/>
    <mergeCell ref="G326:G330"/>
    <mergeCell ref="BA321:BA323"/>
    <mergeCell ref="BC321:BC323"/>
    <mergeCell ref="BD321:BD323"/>
    <mergeCell ref="BE321:BE323"/>
    <mergeCell ref="BF321:BF323"/>
    <mergeCell ref="BG321:BG323"/>
    <mergeCell ref="AU321:AU323"/>
    <mergeCell ref="AV321:AV323"/>
    <mergeCell ref="AW321:AW323"/>
    <mergeCell ref="AX321:AX323"/>
    <mergeCell ref="AY321:AY323"/>
    <mergeCell ref="AZ321:AZ323"/>
    <mergeCell ref="AO321:AO323"/>
    <mergeCell ref="AP321:AP323"/>
    <mergeCell ref="AQ321:AQ323"/>
    <mergeCell ref="AR321:AR323"/>
    <mergeCell ref="AS321:AS323"/>
    <mergeCell ref="Y321:Y323"/>
    <mergeCell ref="Z321:Z323"/>
    <mergeCell ref="AA321:AA323"/>
    <mergeCell ref="AB321:AB323"/>
    <mergeCell ref="Q321:Q323"/>
    <mergeCell ref="R321:R323"/>
    <mergeCell ref="S321:S323"/>
    <mergeCell ref="T321:T323"/>
    <mergeCell ref="U321:U323"/>
    <mergeCell ref="V321:V323"/>
    <mergeCell ref="K321:K323"/>
    <mergeCell ref="L321:L323"/>
    <mergeCell ref="M321:M323"/>
    <mergeCell ref="N321:N323"/>
    <mergeCell ref="O321:O323"/>
    <mergeCell ref="P321:P323"/>
    <mergeCell ref="BK303:BK304"/>
    <mergeCell ref="A321:A323"/>
    <mergeCell ref="B321:B323"/>
    <mergeCell ref="C321:C323"/>
    <mergeCell ref="D321:D323"/>
    <mergeCell ref="F321:F323"/>
    <mergeCell ref="G321:G323"/>
    <mergeCell ref="H321:H323"/>
    <mergeCell ref="I321:I323"/>
    <mergeCell ref="J321:J323"/>
    <mergeCell ref="BE303:BE304"/>
    <mergeCell ref="BF303:BF304"/>
    <mergeCell ref="BG303:BG304"/>
    <mergeCell ref="BH303:BH304"/>
    <mergeCell ref="BI303:BI304"/>
    <mergeCell ref="BJ303:BJ304"/>
    <mergeCell ref="AS303:AS304"/>
    <mergeCell ref="AT303:AT304"/>
    <mergeCell ref="AU303:AU304"/>
    <mergeCell ref="AV303:AV304"/>
    <mergeCell ref="AW303:AW304"/>
    <mergeCell ref="AX303:AX304"/>
    <mergeCell ref="AG303:AG304"/>
    <mergeCell ref="AH303:AH304"/>
    <mergeCell ref="AI303:AI304"/>
    <mergeCell ref="AJ303:AJ304"/>
    <mergeCell ref="AK303:AK304"/>
    <mergeCell ref="AL303:AL304"/>
    <mergeCell ref="U303:U304"/>
    <mergeCell ref="V303:V304"/>
    <mergeCell ref="W303:W304"/>
    <mergeCell ref="X303:X304"/>
    <mergeCell ref="Y303:Y304"/>
    <mergeCell ref="Z303:Z304"/>
    <mergeCell ref="I303:I304"/>
    <mergeCell ref="J303:J304"/>
    <mergeCell ref="K303:K304"/>
    <mergeCell ref="L303:L304"/>
    <mergeCell ref="M303:M304"/>
    <mergeCell ref="N303:N304"/>
    <mergeCell ref="BI294:BI295"/>
    <mergeCell ref="BJ294:BJ295"/>
    <mergeCell ref="BK294:BK295"/>
    <mergeCell ref="A303:A304"/>
    <mergeCell ref="B303:B304"/>
    <mergeCell ref="C303:C304"/>
    <mergeCell ref="D303:D304"/>
    <mergeCell ref="F303:F304"/>
    <mergeCell ref="G303:G304"/>
    <mergeCell ref="H303:H304"/>
    <mergeCell ref="E294:E295"/>
    <mergeCell ref="F294:F295"/>
    <mergeCell ref="G294:G295"/>
    <mergeCell ref="H294:H295"/>
    <mergeCell ref="I294:I295"/>
    <mergeCell ref="J294:J295"/>
    <mergeCell ref="S303:S304"/>
    <mergeCell ref="T303:T304"/>
    <mergeCell ref="O303:O304"/>
    <mergeCell ref="P303:P304"/>
    <mergeCell ref="AZ294:AZ295"/>
    <mergeCell ref="BA294:BA295"/>
    <mergeCell ref="BC294:BC295"/>
    <mergeCell ref="BD294:BD295"/>
    <mergeCell ref="AA281:AA282"/>
    <mergeCell ref="AB281:AB282"/>
    <mergeCell ref="AC281:AC282"/>
    <mergeCell ref="AD281:AD282"/>
    <mergeCell ref="AE281:AE282"/>
    <mergeCell ref="AF281:AF282"/>
    <mergeCell ref="O281:O282"/>
    <mergeCell ref="P281:P282"/>
    <mergeCell ref="Q281:Q282"/>
    <mergeCell ref="R281:R282"/>
    <mergeCell ref="S281:S282"/>
    <mergeCell ref="T281:T282"/>
    <mergeCell ref="BI277:BI278"/>
    <mergeCell ref="BJ277:BJ278"/>
    <mergeCell ref="BK277:BK278"/>
    <mergeCell ref="A281:A282"/>
    <mergeCell ref="B281:B282"/>
    <mergeCell ref="C281:C282"/>
    <mergeCell ref="D281:D282"/>
    <mergeCell ref="F281:F282"/>
    <mergeCell ref="G281:G282"/>
    <mergeCell ref="H281:H282"/>
    <mergeCell ref="BC277:BC278"/>
    <mergeCell ref="BD277:BD278"/>
    <mergeCell ref="BE277:BE278"/>
    <mergeCell ref="BF277:BF278"/>
    <mergeCell ref="BG277:BG278"/>
    <mergeCell ref="BH277:BH278"/>
    <mergeCell ref="AV277:AV278"/>
    <mergeCell ref="AW277:AW278"/>
    <mergeCell ref="AX277:AX278"/>
    <mergeCell ref="AY277:AY278"/>
    <mergeCell ref="AZ277:AZ278"/>
    <mergeCell ref="BA277:BA278"/>
    <mergeCell ref="AP277:AP278"/>
    <mergeCell ref="AQ277:AQ278"/>
    <mergeCell ref="AR277:AR278"/>
    <mergeCell ref="AS277:AS278"/>
    <mergeCell ref="AT277:AT278"/>
    <mergeCell ref="AU277:AU278"/>
    <mergeCell ref="AJ277:AJ278"/>
    <mergeCell ref="AK277:AK278"/>
    <mergeCell ref="AL277:AL278"/>
    <mergeCell ref="AM277:AM278"/>
    <mergeCell ref="AN277:AN278"/>
    <mergeCell ref="AO277:AO278"/>
    <mergeCell ref="AD277:AD278"/>
    <mergeCell ref="AE277:AE278"/>
    <mergeCell ref="AF277:AF278"/>
    <mergeCell ref="AG277:AG278"/>
    <mergeCell ref="AH277:AH278"/>
    <mergeCell ref="AI277:AI278"/>
    <mergeCell ref="X277:X278"/>
    <mergeCell ref="Y277:Y278"/>
    <mergeCell ref="Z277:Z278"/>
    <mergeCell ref="AA277:AA278"/>
    <mergeCell ref="AB277:AB278"/>
    <mergeCell ref="AC277:AC278"/>
    <mergeCell ref="R277:R278"/>
    <mergeCell ref="S277:S278"/>
    <mergeCell ref="T277:T278"/>
    <mergeCell ref="U277:U278"/>
    <mergeCell ref="V277:V278"/>
    <mergeCell ref="W277:W278"/>
    <mergeCell ref="L277:L278"/>
    <mergeCell ref="M277:M278"/>
    <mergeCell ref="N277:N278"/>
    <mergeCell ref="O277:O278"/>
    <mergeCell ref="P277:P278"/>
    <mergeCell ref="Q277:Q278"/>
    <mergeCell ref="F277:F278"/>
    <mergeCell ref="G277:G278"/>
    <mergeCell ref="H277:H278"/>
    <mergeCell ref="I277:I278"/>
    <mergeCell ref="J277:J278"/>
    <mergeCell ref="K277:K278"/>
    <mergeCell ref="BG274:BG275"/>
    <mergeCell ref="BH274:BH275"/>
    <mergeCell ref="BI274:BI275"/>
    <mergeCell ref="AE274:AE275"/>
    <mergeCell ref="N274:N275"/>
    <mergeCell ref="O274:O275"/>
    <mergeCell ref="P274:P275"/>
    <mergeCell ref="Q274:Q275"/>
    <mergeCell ref="R274:R275"/>
    <mergeCell ref="S274:S275"/>
    <mergeCell ref="BF274:BF275"/>
    <mergeCell ref="AU274:AU275"/>
    <mergeCell ref="AV274:AV275"/>
    <mergeCell ref="AW274:AW275"/>
    <mergeCell ref="AX274:AX275"/>
    <mergeCell ref="AR274:AR275"/>
    <mergeCell ref="AS274:AS275"/>
    <mergeCell ref="AT274:AT275"/>
    <mergeCell ref="BJ274:BJ275"/>
    <mergeCell ref="BK274:BK275"/>
    <mergeCell ref="A277:A278"/>
    <mergeCell ref="B277:B278"/>
    <mergeCell ref="C277:C278"/>
    <mergeCell ref="D277:D278"/>
    <mergeCell ref="E277:E278"/>
    <mergeCell ref="AY274:AY275"/>
    <mergeCell ref="AZ274:AZ275"/>
    <mergeCell ref="BA274:BA275"/>
    <mergeCell ref="BC274:BC275"/>
    <mergeCell ref="BD274:BD275"/>
    <mergeCell ref="BE274:BE275"/>
    <mergeCell ref="AL274:AL275"/>
    <mergeCell ref="AM274:AM275"/>
    <mergeCell ref="AN274:AN275"/>
    <mergeCell ref="AO274:AO275"/>
    <mergeCell ref="AP274:AP275"/>
    <mergeCell ref="AQ274:AQ275"/>
    <mergeCell ref="Z274:Z275"/>
    <mergeCell ref="AA274:AA275"/>
    <mergeCell ref="AB274:AB275"/>
    <mergeCell ref="AC274:AC275"/>
    <mergeCell ref="AD274:AD275"/>
    <mergeCell ref="A274:A275"/>
    <mergeCell ref="B274:B275"/>
    <mergeCell ref="C274:C275"/>
    <mergeCell ref="D274:D275"/>
    <mergeCell ref="E274:E275"/>
    <mergeCell ref="BD326:BD330"/>
    <mergeCell ref="BE326:BE330"/>
    <mergeCell ref="BF326:BF330"/>
    <mergeCell ref="BG326:BG330"/>
    <mergeCell ref="BA326:BA330"/>
    <mergeCell ref="BC326:BC330"/>
    <mergeCell ref="AQ326:AQ330"/>
    <mergeCell ref="AR326:AR330"/>
    <mergeCell ref="AS326:AS330"/>
    <mergeCell ref="AT326:AT330"/>
    <mergeCell ref="AO326:AO330"/>
    <mergeCell ref="AP326:AP330"/>
    <mergeCell ref="AE326:AE330"/>
    <mergeCell ref="AF326:AF330"/>
    <mergeCell ref="AG326:AG330"/>
    <mergeCell ref="AH326:AH330"/>
    <mergeCell ref="AC326:AC330"/>
    <mergeCell ref="AD326:AD330"/>
    <mergeCell ref="S326:S330"/>
    <mergeCell ref="T326:T330"/>
    <mergeCell ref="U326:U330"/>
    <mergeCell ref="V326:V330"/>
    <mergeCell ref="R326:R330"/>
    <mergeCell ref="H326:H330"/>
    <mergeCell ref="I326:I330"/>
    <mergeCell ref="J326:J330"/>
    <mergeCell ref="K326:K330"/>
    <mergeCell ref="BI310:BI311"/>
    <mergeCell ref="Y310:Y311"/>
    <mergeCell ref="Z310:Z311"/>
    <mergeCell ref="AA310:AA311"/>
    <mergeCell ref="AB310:AB311"/>
    <mergeCell ref="AC310:AC311"/>
    <mergeCell ref="AD310:AD311"/>
    <mergeCell ref="M310:M311"/>
    <mergeCell ref="N310:N311"/>
    <mergeCell ref="O310:O311"/>
    <mergeCell ref="P310:P311"/>
    <mergeCell ref="Q310:Q311"/>
    <mergeCell ref="R310:R311"/>
    <mergeCell ref="AG310:AG311"/>
    <mergeCell ref="AH310:AH311"/>
    <mergeCell ref="AI310:AI311"/>
    <mergeCell ref="BJ310:BJ311"/>
    <mergeCell ref="BK310:BK311"/>
    <mergeCell ref="AW310:AW311"/>
    <mergeCell ref="AX310:AX311"/>
    <mergeCell ref="AY310:AY311"/>
    <mergeCell ref="AZ310:AZ311"/>
    <mergeCell ref="BA310:BA311"/>
    <mergeCell ref="BB310:BB311"/>
    <mergeCell ref="AK310:AK311"/>
    <mergeCell ref="AL310:AL311"/>
    <mergeCell ref="AM310:AM311"/>
    <mergeCell ref="AN310:AN311"/>
    <mergeCell ref="AO310:AO311"/>
    <mergeCell ref="AP310:AP311"/>
    <mergeCell ref="BG310:BG311"/>
    <mergeCell ref="BH310:BH311"/>
    <mergeCell ref="AV310:AV311"/>
    <mergeCell ref="AQ310:AQ311"/>
    <mergeCell ref="AR310:AR311"/>
    <mergeCell ref="A310:A311"/>
    <mergeCell ref="B310:B311"/>
    <mergeCell ref="C310:C311"/>
    <mergeCell ref="D310:D311"/>
    <mergeCell ref="F310:F311"/>
    <mergeCell ref="G310:G311"/>
    <mergeCell ref="H310:H311"/>
    <mergeCell ref="BE281:BE282"/>
    <mergeCell ref="BF281:BF282"/>
    <mergeCell ref="U281:U282"/>
    <mergeCell ref="V281:V282"/>
    <mergeCell ref="W281:W282"/>
    <mergeCell ref="X281:X282"/>
    <mergeCell ref="I281:I282"/>
    <mergeCell ref="J281:J282"/>
    <mergeCell ref="K281:K282"/>
    <mergeCell ref="L281:L282"/>
    <mergeCell ref="BE310:BE311"/>
    <mergeCell ref="BF310:BF311"/>
    <mergeCell ref="BC310:BC311"/>
    <mergeCell ref="BD310:BD311"/>
    <mergeCell ref="AS310:AS311"/>
    <mergeCell ref="AT310:AT311"/>
    <mergeCell ref="AU310:AU311"/>
    <mergeCell ref="BG281:BG282"/>
    <mergeCell ref="BH281:BH282"/>
    <mergeCell ref="AS281:AS282"/>
    <mergeCell ref="AT281:AT282"/>
    <mergeCell ref="AU281:AU282"/>
    <mergeCell ref="AV281:AV282"/>
    <mergeCell ref="AG281:AG282"/>
    <mergeCell ref="AH281:AH282"/>
    <mergeCell ref="AI281:AI282"/>
    <mergeCell ref="AJ281:AJ282"/>
    <mergeCell ref="AY281:AY282"/>
    <mergeCell ref="AZ281:AZ282"/>
    <mergeCell ref="BA281:BA282"/>
    <mergeCell ref="BB281:BB282"/>
    <mergeCell ref="BC281:BC282"/>
    <mergeCell ref="BD281:BD282"/>
    <mergeCell ref="AM281:AM282"/>
    <mergeCell ref="AN281:AN282"/>
    <mergeCell ref="AO281:AO282"/>
    <mergeCell ref="AP281:AP282"/>
    <mergeCell ref="AQ281:AQ282"/>
    <mergeCell ref="AR281:AR282"/>
    <mergeCell ref="AH274:AH275"/>
    <mergeCell ref="AI274:AI275"/>
    <mergeCell ref="AJ274:AJ275"/>
    <mergeCell ref="AK274:AK275"/>
    <mergeCell ref="AF274:AF275"/>
    <mergeCell ref="AG274:AG275"/>
    <mergeCell ref="V274:V275"/>
    <mergeCell ref="W274:W275"/>
    <mergeCell ref="X274:X275"/>
    <mergeCell ref="Y274:Y275"/>
    <mergeCell ref="T274:T275"/>
    <mergeCell ref="U274:U275"/>
    <mergeCell ref="J274:J275"/>
    <mergeCell ref="K274:K275"/>
    <mergeCell ref="L274:L275"/>
    <mergeCell ref="M274:M275"/>
    <mergeCell ref="F274:F275"/>
    <mergeCell ref="G274:G275"/>
    <mergeCell ref="H274:H275"/>
    <mergeCell ref="I274:I275"/>
    <mergeCell ref="AJ310:AJ311"/>
    <mergeCell ref="AE310:AE311"/>
    <mergeCell ref="AF310:AF311"/>
    <mergeCell ref="U310:U311"/>
    <mergeCell ref="V310:V311"/>
    <mergeCell ref="W310:W311"/>
    <mergeCell ref="X310:X311"/>
    <mergeCell ref="S310:S311"/>
    <mergeCell ref="T310:T311"/>
    <mergeCell ref="I310:I311"/>
    <mergeCell ref="J310:J311"/>
    <mergeCell ref="K310:K311"/>
    <mergeCell ref="L310:L311"/>
    <mergeCell ref="BA303:BA304"/>
    <mergeCell ref="BB303:BB304"/>
    <mergeCell ref="BC303:BC304"/>
    <mergeCell ref="BD303:BD304"/>
    <mergeCell ref="AY303:AY304"/>
    <mergeCell ref="AZ303:AZ304"/>
    <mergeCell ref="AO303:AO304"/>
    <mergeCell ref="AP303:AP304"/>
    <mergeCell ref="AQ303:AQ304"/>
    <mergeCell ref="AR303:AR304"/>
    <mergeCell ref="AM303:AM304"/>
    <mergeCell ref="AN303:AN304"/>
    <mergeCell ref="AC303:AC304"/>
    <mergeCell ref="AD303:AD304"/>
    <mergeCell ref="AE303:AE304"/>
    <mergeCell ref="AF303:AF304"/>
    <mergeCell ref="AA303:AA304"/>
    <mergeCell ref="AB303:AB304"/>
    <mergeCell ref="Q303:Q304"/>
    <mergeCell ref="R303:R304"/>
    <mergeCell ref="T294:T295"/>
    <mergeCell ref="U294:U295"/>
    <mergeCell ref="O294:O295"/>
    <mergeCell ref="AB294:AB295"/>
    <mergeCell ref="AC294:AC295"/>
    <mergeCell ref="AD294:AD295"/>
    <mergeCell ref="AE294:AE295"/>
    <mergeCell ref="V294:V295"/>
    <mergeCell ref="W294:W295"/>
    <mergeCell ref="X294:X295"/>
    <mergeCell ref="Y294:Y295"/>
    <mergeCell ref="P294:P295"/>
    <mergeCell ref="Q294:Q295"/>
    <mergeCell ref="R294:R295"/>
    <mergeCell ref="S294:S295"/>
    <mergeCell ref="AY294:AY295"/>
    <mergeCell ref="AR294:AR295"/>
    <mergeCell ref="AS294:AS295"/>
    <mergeCell ref="AL294:AL295"/>
    <mergeCell ref="AM294:AM295"/>
    <mergeCell ref="AF294:AF295"/>
    <mergeCell ref="AG294:AG295"/>
    <mergeCell ref="Z294:Z295"/>
    <mergeCell ref="AA294:AA295"/>
    <mergeCell ref="AT294:AT295"/>
    <mergeCell ref="AU294:AU295"/>
    <mergeCell ref="AV294:AV295"/>
    <mergeCell ref="AW294:AW295"/>
    <mergeCell ref="AN294:AN295"/>
    <mergeCell ref="AO294:AO295"/>
    <mergeCell ref="AP294:AP295"/>
    <mergeCell ref="AQ294:AQ295"/>
    <mergeCell ref="AH294:AH295"/>
    <mergeCell ref="AI294:AI295"/>
    <mergeCell ref="AJ294:AJ295"/>
    <mergeCell ref="AK294:AK295"/>
    <mergeCell ref="A294:A295"/>
    <mergeCell ref="B294:B295"/>
    <mergeCell ref="C294:C295"/>
    <mergeCell ref="D294:D295"/>
    <mergeCell ref="BI281:BI282"/>
    <mergeCell ref="BJ281:BJ282"/>
    <mergeCell ref="BK281:BK282"/>
    <mergeCell ref="AW281:AW282"/>
    <mergeCell ref="AX281:AX282"/>
    <mergeCell ref="AK281:AK282"/>
    <mergeCell ref="AL281:AL282"/>
    <mergeCell ref="Y281:Y282"/>
    <mergeCell ref="Z281:Z282"/>
    <mergeCell ref="M281:M282"/>
    <mergeCell ref="N281:N282"/>
    <mergeCell ref="K294:K295"/>
    <mergeCell ref="L294:L295"/>
    <mergeCell ref="M294:M295"/>
    <mergeCell ref="N294:N295"/>
    <mergeCell ref="BE294:BE295"/>
    <mergeCell ref="BF294:BF295"/>
    <mergeCell ref="BG294:BG295"/>
    <mergeCell ref="BH294:BH295"/>
    <mergeCell ref="AX294:AX295"/>
  </mergeCells>
  <conditionalFormatting sqref="AY3:AY245">
    <cfRule type="cellIs" dxfId="6" priority="4" stopIfTrue="1" operator="greaterThan">
      <formula>0.2</formula>
    </cfRule>
  </conditionalFormatting>
  <conditionalFormatting sqref="D194:D245 D3:D192">
    <cfRule type="duplicateValues" dxfId="5" priority="5"/>
  </conditionalFormatting>
  <conditionalFormatting sqref="D193">
    <cfRule type="duplicateValues" dxfId="4" priority="3"/>
  </conditionalFormatting>
  <conditionalFormatting sqref="AY246:AY269">
    <cfRule type="cellIs" dxfId="3" priority="1" stopIfTrue="1" operator="greaterThan">
      <formula>0.2</formula>
    </cfRule>
  </conditionalFormatting>
  <conditionalFormatting sqref="D246:D269">
    <cfRule type="duplicateValues" dxfId="2" priority="2"/>
  </conditionalFormatting>
  <dataValidations count="7">
    <dataValidation type="list" allowBlank="1" showInputMessage="1" showErrorMessage="1" sqref="H193 H3:H134" xr:uid="{68BEB4F4-146A-449F-85CF-F45095D3D68C}">
      <formula1>"Compra,Alquiler,PrestaciónServicio"</formula1>
    </dataValidation>
    <dataValidation type="list" allowBlank="1" showInputMessage="1" showErrorMessage="1" sqref="P107 AP37:AP42 O132:P134 P44:P69 AP9 AP13 AP107:AP110 AP44:AP69 AC8 AC44:AC69 AP101:AP105 AO122:AO124 AO126:AO127 AC101:AC114 AP6 P9:P10 AC10 O12:P13 AP15 AB12 P17:P26 AP4 AO83:AO114 P15 AO131:AO134 AP17:AP21 AB44:AB62 AB119 AO117:AO120 O119 AB132:AC134 O3:O10 AB3:AB10 AO3:AO10 AC3:AC6 P3:P6 AP23:AP35 AB13:AC42 O14:O27 AO12:AO42 O28:P42 AO44:AO81 O44:O117 AB65:AB117" xr:uid="{7CCF20FE-2660-4536-A500-13DA3450A06F}">
      <formula1>"IVA incluido,Precio sin Iva"</formula1>
    </dataValidation>
    <dataValidation type="list" allowBlank="1" showInputMessage="1" showErrorMessage="1" sqref="AP16 P101:P106 P94:P97 P108:P131 AP36 AP8 AC11:AC12 AP106 AP111:AP134 AP10:AP12 AP5 AP85:AP91 AP94:AP97 AP81:AP82 AC85:AC91 P84:P91 P81:P82 AC81:AC82 AP22 P79 AC79 P43 AC43 AP43 P11 AP14 P27 AC94:AC97 P16 AC115:AC131 AP3 P193 AC193 AP193" xr:uid="{EEF043D0-56D8-4961-BCEF-BE4FB9B29232}">
      <formula1>"Si tiene IVA,No tiene IVA,Si tiene IPOCONSUMO,No tiene IPOCONSUMO"</formula1>
    </dataValidation>
    <dataValidation type="list" allowBlank="1" showInputMessage="1" showErrorMessage="1" sqref="P107 AP98:AP105 AP37:AP42 P80 AP6:AP7 AP9 AP13 AP107:AP110 AP23:AP26 AP17:AP21 AC80 AP80 P98:P100 P92:P93 AC92:AC93 AP92:AP93 AC83:AC84 AP83:AP84 P83 AP4 AP15 AC98:AC114 AO27:AP27 P132:P134 P12:P15 P17:P26 AC132:AC134 AC3:AC10 P3:P10 AC13:AC42 P28:P42 AP28:AP35 AC44:AC76 P44:P76 AP44:AP76" xr:uid="{8C794AE8-C0CA-4EE3-B3DF-D461FD98B402}">
      <formula1>"Si tiene IVA,No tiene IVA"</formula1>
    </dataValidation>
    <dataValidation type="list" allowBlank="1" showInputMessage="1" showErrorMessage="1" sqref="AO82 O118 AO11 AO121 AB118 AO125 AO128:AO130 AB120:AB131 O120:O131 O43 AB43 AO43 O11 AB11 AO115:AO116 AB63:AB64 AO193 AB193 O193" xr:uid="{34CBABF0-A805-4150-8282-D9A890BE47D1}">
      <formula1>"IVA incluido,Precio sin Iva,Ipoconsumo Incluido,Precio sin Ipoconsumo"</formula1>
    </dataValidation>
    <dataValidation type="list" allowBlank="1" showInputMessage="1" showErrorMessage="1" sqref="Y129:Y130 Y121:Y122 Y124:Y126 AL126:AL128 AL131:AL134 L123:L134 Y132:Y134 Y193 L193 Y3:Y119 L3:L121 AL3:AL124" xr:uid="{FB14EDBE-B10B-45F9-AE66-CF851DC74218}">
      <formula1>"Transcripción,Gestión,Validación"</formula1>
    </dataValidation>
    <dataValidation type="list" allowBlank="1" showInputMessage="1" sqref="I63 I132:I134 I108:I110 I124 I90 AI90:AI91 AI81:AI82 I102:I105 V110 AI110 V108 AI108 AI102:AI105 V102:V105 I94:I96 V94:V96 I85:I88 V85:V88 AI94:AI96 V90:V91 AI85:AI88 V81:V82 I81:I82 I12 I3:I10 V71:V79 I71:I79 AI71:AI79" xr:uid="{F30404A7-6064-46F4-9FD2-13ED84F17BF0}">
      <formula1>#REF!</formula1>
    </dataValidation>
  </dataValidations>
  <hyperlinks>
    <hyperlink ref="K149" r:id="rId1" xr:uid="{B9CBE53A-EA33-4346-9329-C214745718B3}"/>
    <hyperlink ref="X149" r:id="rId2" xr:uid="{8A25FDA1-A735-49D4-88B1-5D5FA5D7DC13}"/>
    <hyperlink ref="AK149" r:id="rId3" xr:uid="{3A31DBC3-3218-4204-B086-993BB1BF9ACE}"/>
    <hyperlink ref="K150" r:id="rId4" xr:uid="{1AEB9F4D-054A-4C4A-88BF-5916780454BE}"/>
    <hyperlink ref="X150" r:id="rId5" xr:uid="{7C282DF2-975C-416B-AC45-2F20B7D37C32}"/>
    <hyperlink ref="AK150" r:id="rId6" xr:uid="{FB6639E6-7C08-4C1B-B143-B6DD58C72A64}"/>
    <hyperlink ref="K92" r:id="rId7" xr:uid="{D50A6A30-52F9-4C5D-A4A6-209432D92BCA}"/>
    <hyperlink ref="X92" r:id="rId8" xr:uid="{D9C2C980-1C9D-461A-8CF6-C6F207425FF0}"/>
    <hyperlink ref="X94" r:id="rId9" xr:uid="{8794181C-F3AD-4232-A9DF-5D11F1B72432}"/>
    <hyperlink ref="AK232" r:id="rId10" xr:uid="{4CD9453C-C63F-4BCA-A7B5-0B3BDF6801B6}"/>
    <hyperlink ref="K14" r:id="rId11" xr:uid="{6226F635-7004-4ED2-B32B-D11BCC4FF1F2}"/>
    <hyperlink ref="AK14" r:id="rId12" xr:uid="{D1B7B33A-E2A7-4D3E-815B-FE5C39122410}"/>
    <hyperlink ref="AK82" r:id="rId13" xr:uid="{FDEC736D-BF74-49D1-8E1A-F6315E20D6A5}"/>
    <hyperlink ref="X90" r:id="rId14" xr:uid="{2CC654C9-2420-401D-993E-5FEB7D96AE18}"/>
    <hyperlink ref="AK90" r:id="rId15" xr:uid="{50BC968D-0B76-4F63-93F7-5C3734695F0A}"/>
    <hyperlink ref="K91" r:id="rId16" xr:uid="{605824E5-640B-4686-9169-DADEBF1B3B91}"/>
    <hyperlink ref="X91" r:id="rId17" xr:uid="{B027418D-F101-4AA9-8F92-9FC8614A042C}"/>
    <hyperlink ref="AK91" r:id="rId18" xr:uid="{95355DE5-4CF0-44C3-BE7A-082F55E677D5}"/>
    <hyperlink ref="X93" r:id="rId19" xr:uid="{F27BB8FB-2277-4D8F-AE28-0E4E647FFD5C}"/>
    <hyperlink ref="AK93" r:id="rId20" xr:uid="{1CC940F6-6306-466F-A6D2-9D0C87C86006}"/>
    <hyperlink ref="X95" r:id="rId21" xr:uid="{C1E72D5C-6814-48A1-903F-16896D831BF5}"/>
    <hyperlink ref="K96" r:id="rId22" xr:uid="{25EE6980-8544-41A2-9157-35D0544F5DC3}"/>
    <hyperlink ref="X96" r:id="rId23" xr:uid="{C8D1D2AE-7EF1-49E1-9931-0DCA2E758590}"/>
    <hyperlink ref="K97" r:id="rId24" xr:uid="{86946742-36B3-455F-B31C-2EE1D1EB5C6B}"/>
    <hyperlink ref="X97" r:id="rId25" xr:uid="{76C6AFDE-015C-4A1F-8472-64EA4D702DDC}"/>
    <hyperlink ref="AK97" r:id="rId26" xr:uid="{B550C1D9-45B9-4601-931F-BD6442D0D767}"/>
    <hyperlink ref="X98" r:id="rId27" xr:uid="{79FD723B-5DC2-4BCC-AB6D-4F457A3B1C00}"/>
    <hyperlink ref="AK99" r:id="rId28" xr:uid="{801C4D78-B77F-4AD7-942E-F81981655D7F}"/>
    <hyperlink ref="K100" r:id="rId29" xr:uid="{23D0C8BA-B266-4948-ABEA-F35D60EE50FF}"/>
    <hyperlink ref="X100" r:id="rId30" xr:uid="{497B2CC3-2CB8-4270-B3D2-151545C4D305}"/>
    <hyperlink ref="K110" r:id="rId31" xr:uid="{4E7D3BF6-9D29-48B4-8E39-499CA4F08601}"/>
    <hyperlink ref="X110" r:id="rId32" xr:uid="{EF9F9F30-6457-45D2-BD03-6204BACBFD7A}"/>
    <hyperlink ref="AK110" r:id="rId33" xr:uid="{CB39689D-AABF-4014-8AC4-CA15A8E327F6}"/>
    <hyperlink ref="X111" r:id="rId34" xr:uid="{B6634CA6-EA19-4184-82E9-1B008913C634}"/>
    <hyperlink ref="M11" r:id="rId35" xr:uid="{F4D0B61F-7B59-44DD-9A0F-BE887B17780C}"/>
    <hyperlink ref="K104" r:id="rId36" xr:uid="{5A0C5C04-EACD-4C0D-A78A-4036F56A9A3D}"/>
    <hyperlink ref="X112" r:id="rId37" xr:uid="{3684EF9F-5851-4B07-ACD4-5F109B9A050C}"/>
    <hyperlink ref="X182" r:id="rId38" xr:uid="{58F15534-BD20-4A21-83C5-F6CBDD7F374F}"/>
    <hyperlink ref="AK112" r:id="rId39" xr:uid="{4B4768B5-8C4B-4251-A201-705DAEBE4D3A}"/>
    <hyperlink ref="X104" r:id="rId40" xr:uid="{B3ABBAB5-732D-410F-9931-B111CD68DC3A}"/>
    <hyperlink ref="X246" r:id="rId41" xr:uid="{3D86CF3F-A233-4ED0-8D95-3AAFFC4A2319}"/>
    <hyperlink ref="K113" r:id="rId42" xr:uid="{EB7CC914-A0AD-4B7A-BD3D-C4EAA87A77BF}"/>
    <hyperlink ref="X113" r:id="rId43" xr:uid="{FAD2F398-1CDB-4965-8A10-B498F174D35D}"/>
    <hyperlink ref="X114" r:id="rId44" xr:uid="{EBF7DDE4-331B-4C64-83EF-518279CAAEF6}"/>
    <hyperlink ref="AK114" r:id="rId45" xr:uid="{B8BDA4A0-CC1A-46F2-B91B-4E7F3B7CA7AB}"/>
    <hyperlink ref="K115" r:id="rId46" xr:uid="{0BABDA0C-47BE-44CC-B27F-AF56243B9E46}"/>
    <hyperlink ref="X115" r:id="rId47" xr:uid="{77A49246-D13C-40C4-8A48-B6B1330AE331}"/>
    <hyperlink ref="AK115" r:id="rId48" xr:uid="{7AF5033F-80DD-4977-A42F-55E317FE6947}"/>
    <hyperlink ref="K116" r:id="rId49" xr:uid="{475FFD5C-10AD-461E-AE96-5D344E5ECC12}"/>
    <hyperlink ref="X116" r:id="rId50" xr:uid="{7DB171E6-EEE2-4C94-9A6F-FEFF9C748489}"/>
    <hyperlink ref="AK116" r:id="rId51" xr:uid="{D049D5E0-C7B1-4D49-9D23-442D82807D7A}"/>
    <hyperlink ref="K51" r:id="rId52" xr:uid="{C0EAB350-7D0F-44F5-9E13-538B34E11F1D}"/>
    <hyperlink ref="AK51" r:id="rId53" xr:uid="{002C2C66-6565-4FB2-9EF4-23701AA4D8B4}"/>
    <hyperlink ref="X118" r:id="rId54" xr:uid="{EB405170-3D6D-4C0F-841A-3013BA195CB4}"/>
    <hyperlink ref="K118" r:id="rId55" xr:uid="{FE38296C-010D-4CF7-B461-6370C173B4C4}"/>
    <hyperlink ref="X119" r:id="rId56" xr:uid="{75A33542-3BC4-4C60-821C-5A53CC8F2DE3}"/>
    <hyperlink ref="K122" r:id="rId57" xr:uid="{40AB0F45-245B-4ABB-9081-A5406DE61796}"/>
    <hyperlink ref="X122" r:id="rId58" xr:uid="{0654EDFC-8A3A-409F-999F-2271EF5D90B0}"/>
    <hyperlink ref="AK122" r:id="rId59" xr:uid="{1C7470D2-8281-4457-9C76-1B0751214A71}"/>
    <hyperlink ref="K123" r:id="rId60" xr:uid="{2A1C07E5-D878-4A2E-A503-F168841899D9}"/>
    <hyperlink ref="AK123" r:id="rId61" xr:uid="{69ABDBFC-9F8C-4903-B744-10461DE73030}"/>
    <hyperlink ref="X126" r:id="rId62" xr:uid="{6A602DC0-DC2E-47D4-B982-4F782CCDDEA5}"/>
    <hyperlink ref="AK126" r:id="rId63" xr:uid="{FBA469EA-C9EA-4EC0-BB1F-AB57203C2516}"/>
    <hyperlink ref="K65" r:id="rId64" xr:uid="{86C974EA-ECF0-4B66-A741-2880349CF6BB}"/>
    <hyperlink ref="X65" r:id="rId65" xr:uid="{C039E15C-E36F-4EB2-926F-F6FCDB921C07}"/>
    <hyperlink ref="AK65" r:id="rId66" xr:uid="{C368A6C8-A1D5-4307-8BAA-DEE7ED65E9D9}"/>
    <hyperlink ref="K19" r:id="rId67" xr:uid="{2E1D86A7-CA60-4698-BD7E-B185FA351E77}"/>
    <hyperlink ref="X19" r:id="rId68" xr:uid="{90B0A36D-32CB-4D67-A20A-0327BE15856B}"/>
    <hyperlink ref="AK19" r:id="rId69" xr:uid="{E33CC03F-B6DC-4999-93DE-0F5D3B727D63}"/>
    <hyperlink ref="K72" r:id="rId70" xr:uid="{C30AE63C-33F0-4B11-BEC4-F94C79C953FB}"/>
    <hyperlink ref="AK72" r:id="rId71" xr:uid="{FF6CD209-B576-4E31-8A3D-3FA7660888F7}"/>
    <hyperlink ref="K127" r:id="rId72" xr:uid="{99247EF3-E1D1-4BE7-96DA-8B4745D8BB1F}"/>
    <hyperlink ref="X127" r:id="rId73" xr:uid="{632D6D08-BFA1-40B7-A092-E2F036606D41}"/>
    <hyperlink ref="AK127" r:id="rId74" xr:uid="{3907B96B-B937-411C-9C89-759AE3EF92DD}"/>
    <hyperlink ref="K128" r:id="rId75" xr:uid="{FA39903A-7997-4E8E-AE2B-2B000C02A0AD}"/>
    <hyperlink ref="X128" r:id="rId76" xr:uid="{A25B3E1B-4BF8-4CEA-9AE4-C1C92AF55223}"/>
    <hyperlink ref="AK128" r:id="rId77" xr:uid="{4FC7D25B-4D68-4C73-A62D-21976E89E32F}"/>
    <hyperlink ref="X136" r:id="rId78" xr:uid="{3BF6859E-8355-4A72-A65D-A7CF515FD249}"/>
    <hyperlink ref="K140" r:id="rId79" xr:uid="{F94FEBFC-851B-4953-861E-AC82B87D82C0}"/>
    <hyperlink ref="X140" r:id="rId80" xr:uid="{E779C840-8FDE-4EE7-BDEF-4117ED56FE29}"/>
    <hyperlink ref="K144" r:id="rId81" xr:uid="{E88158A1-7F9F-4AA6-9FA6-4D124C1A6650}"/>
    <hyperlink ref="K145" r:id="rId82" xr:uid="{AFE6C303-E354-487E-A148-DB83FFE3BF9D}"/>
    <hyperlink ref="X145" r:id="rId83" xr:uid="{BFC82261-B43A-45D9-B60A-94976E1E02F6}"/>
    <hyperlink ref="AK145" r:id="rId84" xr:uid="{1BA3B4AE-4D90-4288-B1C2-065BC72D39C7}"/>
    <hyperlink ref="X146" r:id="rId85" xr:uid="{AC105F5B-E678-4E0E-B11B-5982F85D5CFB}"/>
    <hyperlink ref="AK146" r:id="rId86" xr:uid="{E1DD70CF-8449-4926-ADAC-3590B2E28BED}"/>
    <hyperlink ref="K147" r:id="rId87" xr:uid="{C9999464-1588-4833-8795-7068C6CC651D}"/>
    <hyperlink ref="X147" r:id="rId88" xr:uid="{16166217-2590-4198-8A20-BEFF0AA7EB78}"/>
    <hyperlink ref="K148" r:id="rId89" xr:uid="{7AEB9519-6E79-4C12-AF8C-B656E1BC0B42}"/>
    <hyperlink ref="X148" r:id="rId90" xr:uid="{29000B22-D319-4F8C-BAD8-E7E9DBA2DF73}"/>
    <hyperlink ref="AK108" r:id="rId91" xr:uid="{592BA6A0-8AB5-4DAC-AFEE-C1D7C42E54FC}"/>
    <hyperlink ref="AK183" r:id="rId92" xr:uid="{1C321B88-025F-4D1C-95C9-6F8B0AC85BC0}"/>
    <hyperlink ref="K10" r:id="rId93" xr:uid="{F1FC8760-1A02-4603-8986-AB16064BD8BF}"/>
    <hyperlink ref="K142" r:id="rId94" xr:uid="{45BF40C8-DA28-4BD8-B786-6E77285E8D40}"/>
    <hyperlink ref="AK10" r:id="rId95" xr:uid="{DDFB2668-DFF6-4D2D-A800-B059459760F2}"/>
    <hyperlink ref="X10" r:id="rId96" xr:uid="{F977FF09-20CE-4E0D-AA56-1ADDA46A0DDB}"/>
    <hyperlink ref="X108" r:id="rId97" xr:uid="{AEF3E25C-565A-4361-B7F1-147E46530966}"/>
    <hyperlink ref="AK11" r:id="rId98" xr:uid="{FE128203-BFBE-4E2A-A8A8-85A24B6E4A1D}"/>
    <hyperlink ref="AK107" r:id="rId99" xr:uid="{DE621689-4E69-4A85-84F1-E1E6B3235855}"/>
    <hyperlink ref="AK31:AK32" r:id="rId100" display="ANGIE PACHÓN _VARIOS 19-02-2026.pdf" xr:uid="{A815B849-8663-4300-B57E-5935A4A4D64B}"/>
    <hyperlink ref="X186" r:id="rId101" xr:uid="{46DB1E36-44FD-4316-AC21-C7F6064BA815}"/>
    <hyperlink ref="X187" r:id="rId102" xr:uid="{7450D31A-3113-4532-8B52-880182669F52}"/>
    <hyperlink ref="Z187" r:id="rId103" xr:uid="{F839C09B-9894-4A6A-BDD4-BEE4252F89D5}"/>
    <hyperlink ref="X188" r:id="rId104" xr:uid="{FDBCED7A-D387-4812-BD4B-21F260B597F6}"/>
    <hyperlink ref="Z188" r:id="rId105" xr:uid="{FCF5D25E-C0FE-4EFD-8C80-F6BFC8C7D4C5}"/>
    <hyperlink ref="X85" r:id="rId106" xr:uid="{E8B53E01-B62C-46F9-8E78-88D5BC8010FD}"/>
    <hyperlink ref="K151" r:id="rId107" xr:uid="{3F5A0AB1-1B00-4F32-A460-9CFFCD570AFB}"/>
    <hyperlink ref="X151" r:id="rId108" xr:uid="{12887B8E-0F74-46CC-9466-AD89AAACF459}"/>
    <hyperlink ref="AK151" r:id="rId109" xr:uid="{6D24B37C-8D8F-49CF-B78E-BEF4E8550C98}"/>
    <hyperlink ref="X152" r:id="rId110" xr:uid="{E9475893-5539-493D-9F35-A5F1BDAEC890}"/>
    <hyperlink ref="AK152" r:id="rId111" xr:uid="{803E4A6B-D2B0-4A2D-B1AC-D3F7BE312794}"/>
    <hyperlink ref="X155" r:id="rId112" xr:uid="{05B015E2-4C66-470C-982F-ECA0586323DA}"/>
    <hyperlink ref="AK155" r:id="rId113" xr:uid="{93152E8F-C419-413D-B9A2-620FA3142DD1}"/>
    <hyperlink ref="X156" r:id="rId114" xr:uid="{C7D15709-049E-4CFC-8335-1AEADA7ECB0B}"/>
    <hyperlink ref="AK156" r:id="rId115" xr:uid="{A61CC26B-83BE-4252-8BC7-1A8214DE1943}"/>
    <hyperlink ref="K155" r:id="rId116" xr:uid="{92A2BD1E-27E2-4CE2-8DF1-7117D574478E}"/>
    <hyperlink ref="K157" r:id="rId117" xr:uid="{D7D73689-29AC-4BA3-A739-1E9E3B569B24}"/>
    <hyperlink ref="X157" r:id="rId118" xr:uid="{D393B837-BF26-42A3-8D0D-06B2F73B365A}"/>
    <hyperlink ref="X159" r:id="rId119" xr:uid="{D51E2FD0-121B-4F61-8A9F-B7658CF3A5E0}"/>
    <hyperlink ref="AK159" r:id="rId120" xr:uid="{9CE81EB0-131A-464A-B62C-3C1E9CB3C66E}"/>
    <hyperlink ref="K160" r:id="rId121" xr:uid="{0B39452B-ED0D-4741-A60F-64DAA7340AC4}"/>
    <hyperlink ref="X160" r:id="rId122" xr:uid="{9F18157C-0924-446C-955B-71959A200BB2}"/>
    <hyperlink ref="X101" r:id="rId123" xr:uid="{8E7E0536-15AC-41BF-84AA-7A808C77B242}"/>
    <hyperlink ref="AK101" r:id="rId124" xr:uid="{804982B6-0A06-48F8-BAD2-0F08C1F50262}"/>
    <hyperlink ref="K241" r:id="rId125" xr:uid="{6CA4F2C7-2E45-4669-8BA5-DA50204EEADB}"/>
    <hyperlink ref="X241" r:id="rId126" xr:uid="{F75CDB4E-DB2E-4036-B2B6-B5499791A4A8}"/>
    <hyperlink ref="AK241" r:id="rId127" xr:uid="{B339212A-C083-428E-AF32-D2273E464C73}"/>
    <hyperlink ref="K243" r:id="rId128" xr:uid="{479D6458-9AB3-4567-AC5C-CE9667C40A86}"/>
    <hyperlink ref="X243" r:id="rId129" xr:uid="{1B16FEB9-0697-4876-A9E8-A987335098DC}"/>
    <hyperlink ref="AK243" r:id="rId130" xr:uid="{0DA52074-456F-46C4-818A-F438AD24F773}"/>
    <hyperlink ref="AK165" r:id="rId131" xr:uid="{DC2E993A-86EF-45DF-A2F6-1D9AC2525987}"/>
    <hyperlink ref="X165" r:id="rId132" xr:uid="{91DEC3D4-E00B-49AD-BE80-4807DC41BEE7}"/>
    <hyperlink ref="K165" r:id="rId133" xr:uid="{52DC416C-B655-4FBB-AA22-0BF056A6CCB8}"/>
    <hyperlink ref="K166" r:id="rId134" xr:uid="{77C03711-B2BC-4FB8-B135-5D763B39A80C}"/>
    <hyperlink ref="AK166" r:id="rId135" xr:uid="{92DEE194-A378-4AEB-B443-64BFF458DF7A}"/>
    <hyperlink ref="X166" r:id="rId136" xr:uid="{06588F05-2A11-4627-B9BF-F5FE4F39F63A}"/>
    <hyperlink ref="K167" r:id="rId137" xr:uid="{C79E4755-19D6-406F-A51B-AC153F2E3464}"/>
    <hyperlink ref="X167" r:id="rId138" xr:uid="{6CC48146-F57D-4A6E-9770-1BFFD8219BAC}"/>
    <hyperlink ref="K169" r:id="rId139" xr:uid="{D1A4D3F6-2A60-4984-9DE1-6A6C9BF943BF}"/>
    <hyperlink ref="X169" r:id="rId140" xr:uid="{1A706428-9C88-4108-845A-3759D613FE69}"/>
    <hyperlink ref="AK169" r:id="rId141" xr:uid="{1F686ECE-CB49-4074-B0AA-E9D91EEFBEA2}"/>
    <hyperlink ref="X170" r:id="rId142" xr:uid="{8204D80D-860C-472E-B80A-F70BA31A1C08}"/>
    <hyperlink ref="K170" r:id="rId143" xr:uid="{C15C9A05-5632-4613-8242-9BDA822354D5}"/>
    <hyperlink ref="AK170" r:id="rId144" xr:uid="{587A4724-83CB-4385-8D5F-C1672C752C76}"/>
    <hyperlink ref="K171" r:id="rId145" xr:uid="{E0E8346E-76F3-469D-8161-A70E1E12B6C0}"/>
    <hyperlink ref="X171" r:id="rId146" xr:uid="{7F2D7C2C-8131-484C-878D-2E67E9D073B4}"/>
    <hyperlink ref="AK171" r:id="rId147" xr:uid="{D70F7C7E-8340-4272-BDAC-8263D8EC8B39}"/>
    <hyperlink ref="K172" r:id="rId148" xr:uid="{AED885A6-963B-4936-B329-8D83CD368428}"/>
    <hyperlink ref="X172" r:id="rId149" xr:uid="{CBCEC38B-4807-48D2-A24D-67E7EAB8EB36}"/>
    <hyperlink ref="AK172" r:id="rId150" xr:uid="{CD765B1C-6E7B-4308-8ACD-626FB3509E63}"/>
    <hyperlink ref="K173" r:id="rId151" xr:uid="{04E17805-4874-4BCD-9E39-1868B7654D3C}"/>
    <hyperlink ref="X173" r:id="rId152" xr:uid="{4F26F05B-72D6-46BD-9A64-1C32563724E6}"/>
    <hyperlink ref="AK173" r:id="rId153" xr:uid="{5323AD95-5A9B-4B93-A084-C3E15347E29E}"/>
    <hyperlink ref="AK174" r:id="rId154" xr:uid="{3C014A54-F271-4416-AC56-B92155FE9881}"/>
    <hyperlink ref="K174" r:id="rId155" xr:uid="{5E14461A-82B2-46EA-BB7C-9A814E2E94E8}"/>
    <hyperlink ref="K175" r:id="rId156" xr:uid="{516A19BC-415B-419D-A692-82B6C8D4702E}"/>
    <hyperlink ref="X175" r:id="rId157" xr:uid="{91C47C24-E747-4FFF-8DD3-2F89A484BAD8}"/>
    <hyperlink ref="AK175" r:id="rId158" xr:uid="{7B0C3CA0-70F1-4FFE-BBF9-BDD30ED3C0A4}"/>
    <hyperlink ref="K176" r:id="rId159" xr:uid="{8CD78F78-8CE5-4A34-A15D-08BDE65A0D2B}"/>
    <hyperlink ref="X176" r:id="rId160" xr:uid="{3AE46FB1-4456-4256-B737-8BE91F494650}"/>
    <hyperlink ref="AK176" r:id="rId161" xr:uid="{93CE2A5C-A0C7-4D2B-B737-C173FFD8795F}"/>
    <hyperlink ref="K177" r:id="rId162" xr:uid="{7776050E-D97C-4599-AA7C-DBA9F705E0C9}"/>
    <hyperlink ref="X177" r:id="rId163" xr:uid="{CFD22BA5-B304-41AA-88B3-BBD0BCF12D61}"/>
    <hyperlink ref="AK177" r:id="rId164" xr:uid="{0A4D95A7-0B90-4E84-9942-72F7CCC2323D}"/>
    <hyperlink ref="K178" r:id="rId165" xr:uid="{955D4EBC-26A6-4975-94A7-AF66A8B393A6}"/>
    <hyperlink ref="X178" r:id="rId166" xr:uid="{28E610A8-34AE-4279-ABDA-02FBA7F8A1E2}"/>
    <hyperlink ref="AK178" r:id="rId167" xr:uid="{AFF66CFD-A34B-40E3-9E42-6A9892432FB5}"/>
    <hyperlink ref="K179" r:id="rId168" xr:uid="{A1A3DFD5-8AA9-4223-A79F-18E6307B8485}"/>
    <hyperlink ref="AK179" r:id="rId169" xr:uid="{D4105D1B-F894-441D-9CED-23F78F0BB79D}"/>
    <hyperlink ref="X179" r:id="rId170" xr:uid="{5C841758-D00C-432B-B443-B573F1EB7E01}"/>
    <hyperlink ref="K180" r:id="rId171" xr:uid="{EA5CC401-1AEE-4D8A-8F1C-72C65873BEA8}"/>
    <hyperlink ref="X180" r:id="rId172" xr:uid="{4E888288-5BAA-49CB-BC24-8AE04422BB2A}"/>
    <hyperlink ref="AK180" r:id="rId173" xr:uid="{8DC1A840-887D-494A-AD11-2226EC07E3DC}"/>
    <hyperlink ref="X181" r:id="rId174" xr:uid="{64DD6F3C-BB4E-416D-8F7F-8BD316F4CD4F}"/>
    <hyperlink ref="AK181" r:id="rId175" xr:uid="{8F10CB87-665A-4E13-A0BD-F009F8F86E27}"/>
    <hyperlink ref="K190" r:id="rId176" xr:uid="{BCCE4BB5-F25C-41B8-A9DD-2B7B263C3D19}"/>
    <hyperlink ref="AK190" r:id="rId177" xr:uid="{245CAD70-E92C-4BE5-917D-CC966F0B3E26}"/>
    <hyperlink ref="K194" r:id="rId178" xr:uid="{11CA7A5E-57B0-471F-B999-6DEB141B2BE0}"/>
    <hyperlink ref="X194" r:id="rId179" xr:uid="{C52C6D6E-B1D8-4E5C-B6E3-12D06629C7E3}"/>
    <hyperlink ref="AK194" r:id="rId180" xr:uid="{6AC0936D-C073-4ED2-8FA5-293660C5D90F}"/>
    <hyperlink ref="X195" r:id="rId181" xr:uid="{B5647FF9-E3EA-4E50-9202-5C3163AF2B97}"/>
    <hyperlink ref="AK195" r:id="rId182" xr:uid="{1C845F24-6867-49F1-AB85-E1694B87DB00}"/>
    <hyperlink ref="K195" r:id="rId183" xr:uid="{78C76A49-1DCA-4E4E-913B-7EE0F9C79495}"/>
    <hyperlink ref="K201" r:id="rId184" xr:uid="{6DB94FA2-4010-4865-9880-3DBCCBCC7D07}"/>
    <hyperlink ref="X201" r:id="rId185" xr:uid="{3D273BDF-01F3-4EF2-957A-B87A8DD62B49}"/>
    <hyperlink ref="AK201" r:id="rId186" xr:uid="{C9616A7F-BB0A-4E64-89C6-9A198FC334BA}"/>
    <hyperlink ref="K202" r:id="rId187" xr:uid="{27D8608F-3963-43A0-A603-B32196699362}"/>
    <hyperlink ref="X202" r:id="rId188" xr:uid="{6C587BEE-4598-4A24-B1B7-686EFE7AC2E9}"/>
    <hyperlink ref="AK202" r:id="rId189" xr:uid="{3561690F-F19E-4B7A-8766-3D2E5AE20B72}"/>
    <hyperlink ref="K203" r:id="rId190" xr:uid="{1C5FAE2D-C718-490D-898B-BD6C39D7B3D8}"/>
    <hyperlink ref="X203" r:id="rId191" xr:uid="{C0DDBEC0-0898-47BA-A523-0D65FA9E7184}"/>
    <hyperlink ref="AK203" r:id="rId192" xr:uid="{415279C7-B62A-4114-A3C4-2B7885A95DEB}"/>
    <hyperlink ref="K229" r:id="rId193" xr:uid="{1AD35D81-35F7-4F4B-9875-37125E51C5BF}"/>
    <hyperlink ref="AK229" r:id="rId194" xr:uid="{34586914-9F21-43B7-B28B-9E766A63FFA1}"/>
    <hyperlink ref="K230" r:id="rId195" xr:uid="{E4A739F2-C7B8-4219-9A5B-D73122E84697}"/>
    <hyperlink ref="AK230" r:id="rId196" xr:uid="{A57CB662-39D3-4CB5-A849-685F72166A49}"/>
    <hyperlink ref="K236" r:id="rId197" xr:uid="{B56E6ACD-B222-49CE-BA3F-A2691D40386C}"/>
    <hyperlink ref="X229" r:id="rId198" xr:uid="{82A14662-43D0-44CB-BC1A-B4BE228D0B47}"/>
    <hyperlink ref="X230" r:id="rId199" xr:uid="{580D2C86-7627-412B-B384-A34B51BB324E}"/>
    <hyperlink ref="X236" r:id="rId200" xr:uid="{5DEA13B2-6560-4E53-9ACA-2BE482C0619A}"/>
    <hyperlink ref="AK236" r:id="rId201" xr:uid="{E35494CF-CF07-4A6B-AB40-ED3879C31B48}"/>
    <hyperlink ref="K237" r:id="rId202" xr:uid="{367993DD-6693-4959-A8CA-0BD6D907814A}"/>
    <hyperlink ref="X237" r:id="rId203" xr:uid="{10F77A8A-D0D7-47D7-9548-337601A45428}"/>
    <hyperlink ref="AK237" r:id="rId204" xr:uid="{B5B991C8-CBB2-408A-AF4D-8AEDE578622E}"/>
    <hyperlink ref="K239" r:id="rId205" xr:uid="{25E54A26-8B24-4E3B-9DA8-9BFD252BB605}"/>
    <hyperlink ref="AK239" r:id="rId206" xr:uid="{1EDBAE5C-E179-417C-85EF-DF53A0A66381}"/>
    <hyperlink ref="K242" r:id="rId207" xr:uid="{DF10018A-2388-427B-BB96-1ABCB90CCCDF}"/>
    <hyperlink ref="X242" r:id="rId208" xr:uid="{554C55FE-DAF2-4659-9520-0E784EB170FB}"/>
    <hyperlink ref="AK242" r:id="rId209" xr:uid="{4CB614E1-B8A9-48BD-A569-12763D417735}"/>
    <hyperlink ref="K244" r:id="rId210" xr:uid="{A190DD47-AAD8-4D2D-976E-4B853E9B187C}"/>
    <hyperlink ref="X244" r:id="rId211" xr:uid="{746AB2B7-DCD0-44E9-AF6A-F673C3F4DA8F}"/>
    <hyperlink ref="AK244" r:id="rId212" xr:uid="{7E06D67E-8C14-49B3-93C4-8E1E33A737F0}"/>
    <hyperlink ref="K189" r:id="rId213" xr:uid="{CF8785AC-4FB9-463F-8D0E-69E5F04DD00E}"/>
    <hyperlink ref="K181" r:id="rId214" xr:uid="{DF6B4D32-8CD0-41D8-96B6-EA488C06A646}"/>
    <hyperlink ref="X189" r:id="rId215" xr:uid="{887A7875-7C43-4EC5-982A-145A4A9DD034}"/>
    <hyperlink ref="AK189" r:id="rId216" xr:uid="{D51F8393-4950-40B1-969E-F719EBFC448C}"/>
    <hyperlink ref="AK88" r:id="rId217" xr:uid="{D60B5363-48F9-48CF-946C-45CFAF1895F6}"/>
    <hyperlink ref="Z88" r:id="rId218" xr:uid="{9648B78D-5217-46D3-AC85-4F78A7D11C35}"/>
    <hyperlink ref="M88" r:id="rId219" xr:uid="{6E006769-6198-45B5-8503-17B65144CC33}"/>
    <hyperlink ref="K88" r:id="rId220" xr:uid="{5A7734C0-120B-494D-90AD-F0A1D049D60C}"/>
    <hyperlink ref="X88" r:id="rId221" xr:uid="{E732FBBC-2D13-4A5C-9BAB-4BBE2E6478C0}"/>
    <hyperlink ref="X82" r:id="rId222" xr:uid="{8CDC0559-3324-4354-9898-72AC6BD96E36}"/>
    <hyperlink ref="X89" r:id="rId223" xr:uid="{125A18B1-A0FD-4E06-AE71-705EBC34AB13}"/>
    <hyperlink ref="K114" r:id="rId224" xr:uid="{A111AE32-D3C9-4577-8BB1-38136249588F}"/>
    <hyperlink ref="X174" r:id="rId225" xr:uid="{E43B8F19-A766-4961-B42C-FF953686E91B}"/>
    <hyperlink ref="X239" r:id="rId226" xr:uid="{0133597C-C284-4697-BD1A-AE2DC374E4C4}"/>
    <hyperlink ref="AK89" r:id="rId227" xr:uid="{E9FE7247-1A1D-46E1-9926-8D65C2C00B3B}"/>
    <hyperlink ref="AK94" r:id="rId228" xr:uid="{91946ED3-6D0B-4D68-A0E6-33D0EF07CFA8}"/>
    <hyperlink ref="AK96" r:id="rId229" xr:uid="{C9D7EF0F-A428-42A6-91CE-551CB18EC170}"/>
    <hyperlink ref="AK98" r:id="rId230" xr:uid="{A0AAEF69-8C63-4A7C-A184-E851697DB9EA}"/>
    <hyperlink ref="AK111" r:id="rId231" xr:uid="{9C6DDB29-29D2-4A32-9915-817BB6DE5E9F}"/>
    <hyperlink ref="AK113" r:id="rId232" xr:uid="{1D46DA22-DEC9-4FFC-BF5D-4C7A04DEA24A}"/>
    <hyperlink ref="AK148" r:id="rId233" xr:uid="{51DB1987-EC50-49E3-BBA5-FDC1ADE6C88E}"/>
    <hyperlink ref="K238" r:id="rId234" xr:uid="{8FDD4E93-16C8-43F8-8397-4948C53874E2}"/>
    <hyperlink ref="X238" r:id="rId235" xr:uid="{25AC75E7-08D6-4518-BE5E-69F8CA10C489}"/>
    <hyperlink ref="AK238" r:id="rId236" xr:uid="{0AB7D28A-DCF2-48EA-A11F-0CD92A6CB88A}"/>
    <hyperlink ref="K89" r:id="rId237" xr:uid="{E4026BD5-4714-4D11-9199-AD8EDADCEBA3}"/>
    <hyperlink ref="K93" r:id="rId238" xr:uid="{068F061A-B119-4CED-A64A-4C9B57D0C116}"/>
    <hyperlink ref="K94" r:id="rId239" xr:uid="{F9BB00E7-C8A3-4DBC-9A6E-D09F4DAA3C35}"/>
    <hyperlink ref="K95" r:id="rId240" xr:uid="{2669805F-B842-4BC2-92C1-A1AE6BB86D27}"/>
    <hyperlink ref="K98" r:id="rId241" xr:uid="{BBBABABA-EC65-4CDA-B7F5-984DE781BA72}"/>
    <hyperlink ref="K111" r:id="rId242" xr:uid="{1D783073-8BFB-41F9-ADDB-926311EA3280}"/>
    <hyperlink ref="K119" r:id="rId243" xr:uid="{39591388-4814-403A-A404-E61609FDC768}"/>
    <hyperlink ref="K159" r:id="rId244" xr:uid="{994E7DE3-7221-4766-A7A7-DF4D82C14999}"/>
    <hyperlink ref="K191" r:id="rId245" xr:uid="{4D5443A6-0DCA-4A29-A98C-E3565E4C63E9}"/>
    <hyperlink ref="X191" r:id="rId246" xr:uid="{301CBB94-545E-4205-8EA9-03A105CA47AE}"/>
    <hyperlink ref="AK191" r:id="rId247" xr:uid="{2EDDF4BF-811B-4992-9BBD-1E3DBF2EDB79}"/>
    <hyperlink ref="K240" r:id="rId248" xr:uid="{8A90F37A-C506-4225-ADD1-AD0001D39C09}"/>
    <hyperlink ref="X240" r:id="rId249" xr:uid="{A48555E3-77EB-43ED-B880-23E8AE8E8908}"/>
    <hyperlink ref="AK119" r:id="rId250" xr:uid="{65537570-22A3-4513-B9A5-026FA65BF10F}"/>
    <hyperlink ref="AK100" r:id="rId251" xr:uid="{3AC386F3-F847-4099-95CF-2A5CB3A0CD34}"/>
    <hyperlink ref="AK95" r:id="rId252" xr:uid="{D2FA8D0F-CB0D-46AB-918D-80662B311EB0}"/>
    <hyperlink ref="K112" r:id="rId253" xr:uid="{4804D50D-4E0A-4D59-A892-D81D5ED38CA3}"/>
    <hyperlink ref="X99" r:id="rId254" xr:uid="{B8DDF94A-7F2B-4CEC-82F3-4961CD759A33}"/>
    <hyperlink ref="K82" r:id="rId255" xr:uid="{2D48BA9E-6A56-48EC-BD2F-A38DE46320E2}"/>
    <hyperlink ref="K90" r:id="rId256" xr:uid="{8A8DE548-228C-4609-ACEE-9B6E2730E663}"/>
    <hyperlink ref="K99" r:id="rId257" xr:uid="{21F4C2F0-92EC-4B18-BE1C-B08FAE81DC75}"/>
    <hyperlink ref="K126" r:id="rId258" xr:uid="{F074E971-C673-488D-B3C0-318BA8E327B5}"/>
    <hyperlink ref="X14" r:id="rId259" xr:uid="{9483C28E-B1D3-45F7-AAC2-74639B053CAB}"/>
    <hyperlink ref="AK102" r:id="rId260" xr:uid="{0253EEA9-ED3C-48B0-84A0-990E9F031E65}"/>
    <hyperlink ref="X102" r:id="rId261" xr:uid="{FA053A02-FB1A-4876-B61A-2BF4D2B8EC62}"/>
    <hyperlink ref="K108" r:id="rId262" xr:uid="{B924CEA1-200D-4BEA-B133-94DAEA6896D2}"/>
    <hyperlink ref="AK167" r:id="rId263" xr:uid="{2006E269-7790-4E6B-9343-FB3B1B16B60C}"/>
    <hyperlink ref="AK140" r:id="rId264" xr:uid="{71E924E4-5771-4818-BE10-DB9439970089}"/>
    <hyperlink ref="AK118" r:id="rId265" xr:uid="{418C94F7-6A6C-40D5-9721-30A2A1EF62E5}"/>
    <hyperlink ref="AK92" r:id="rId266" xr:uid="{F837BBA9-5C10-4F21-8FC2-6F3725F23B6E}"/>
    <hyperlink ref="K101" r:id="rId267" xr:uid="{AAADF880-9273-4978-A2C9-1875C9BCD385}"/>
    <hyperlink ref="K12" r:id="rId268" xr:uid="{63375787-EDC6-4E74-AADA-707566CA9368}"/>
    <hyperlink ref="K69" r:id="rId269" xr:uid="{D499398B-6FA5-46A9-9295-C557DF4D71E3}"/>
    <hyperlink ref="X69" r:id="rId270" xr:uid="{B12A00AB-C26C-4CFA-A512-BADB76892249}"/>
    <hyperlink ref="AK69" r:id="rId271" xr:uid="{A304BB3C-FF1D-4D8B-A135-99ADAD296F9F}"/>
    <hyperlink ref="K58" r:id="rId272" xr:uid="{CA6D2BFC-E983-47B5-8907-E6702CD2BAFB}"/>
    <hyperlink ref="X58" r:id="rId273" xr:uid="{3F257F1D-9468-43E5-AD02-7114EDFFAEF2}"/>
    <hyperlink ref="AK58" r:id="rId274" xr:uid="{72C1E2E8-2492-41C9-9E5B-D93D9A645C82}"/>
    <hyperlink ref="X227" r:id="rId275" xr:uid="{2F5F058C-2A5F-4678-ABCE-DD2A41EDB108}"/>
    <hyperlink ref="K208" r:id="rId276" xr:uid="{217D5CB9-ACB3-4F1C-9D6D-8FCD724A1A8B}"/>
    <hyperlink ref="AK227" r:id="rId277" xr:uid="{E5E1A847-12D6-4596-8F2C-A3D59B244D8A}"/>
    <hyperlink ref="K15" r:id="rId278" xr:uid="{870EB545-4656-447F-955D-97F4D2B3CAAD}"/>
    <hyperlink ref="X15" r:id="rId279" xr:uid="{6A0AF367-0475-4BB1-9657-2C0D3F4FF59C}"/>
    <hyperlink ref="AK15" r:id="rId280" xr:uid="{010EA62F-6214-4D1B-89FB-D34EAD15CBE9}"/>
    <hyperlink ref="K16" r:id="rId281" xr:uid="{DE455BB9-424A-48C1-89CA-9E339E635F35}"/>
    <hyperlink ref="X16" r:id="rId282" xr:uid="{7D2C46EE-1FC9-4F1D-B855-E34CFC640D8D}"/>
    <hyperlink ref="K18" r:id="rId283" xr:uid="{5AB8E499-BA72-411A-BEBA-FC203F613E7E}"/>
    <hyperlink ref="X18" r:id="rId284" xr:uid="{E5715986-C3A0-4B3F-ACE9-3A2BA2FE5C3F}"/>
    <hyperlink ref="K20" r:id="rId285" xr:uid="{A0700949-E36E-4B42-9F6B-AD45A7A1F6BA}"/>
    <hyperlink ref="X20" r:id="rId286" xr:uid="{B00CED59-AEC3-4DF8-B44F-098E1F8253AA}"/>
    <hyperlink ref="K46" r:id="rId287" xr:uid="{00A658E3-0235-49D9-8436-271C56B85E65}"/>
    <hyperlink ref="X46" r:id="rId288" xr:uid="{F61D2BD1-4A9F-4189-92BA-88E3C0ACD921}"/>
    <hyperlink ref="X139" r:id="rId289" xr:uid="{8202C59F-4558-4547-93FD-5114C1F6E334}"/>
    <hyperlink ref="K199" r:id="rId290" xr:uid="{26F6E54E-56DD-4927-8236-B0CB2BCCF78A}"/>
    <hyperlink ref="X199" r:id="rId291" xr:uid="{E0609A33-0C02-407B-8703-8ED66DBA6FE3}"/>
    <hyperlink ref="K56" r:id="rId292" xr:uid="{FEA33474-7513-4160-AC4F-7FC05C58DEC2}"/>
    <hyperlink ref="X56" r:id="rId293" xr:uid="{A4DF8C91-6E8E-4477-9209-57E3F4AB465C}"/>
    <hyperlink ref="X27" r:id="rId294" xr:uid="{5D171F03-186B-4712-A305-85F5290A2B8D}"/>
    <hyperlink ref="AK27" r:id="rId295" xr:uid="{66182E45-BDD0-4AFF-BC1F-E7FE4454DF2D}"/>
    <hyperlink ref="K205" r:id="rId296" xr:uid="{E1E776FB-E105-48F7-BA68-DCFB2E161FFE}"/>
    <hyperlink ref="K55" r:id="rId297" xr:uid="{E56E7CDA-E6D3-49CC-BB10-33D852A7EFC0}"/>
    <hyperlink ref="X55" r:id="rId298" xr:uid="{D13A82F1-47E0-4E91-8E86-60E47C1FD65A}"/>
    <hyperlink ref="AK55" r:id="rId299" xr:uid="{FEE3EC55-2FA1-4007-A64C-863F9E0C6B4F}"/>
    <hyperlink ref="X72" r:id="rId300" xr:uid="{E74B213A-FCA7-4084-B057-3505D8386E6D}"/>
    <hyperlink ref="AK46" r:id="rId301" xr:uid="{F9F91EEC-6432-4E29-B49E-4FAF01E19C1E}"/>
    <hyperlink ref="X198" r:id="rId302" xr:uid="{1240B15F-1DD6-447A-B9B9-F6E79BEF70E5}"/>
    <hyperlink ref="AK198" r:id="rId303" xr:uid="{8F3DCCBD-E0CF-489F-BC84-5D3F321C077B}"/>
    <hyperlink ref="AK199" r:id="rId304" xr:uid="{6540DDE7-7E59-4C68-B5F4-FC0C16E5A9E4}"/>
    <hyperlink ref="K136" r:id="rId305" xr:uid="{8105FA56-B41F-415F-8C9D-58653BB021C6}"/>
    <hyperlink ref="AK136" r:id="rId306" xr:uid="{D729101F-99CD-464E-97C6-6E4C8805C76C}"/>
    <hyperlink ref="K124" r:id="rId307" xr:uid="{A2E9D410-228B-42A5-9E4E-D7742BC0F0FF}"/>
    <hyperlink ref="X124" r:id="rId308" xr:uid="{70C192EB-C492-4023-BB0E-4C1BC61C076E}"/>
    <hyperlink ref="X51" r:id="rId309" xr:uid="{48A28575-D6FA-4228-84AD-97ABB7A058C0}"/>
    <hyperlink ref="AK18" r:id="rId310" xr:uid="{030E9327-2C29-43AE-86DB-B7571A197751}"/>
    <hyperlink ref="K87" r:id="rId311" xr:uid="{5AFA3100-511C-469C-924E-F1AE8B1A6347}"/>
    <hyperlink ref="X87" r:id="rId312" xr:uid="{2406FFF2-17EC-459D-921D-30AC321E2522}"/>
    <hyperlink ref="K217" r:id="rId313" xr:uid="{8413A350-97F9-4DF8-A25B-7BB3CC0802D3}"/>
    <hyperlink ref="X217" r:id="rId314" xr:uid="{B6BD48EA-96D7-499D-8965-3D7F5A30CE96}"/>
    <hyperlink ref="AK217" r:id="rId315" xr:uid="{DE7BED59-05A0-4CCC-A63C-E7C66CED16B9}"/>
    <hyperlink ref="K223" r:id="rId316" xr:uid="{AE52898C-76EC-46CF-B564-ECFCFE1A50FB}"/>
    <hyperlink ref="X223" r:id="rId317" xr:uid="{31EC0996-CFD7-4F75-BF27-46F101D34DE0}"/>
    <hyperlink ref="AK87" r:id="rId318" xr:uid="{D8E6AF04-ACA7-4C6A-BD36-A0F4C551D14D}"/>
    <hyperlink ref="K224" r:id="rId319" xr:uid="{A47ED75D-0B94-47BB-82AA-DA5F391EB86C}"/>
    <hyperlink ref="X224" r:id="rId320" xr:uid="{BA51806A-9105-4CDB-9AAE-6909FAA68F8A}"/>
    <hyperlink ref="K218" r:id="rId321" xr:uid="{6907DF4D-77D1-4CFC-9745-E6B82CC41668}"/>
    <hyperlink ref="X218" r:id="rId322" xr:uid="{88B2E5BF-43FB-4C32-AD0B-0128EF870C20}"/>
    <hyperlink ref="K138" r:id="rId323" xr:uid="{44E2B62C-2417-4D5D-A1B4-53B7AB56C3F4}"/>
    <hyperlink ref="X138" r:id="rId324" xr:uid="{840E64F9-FAC9-4F68-A5F7-E869C9DDF202}"/>
    <hyperlink ref="K221" r:id="rId325" xr:uid="{6C5A3610-1919-4658-9D83-2F784C13C45E}"/>
    <hyperlink ref="X221" r:id="rId326" xr:uid="{04B81852-D9E2-4A2D-A0DA-47E9403ED6C3}"/>
    <hyperlink ref="K222" r:id="rId327" xr:uid="{2E544378-2D2B-46EF-BE63-442A9AA5DF64}"/>
    <hyperlink ref="X222" r:id="rId328" xr:uid="{FE19ED1E-F502-4C78-8357-7F3E8DBBA4F5}"/>
    <hyperlink ref="K226" r:id="rId329" xr:uid="{B45A8710-A924-446B-80A0-45E0A714B628}"/>
    <hyperlink ref="X226" r:id="rId330" xr:uid="{E74A1894-9032-42C6-B14F-3E93A59AC0A7}"/>
    <hyperlink ref="AK226" r:id="rId331" xr:uid="{CEA6AB4F-E3F4-4FE7-B514-BF8BA8001AE1}"/>
    <hyperlink ref="K219" r:id="rId332" xr:uid="{8C413529-5205-4642-9E32-F7AA700D4030}"/>
    <hyperlink ref="X219" r:id="rId333" xr:uid="{DECCD9A0-1BE7-48DF-8AF6-261D60F3E819}"/>
    <hyperlink ref="X123" r:id="rId334" xr:uid="{6C76FA64-9D6B-4570-9440-272D6FC17FA5}"/>
    <hyperlink ref="X144" r:id="rId335" xr:uid="{4218EC98-321D-4CCE-A14C-5F9A64680698}"/>
    <hyperlink ref="AK144" r:id="rId336" xr:uid="{71C5D7A4-B85D-42EB-9993-D560AE6C96E0}"/>
    <hyperlink ref="K146" r:id="rId337" xr:uid="{A25C55E1-90B1-441A-932A-F7100C2EF3B6}"/>
    <hyperlink ref="AK147" r:id="rId338" xr:uid="{729EF941-BD01-4BF3-A8F7-0DFF8368385F}"/>
    <hyperlink ref="X220" r:id="rId339" xr:uid="{CC7D676A-9F39-4DBF-9662-7E8FF1B31F88}"/>
    <hyperlink ref="K220" r:id="rId340" xr:uid="{E4FF12C8-33B9-4381-979E-32CFDD740557}"/>
    <hyperlink ref="K225" r:id="rId341" xr:uid="{091AE89F-FC7D-415A-8014-3B1DB3418C5D}"/>
    <hyperlink ref="X225" r:id="rId342" xr:uid="{5E075F33-398C-4C90-8044-091147A0F672}"/>
    <hyperlink ref="AK225" r:id="rId343" xr:uid="{AFE18839-F08F-4B4B-9908-568F872DA1EC}"/>
    <hyperlink ref="K75" r:id="rId344" xr:uid="{E2DB81BA-E4F3-4FAC-AFD2-290FF3F0BB79}"/>
    <hyperlink ref="K152" r:id="rId345" xr:uid="{8063F301-0561-4C05-B715-747CDFE289EF}"/>
    <hyperlink ref="X74" r:id="rId346" xr:uid="{853C2384-641D-430E-A3FB-5086AB825695}"/>
    <hyperlink ref="K73" r:id="rId347" xr:uid="{B8E060CB-8A74-4524-80D2-5552EBE8D3E3}"/>
    <hyperlink ref="K156" r:id="rId348" xr:uid="{DC3C2639-271C-4A40-AD55-60D9EDAF8178}"/>
    <hyperlink ref="K67" r:id="rId349" xr:uid="{49CA7A9E-6156-48D6-A674-E2D6E1666F1A}"/>
    <hyperlink ref="X67" r:id="rId350" xr:uid="{00FF2789-1254-4D8C-9F22-A505CE2F7CE7}"/>
    <hyperlink ref="K60" r:id="rId351" xr:uid="{07953FBB-035E-4F1E-8799-30A4AF374F21}"/>
    <hyperlink ref="X60" r:id="rId352" xr:uid="{F06A2875-714C-49B6-9090-49EF771E3BE4}"/>
    <hyperlink ref="AK60" r:id="rId353" xr:uid="{8923BBA7-011D-4E24-BB85-299E7FC0C38B}"/>
    <hyperlink ref="AK157" r:id="rId354" xr:uid="{E17E83E3-131F-4284-B3A6-76DECC0D7B0F}"/>
    <hyperlink ref="K59" r:id="rId355" xr:uid="{849B9C74-D5EB-4954-BAD7-7BC1964378F3}"/>
    <hyperlink ref="X59" r:id="rId356" xr:uid="{16CBA7F4-A668-4242-AD58-6353B469CF1C}"/>
    <hyperlink ref="AK59" r:id="rId357" xr:uid="{07A086DC-1649-4FAF-A425-D18D0992DB7B}"/>
    <hyperlink ref="K54" r:id="rId358" xr:uid="{F417657F-8777-409E-89C5-51495CEE04FB}"/>
    <hyperlink ref="X54" r:id="rId359" xr:uid="{912A744E-01DD-493E-9013-759DA89DCB55}"/>
    <hyperlink ref="AK54" r:id="rId360" xr:uid="{0ABE7B9D-D979-4416-A48C-69549EEF5011}"/>
    <hyperlink ref="K232" r:id="rId361" xr:uid="{DDE1B706-7472-4BCE-8674-875EAC680037}"/>
    <hyperlink ref="X232" r:id="rId362" xr:uid="{F7D13D65-6AB1-4AF0-9D92-3AF096BA2CC8}"/>
    <hyperlink ref="AK160" r:id="rId363" xr:uid="{75640BBB-5C53-44F9-9431-91C09A0C8B87}"/>
    <hyperlink ref="X190" r:id="rId364" xr:uid="{62084E33-71A4-4024-8D23-2935F7CC7C4F}"/>
    <hyperlink ref="K162" r:id="rId365" xr:uid="{50FD886A-0D2F-432C-8B6E-D35E8E734D80}"/>
    <hyperlink ref="X162" r:id="rId366" xr:uid="{15A0E30C-3E8D-4CE7-98F5-AA89A762E1B1}"/>
    <hyperlink ref="AK85" r:id="rId367" xr:uid="{340CA2C5-7274-4AB9-992A-7F790E5A20AC}"/>
    <hyperlink ref="X206" r:id="rId368" xr:uid="{64CC8554-61A1-4E28-ADB4-2D9187DB3255}"/>
    <hyperlink ref="K207" r:id="rId369" xr:uid="{73EE3751-2FC2-41C0-9BCF-DFD12A119D2D}"/>
    <hyperlink ref="K209" r:id="rId370" xr:uid="{4112222A-2B35-47ED-9DE7-2CEC86A33D0D}"/>
    <hyperlink ref="X210" r:id="rId371" xr:uid="{D19ED694-6AA0-4310-9169-85D55B492C14}"/>
    <hyperlink ref="X107" r:id="rId372" xr:uid="{AEE69861-F033-40A1-A39E-D0DB2B67EC72}"/>
    <hyperlink ref="X183" r:id="rId373" xr:uid="{B0E507FC-BFD2-44F3-8D6D-22FCAB95D936}"/>
    <hyperlink ref="X184" r:id="rId374" xr:uid="{1C0FD1BD-6392-4E60-89E3-E90B68282714}"/>
    <hyperlink ref="X245" r:id="rId375" xr:uid="{2F7047BF-3997-41DB-8957-057FB9FDC955}"/>
    <hyperlink ref="AK124" r:id="rId376" xr:uid="{1BF3A336-BE0A-43ED-8A6C-DB55B8BBD53C}"/>
    <hyperlink ref="K117" r:id="rId377" xr:uid="{F42F8E0C-F58E-4877-A106-68C01C3DCF07}"/>
    <hyperlink ref="X117" r:id="rId378" xr:uid="{AFFFAB2A-8C87-43E9-ACAD-8BED394B4711}"/>
    <hyperlink ref="AK117" r:id="rId379" xr:uid="{7605F532-FF47-4CB2-9BD6-E02F1B8F6C71}"/>
    <hyperlink ref="AK182" r:id="rId380" xr:uid="{814D9F78-FC60-4E84-9010-0CF1FE3DB7D6}"/>
    <hyperlink ref="AK186" r:id="rId381" xr:uid="{BD38CD79-F48F-4CEB-BD76-A057AFA3DA3D}"/>
    <hyperlink ref="AK64:AK65" r:id="rId382" display="SGD_ VARIOS 19-02-2026 SAS" xr:uid="{321F8021-A635-41C7-B622-4104B930FE6F}"/>
    <hyperlink ref="AK104" r:id="rId383" xr:uid="{3725A973-3534-48CB-90CA-822A1BC6DD67}"/>
    <hyperlink ref="AK246" r:id="rId384" xr:uid="{FE5F2033-D695-42D4-AE23-FAFB90BA95F7}"/>
    <hyperlink ref="K245" r:id="rId385" xr:uid="{6D2F590C-67DD-4851-A50D-E153CEDD16FB}"/>
    <hyperlink ref="K11" r:id="rId386" xr:uid="{03E8601B-202B-4C0D-930A-8E49A7087305}"/>
    <hyperlink ref="K107" r:id="rId387" xr:uid="{D883C524-47FA-473C-B9CB-FF771EE06CA2}"/>
    <hyperlink ref="K141" r:id="rId388" xr:uid="{FDEBB9EA-7534-4DC7-9992-45E7E28C9492}"/>
    <hyperlink ref="K182" r:id="rId389" xr:uid="{08636674-D5D7-4378-8938-FDA41C73095D}"/>
    <hyperlink ref="K246" r:id="rId390" xr:uid="{0B03299A-A0F5-4D5B-A156-A44C3AA95A48}"/>
    <hyperlink ref="K143" r:id="rId391" xr:uid="{3BEA9270-ACAA-4E53-B44B-4005EA0B0F64}"/>
    <hyperlink ref="X143" r:id="rId392" xr:uid="{683B0A47-9B70-418E-90D6-153CBC85A251}"/>
    <hyperlink ref="AK143" r:id="rId393" xr:uid="{02C084ED-BDE3-45DD-8517-E6EEBB727E71}"/>
    <hyperlink ref="X247" r:id="rId394" xr:uid="{154A5B85-AEF3-42C3-94C4-716FC45C1E7A}"/>
    <hyperlink ref="AK247" r:id="rId395" xr:uid="{C64BC121-68E7-4D9A-B7E2-BF595C5D6FC6}"/>
    <hyperlink ref="K17" r:id="rId396" xr:uid="{93A2FA95-2DAE-4049-AE6B-888B86DC5A28}"/>
    <hyperlink ref="X17" r:id="rId397" xr:uid="{1F1ADE6D-99A0-49FD-AB80-3EF7F0A73474}"/>
    <hyperlink ref="AK17" r:id="rId398" xr:uid="{59F2930D-5CB1-4280-8927-24CF0BDB9E3B}"/>
    <hyperlink ref="K66" r:id="rId399" xr:uid="{9FC43ACC-808B-4244-9EB1-C21DA4BBD8E2}"/>
    <hyperlink ref="X66" r:id="rId400" xr:uid="{1E2AA859-69CF-46E5-9F70-9EF9973FB1B1}"/>
    <hyperlink ref="X73" r:id="rId401" xr:uid="{8B494FDD-34FD-4B38-90FB-887142FECE59}"/>
    <hyperlink ref="K74" r:id="rId402" xr:uid="{34290427-A45C-48CB-B9F8-8AE1D6E9E829}"/>
    <hyperlink ref="K85" r:id="rId403" xr:uid="{27520F12-DE8D-4ABB-B5E8-67A255BFB083}"/>
    <hyperlink ref="X75" r:id="rId404" xr:uid="{2F2418FE-BBEE-45A3-8BB0-E6C2CC08E9C0}"/>
    <hyperlink ref="AK218" r:id="rId405" xr:uid="{C10531AC-ED92-4392-9193-D3EFF7EF3BC9}"/>
    <hyperlink ref="K228" r:id="rId406" xr:uid="{399E9D44-3110-4472-A57B-24898E7CEFE1}"/>
    <hyperlink ref="X228" r:id="rId407" xr:uid="{321F34E9-D8F6-4AB8-B638-8327EE09FAFF}"/>
    <hyperlink ref="K204" r:id="rId408" xr:uid="{A311DD09-A2D6-40CA-AB5E-1376C55AFE95}"/>
    <hyperlink ref="K210" r:id="rId409" xr:uid="{7A949C08-303A-4A00-8437-B1D7BB3623BD}"/>
    <hyperlink ref="X204" r:id="rId410" xr:uid="{569DCA70-15E0-4693-95E8-BA478A484424}"/>
    <hyperlink ref="X11" r:id="rId411" xr:uid="{89DBA4CD-D4A2-45F1-93C2-693D63B2A762}"/>
    <hyperlink ref="X205" r:id="rId412" xr:uid="{009D425C-8C85-4C49-A48D-63937064997E}"/>
    <hyperlink ref="X207" r:id="rId413" xr:uid="{1360C09D-41AE-412E-99A3-7E3661A21B35}"/>
    <hyperlink ref="X208" r:id="rId414" xr:uid="{F03FDA40-29C8-44C6-A739-53A9AFAD645D}"/>
    <hyperlink ref="X209" r:id="rId415" xr:uid="{29EACD4A-D19B-4531-8DC4-412DF4E0728B}"/>
    <hyperlink ref="K206" r:id="rId416" xr:uid="{8195C072-F702-4CBF-A0CB-EE4EACE3D4FC}"/>
    <hyperlink ref="X211" r:id="rId417" xr:uid="{8F135469-EB6C-4AAD-9D67-239FCA3A1A11}"/>
    <hyperlink ref="K211" r:id="rId418" xr:uid="{0EF0EE04-EA2B-47C4-87AA-7302C8E3A818}"/>
    <hyperlink ref="AK222" r:id="rId419" xr:uid="{4CB55C01-3BE3-49BA-BDB8-D66C0172F822}"/>
    <hyperlink ref="K139" r:id="rId420" xr:uid="{261CA725-8AE4-41BF-8B96-F3DE563B259F}"/>
    <hyperlink ref="X12" r:id="rId421" xr:uid="{FE61EB9C-96F9-41AA-B76A-7E533321DB0F}"/>
    <hyperlink ref="AK12" r:id="rId422" xr:uid="{21B28942-CB01-414C-96A7-BAD2BE0236EF}"/>
    <hyperlink ref="AK20" r:id="rId423" xr:uid="{2F27810D-F987-4374-A357-62E9DB6E0602}"/>
    <hyperlink ref="K102" r:id="rId424" xr:uid="{CB585E76-0045-4FF1-9D50-3FA7B9F4FE0E}"/>
    <hyperlink ref="X103" r:id="rId425" xr:uid="{D4F3A511-AEB0-4509-A12A-F6D5B067731A}"/>
    <hyperlink ref="K103" r:id="rId426" xr:uid="{932036D9-0E56-475B-964F-7ACB1620FAE3}"/>
    <hyperlink ref="K27" r:id="rId427" xr:uid="{D1F7BA29-C470-45A3-B714-E1BB3763EE1E}"/>
    <hyperlink ref="K125" r:id="rId428" xr:uid="{9E606558-FDE8-4099-B23C-D3C55D4E0E29}"/>
    <hyperlink ref="X125" r:id="rId429" xr:uid="{40099043-BAE9-49D1-9DE2-9E2F33DDAB16}"/>
    <hyperlink ref="AK125" r:id="rId430" xr:uid="{C2B4EB7C-E20F-45CD-B798-C345AB3F822D}"/>
    <hyperlink ref="K198" r:id="rId431" xr:uid="{C23A82E2-E088-4345-B30E-BDEF3BDCE3D4}"/>
    <hyperlink ref="K247" r:id="rId432" xr:uid="{453DDA3C-CFBA-4AF5-AA29-51A7433E58F6}"/>
    <hyperlink ref="AK135" r:id="rId433" xr:uid="{124C11DC-042C-4974-B900-4D4CDF410992}"/>
    <hyperlink ref="K135" r:id="rId434" xr:uid="{5B69A9B7-8265-40B6-9B38-CDBA9FEC1BEC}"/>
    <hyperlink ref="K134" r:id="rId435" xr:uid="{4E97E3A3-5F61-456C-92D2-7F8A3F7D3660}"/>
    <hyperlink ref="AK134" r:id="rId436" xr:uid="{AB48935C-BF91-4C5D-926C-A308A4BB3423}"/>
    <hyperlink ref="K133" r:id="rId437" xr:uid="{482339A9-B7BC-4E2D-8367-08D2CA926ADB}"/>
    <hyperlink ref="X134" r:id="rId438" xr:uid="{E8CD5EF5-9F18-46ED-9A11-D08BAAEDAC3A}"/>
    <hyperlink ref="X135" r:id="rId439" xr:uid="{F67031E4-80CD-41B9-8AEE-22265B24A566}"/>
    <hyperlink ref="X133" r:id="rId440" xr:uid="{C7195446-70CD-42D7-A850-2E738ED500D8}"/>
    <hyperlink ref="AK133" r:id="rId441" xr:uid="{11383A7A-605B-42CB-9A91-04523BD63E06}"/>
    <hyperlink ref="K200" r:id="rId442" xr:uid="{ABD65877-CF7F-4C0F-9AD2-98BB36F1ADE2}"/>
    <hyperlink ref="X200" r:id="rId443" xr:uid="{69121A8C-68C0-42E9-895D-2D8B9BAF700C}"/>
    <hyperlink ref="X4" r:id="rId444" xr:uid="{EB9C551A-43DC-4C88-BFE5-8DA9E9EAF5B3}"/>
    <hyperlink ref="K3" r:id="rId445" xr:uid="{A217EF4B-C385-4107-8A8F-E77D3829772C}"/>
    <hyperlink ref="AK3" r:id="rId446" xr:uid="{6F957CAD-2A74-4794-A04D-365D53C1E367}"/>
    <hyperlink ref="X8" r:id="rId447" xr:uid="{182F42D3-11E5-44CC-9B6B-0DD878C52103}"/>
    <hyperlink ref="AK4" r:id="rId448" xr:uid="{EDA6D68E-1DA5-4BB0-8755-68957FC9125F}"/>
    <hyperlink ref="K4" r:id="rId449" xr:uid="{AD315E9E-828D-462B-B4BD-6C851DF5A81E}"/>
    <hyperlink ref="X9" r:id="rId450" xr:uid="{3092A958-A127-4A2A-8B96-11ED510A6C5B}"/>
    <hyperlink ref="K9" r:id="rId451" xr:uid="{330329A1-B4E2-4A55-A930-81309B54072E}"/>
    <hyperlink ref="AK9" r:id="rId452" xr:uid="{CFCE5465-F287-41C5-816D-DB229D0F9467}"/>
    <hyperlink ref="K8" r:id="rId453" xr:uid="{5E6291D1-EACE-4A8C-9982-83AFEF721F9A}"/>
    <hyperlink ref="K6" r:id="rId454" xr:uid="{CB935165-C05B-4AFD-A705-003997F18D0E}"/>
    <hyperlink ref="AK6" r:id="rId455" xr:uid="{1D0E4C93-CB4F-45DA-ACC5-59C87EF0B7FD}"/>
    <hyperlink ref="X6" r:id="rId456" xr:uid="{E42DB27B-6868-4061-AC97-05579297D915}"/>
    <hyperlink ref="AK8" r:id="rId457" xr:uid="{E59E7497-C076-435D-A351-C1237CFD2BB9}"/>
    <hyperlink ref="X3" r:id="rId458" xr:uid="{56509BBD-768C-45E3-BE0F-C3B68C303BF8}"/>
    <hyperlink ref="X7" r:id="rId459" xr:uid="{4BF5963B-B343-4919-B9C8-22FBB9DBA85C}"/>
    <hyperlink ref="AK5" r:id="rId460" xr:uid="{808C931A-36A3-4B12-B588-345652E48D94}"/>
    <hyperlink ref="X5" r:id="rId461" xr:uid="{5066B5F9-0BB9-4BEA-92C6-132EC17959B7}"/>
    <hyperlink ref="AK7" r:id="rId462" xr:uid="{33B51774-5746-461A-973F-659378CCC3EA}"/>
    <hyperlink ref="K7" r:id="rId463" xr:uid="{5AF27CB6-163C-4F14-8E67-6785D260E607}"/>
    <hyperlink ref="K5" r:id="rId464" xr:uid="{BA4D01D7-A4F0-4723-8320-AE2922439811}"/>
    <hyperlink ref="K227" r:id="rId465" xr:uid="{991F420E-6960-4115-9BEE-FA4AE1AF016F}"/>
    <hyperlink ref="AK193" r:id="rId466" xr:uid="{2671A279-FD26-4EDC-90CB-F76169D77313}"/>
    <hyperlink ref="K248" r:id="rId467" display="https://gobiernobogota-my.sharepoint.com/:b:/g/personal/planeacion_suba_gobiernobogota_gov_co/IQD8-fB7Z31xT6iWaNZyHgITAaIKNdPyHjGXDDRwvXNIe00?e=G4mk3i" xr:uid="{04F8B0F3-8D1D-44B7-819D-8BDC287A88C8}"/>
    <hyperlink ref="M248" r:id="rId468" display="https://gobiernobogota-my.sharepoint.com/:b:/g/personal/planeacion_suba_gobiernobogota_gov_co/IQD8-fB7Z31xT6iWaNZyHgITAaIKNdPyHjGXDDRwvXNIe00?e=qNJcBu" xr:uid="{4A629240-2ECD-437C-93A2-72AD95379AE8}"/>
    <hyperlink ref="X248" r:id="rId469" display="https://gobiernobogota-my.sharepoint.com/:b:/g/personal/planeacion_suba_gobiernobogota_gov_co/IQBhCn_ulhVpQrfNV0b_rqN9Af-WrBp-g-r2TsiWZBvQUbM?e=9oGF5b" xr:uid="{10444ACC-C69C-47C6-91DC-ED8776E64855}"/>
    <hyperlink ref="Z248" r:id="rId470" display="https://gobiernobogota-my.sharepoint.com/:b:/g/personal/planeacion_suba_gobiernobogota_gov_co/IQBhCn_ulhVpQrfNV0b_rqN9Af-WrBp-g-r2TsiWZBvQUbM?e=jl7x1V" xr:uid="{173B5654-55C0-437A-B7F5-008AF37ACC38}"/>
    <hyperlink ref="AK248" r:id="rId471" display="https://gobiernobogota-my.sharepoint.com/:b:/g/personal/planeacion_suba_gobiernobogota_gov_co/IQC3tzlDQVcdTIBJ2ywZMSlBAckUzIYikX0AZjRY-t9lHh4?e=R8FFCw" xr:uid="{B8AB10FF-E706-4DA6-B47B-63071FE64FE2}"/>
    <hyperlink ref="AM248" r:id="rId472" display="https://gobiernobogota-my.sharepoint.com/:b:/g/personal/planeacion_suba_gobiernobogota_gov_co/IQC3tzlDQVcdTIBJ2ywZMSlBAckUzIYikX0AZjRY-t9lHh4?e=R8FFCw" xr:uid="{CF0101EE-8AB1-4012-9DB3-495B1620C580}"/>
    <hyperlink ref="K249" r:id="rId473" display="https://gobiernobogota-my.sharepoint.com/:b:/g/personal/planeacion_suba_gobiernobogota_gov_co/IQBJPW5Nj37YRoGqmmbxODi6AZRZ8VHrmEMMLpjJRa1_rT0?e=XFbbfG" xr:uid="{B702398F-D2CE-4D31-B75F-B61713302CB4}"/>
    <hyperlink ref="M249" r:id="rId474" display="https://gobiernobogota-my.sharepoint.com/:b:/g/personal/planeacion_suba_gobiernobogota_gov_co/IQBJPW5Nj37YRoGqmmbxODi6AZRZ8VHrmEMMLpjJRa1_rT0?e=YEB19y" xr:uid="{81870E73-925F-43CD-B09B-B1F14F06750A}"/>
    <hyperlink ref="X249" r:id="rId475" display="https://gobiernobogota-my.sharepoint.com/:b:/g/personal/planeacion_suba_gobiernobogota_gov_co/IQC3tzlDQVcdTIBJ2ywZMSlBAckUzIYikX0AZjRY-t9lHh4?e=xWxWGQ" xr:uid="{1394413B-D26A-4D29-93A4-7D399C818CC4}"/>
    <hyperlink ref="Z249" r:id="rId476" display="https://gobiernobogota-my.sharepoint.com/:b:/g/personal/planeacion_suba_gobiernobogota_gov_co/IQC3tzlDQVcdTIBJ2ywZMSlBAckUzIYikX0AZjRY-t9lHh4?e=R8FFCw" xr:uid="{571B7538-0851-4949-9970-E60608BD0F11}"/>
    <hyperlink ref="AK249" r:id="rId477" display="https://gobiernobogota-my.sharepoint.com/:b:/g/personal/planeacion_suba_gobiernobogota_gov_co/IQDJsXKkvhhLR6UftJkxWDi7AUPn8yyc2qiNhvVizmwwIE0?e=0l8yMN" xr:uid="{61810C7B-9288-49E9-866D-FF7B8691B4C5}"/>
    <hyperlink ref="AM249" r:id="rId478" display="https://gobiernobogota-my.sharepoint.com/:b:/g/personal/planeacion_suba_gobiernobogota_gov_co/IQDJsXKkvhhLR6UftJkxWDi7AUPn8yyc2qiNhvVizmwwIE0?e=0l8yMN" xr:uid="{E2214707-224D-481C-B377-BBD31F06145F}"/>
    <hyperlink ref="K250" r:id="rId479" display="https://gobiernobogota-my.sharepoint.com/:b:/g/personal/planeacion_suba_gobiernobogota_gov_co/IQBQDjV9qeY8R5ZK877J9DOWARGWf1EshwyucPNASOALmBE?e=Iivbtn" xr:uid="{B28990A3-FF00-448A-BF43-B0B382F0E6C7}"/>
    <hyperlink ref="X250" r:id="rId480" display="https://gobiernobogota-my.sharepoint.com/:b:/g/personal/planeacion_suba_gobiernobogota_gov_co/IQAy9Cmm21v_QbryecsWiLMPAT22tJzzWOkTkXGZzpO5b6U?e=djEsdz" xr:uid="{8118BA0B-F25E-4E54-AAAB-0FA2D531EDC1}"/>
    <hyperlink ref="AK250" r:id="rId481" display="https://gobiernobogota-my.sharepoint.com/:b:/g/personal/planeacion_suba_gobiernobogota_gov_co/IQDLjogTg270RoPpWYs8pJqHARFRYnU-0tbtVmN8igFVGxk?e=sksxuX" xr:uid="{BBF65F89-36C1-4353-875B-ACA99EE0E096}"/>
    <hyperlink ref="K251" r:id="rId482" display="https://gobiernobogota-my.sharepoint.com/:b:/g/personal/planeacion_suba_gobiernobogota_gov_co/IQCOPM8ldyOlTZ80CqEXwIn8AX-cx7kMMoFydOa39O_PZRY?e=Iglx0Q" xr:uid="{651E8F1E-15DD-4E2A-9FA9-F39735233E66}"/>
    <hyperlink ref="X251" r:id="rId483" display="https://gobiernobogota-my.sharepoint.com/:b:/g/personal/planeacion_suba_gobiernobogota_gov_co/IQBk3p8esyFmQ7JIYBOmp1ugAVur5sWsQIJ6EqlcXJmkAhU?e=S8EgrA" xr:uid="{4B4AFB74-07C2-4239-BC7D-4BB77EC86210}"/>
    <hyperlink ref="AK251" r:id="rId484" display="https://gobiernobogota-my.sharepoint.com/:b:/g/personal/planeacion_suba_gobiernobogota_gov_co/IQBOj4gepViEQIaggQMtw5R9AVhaFKBqymvYvovMp3pKGvY?e=dsiY1H" xr:uid="{EDE5DAF3-C599-4D0C-B685-10CCC3303CC7}"/>
    <hyperlink ref="K252" r:id="rId485" display="https://gobiernobogota-my.sharepoint.com/:b:/g/personal/planeacion_suba_gobiernobogota_gov_co/IQBusIu3iBbCSLLjThmedfFnAQB7ntcnjhb9msWBxAmAhvg?e=IUUy6d" xr:uid="{E96DA882-4E94-4E86-BD2A-6A32DB91EF3A}"/>
    <hyperlink ref="X252" r:id="rId486" display="https://gobiernobogota-my.sharepoint.com/:b:/g/personal/planeacion_suba_gobiernobogota_gov_co/IQB-PFpEgkvtRpiNspW5H5cwATOP1F4PvfLo0vSB7F4VOEg?e=cbjeMz" xr:uid="{809A4D9A-43CA-4D73-98DF-31BD6F9E50A5}"/>
    <hyperlink ref="AK252" r:id="rId487" display="https://gobiernobogota-my.sharepoint.com/:b:/g/personal/planeacion_suba_gobiernobogota_gov_co/IQB-PFpEgkvtRpiNspW5H5cwATOP1F4PvfLo0vSB7F4VOEg?e=cbjeMz" xr:uid="{987B75E4-C656-447E-8A9A-ADF3A80B4E52}"/>
    <hyperlink ref="K253" r:id="rId488" display="https://gobiernobogota-my.sharepoint.com/:b:/g/personal/planeacion_suba_gobiernobogota_gov_co/IQCOPM8ldyOlTZ80CqEXwIn8AX-cx7kMMoFydOa39O_PZRY?e=Iglx0Q" xr:uid="{2F52F024-D4F6-4534-8935-74050F7002EC}"/>
    <hyperlink ref="X253" r:id="rId489" display="https://gobiernobogota-my.sharepoint.com/:b:/g/personal/planeacion_suba_gobiernobogota_gov_co/IQCQ0N-NvhCORLW0fyz11GclAffE_p4QKndAc9LoCoZB7BI?e=ivmHj5" xr:uid="{7E8B73F9-A9D7-4A8E-8091-581D8553BE57}"/>
    <hyperlink ref="AK253" r:id="rId490" display="https://gobiernobogota-my.sharepoint.com/:b:/g/personal/planeacion_suba_gobiernobogota_gov_co/IQBOj4gepViEQIaggQMtw5R9AVhaFKBqymvYvovMp3pKGvY?e=dsiY1H" xr:uid="{FF9721CE-66A5-4CB8-8E74-2D5A8818F663}"/>
    <hyperlink ref="K254" r:id="rId491" display="https://gobiernobogota-my.sharepoint.com/:b:/g/personal/planeacion_suba_gobiernobogota_gov_co/IQBusIu3iBbCSLLjThmedfFnAQB7ntcnjhb9msWBxAmAhvg?e=4AkMWL" xr:uid="{0AA38F2F-049D-423E-9FCB-0C9AA5B5CE1A}"/>
    <hyperlink ref="X254" r:id="rId492" display="https://gobiernobogota-my.sharepoint.com/:b:/g/personal/planeacion_suba_gobiernobogota_gov_co/IQB-PFpEgkvtRpiNspW5H5cwATOP1F4PvfLo0vSB7F4VOEg?e=blz1zp" xr:uid="{873330A3-5E85-4F7B-9301-BC57835BFCCD}"/>
    <hyperlink ref="AK254" r:id="rId493" display="https://gobiernobogota-my.sharepoint.com/:b:/g/personal/planeacion_suba_gobiernobogota_gov_co/IQBCUOWtB2-lRq5jVpJv8o44AdiCKeoqI2gZKPq5zFCV3ck?e=WAFjbO" xr:uid="{9C7395BE-8EC0-47CA-9D49-D0D9971771F7}"/>
    <hyperlink ref="K255" r:id="rId494" display="https://gobiernobogota-my.sharepoint.com/:b:/g/personal/planeacion_suba_gobiernobogota_gov_co/IQCOPM8ldyOlTZ80CqEXwIn8AX-cx7kMMoFydOa39O_PZRY?e=Iglx0Q" xr:uid="{47DD4967-B243-4788-8326-ABC818922FDE}"/>
    <hyperlink ref="X255" r:id="rId495" display="https://gobiernobogota-my.sharepoint.com/:b:/g/personal/planeacion_suba_gobiernobogota_gov_co/IQB2Z-VLBCaaTYCoiSTATQM7Adfv3nyUriEMK8CggzXMVXQ?e=hJ4mMx" xr:uid="{0093875A-9101-48A3-8665-14C2191D3D28}"/>
    <hyperlink ref="AK255" r:id="rId496" display="https://gobiernobogota-my.sharepoint.com/:b:/g/personal/planeacion_suba_gobiernobogota_gov_co/IQBOj4gepViEQIaggQMtw5R9AVhaFKBqymvYvovMp3pKGvY?e=dsiY1H" xr:uid="{A7C8D4D1-B0D4-44CA-91A5-FCEFAB7E5B17}"/>
    <hyperlink ref="K256" r:id="rId497" display="https://gobiernobogota-my.sharepoint.com/:b:/g/personal/planeacion_suba_gobiernobogota_gov_co/IQBJ4aw99gzCTqWk9UBx-rYKAdNZNQY8ts01IZ-gtgs2s9s?e=bsIbbX" xr:uid="{CE77D033-3CB2-42B2-B98B-63380FE98298}"/>
    <hyperlink ref="X256" r:id="rId498" display="https://gobiernobogota-my.sharepoint.com/:b:/g/personal/planeacion_suba_gobiernobogota_gov_co/IQAKlicOjUm5QpYSJXdFVPqCAdrgS-IrCoCEM38F5-L2BWs?e=4u1ZKl" xr:uid="{B8385B04-869F-4AC5-AF25-C3AD8E935331}"/>
    <hyperlink ref="AK256" r:id="rId499" display="https://gobiernobogota-my.sharepoint.com/:b:/g/personal/planeacion_suba_gobiernobogota_gov_co/IQBuVAuH6sK1Q6xsMzmPwPbCAfwI6dpNJom4nbigj6Q0IOI?e=aqiA0t" xr:uid="{6C1B83D6-C03F-40DA-8361-660F1A55C1CD}"/>
    <hyperlink ref="K257" r:id="rId500" display="https://gobiernobogota-my.sharepoint.com/:b:/g/personal/planeacion_suba_gobiernobogota_gov_co/IQDm6FfCAAl8SKoS35nj-axfAbcFLv2W88Pt9pEWYFD0kyA?e=Lt5hif" xr:uid="{8C50C604-FBCE-47BF-BA9D-6FAA3BF842A1}"/>
    <hyperlink ref="X257" r:id="rId501" display="https://gobiernobogota-my.sharepoint.com/:b:/g/personal/planeacion_suba_gobiernobogota_gov_co/IQAKlicOjUm5QpYSJXdFVPqCAdrgS-IrCoCEM38F5-L2BWs?e=4u1ZKl" xr:uid="{D58DF064-ABB6-46F3-95F4-0CB330CADF57}"/>
    <hyperlink ref="AK257" r:id="rId502" display="https://gobiernobogota-my.sharepoint.com/:b:/g/personal/planeacion_suba_gobiernobogota_gov_co/IQBJ4aw99gzCTqWk9UBx-rYKAdNZNQY8ts01IZ-gtgs2s9s?e=gDdbKW" xr:uid="{3405DCFD-D0D7-4AD2-B39B-2F5E990FB578}"/>
    <hyperlink ref="K260" r:id="rId503" display="https://gobiernobogota-my.sharepoint.com/:b:/g/personal/planeacion_suba_gobiernobogota_gov_co/IQBJ4aw99gzCTqWk9UBx-rYKAdNZNQY8ts01IZ-gtgs2s9s?e=dkPgAf" xr:uid="{5E96642C-52D8-495B-8C66-E863581171B3}"/>
    <hyperlink ref="X260" r:id="rId504" display="https://gobiernobogota-my.sharepoint.com/:b:/g/personal/planeacion_suba_gobiernobogota_gov_co/IQBNkkwI3IyfSoXnksSZl4n5AV83gg_AOgsWMLZTVe3DnXI?e=MbBsmq" xr:uid="{259AEA77-4204-4132-9055-59D43AB63C66}"/>
    <hyperlink ref="AK260" r:id="rId505" display="https://gobiernobogota-my.sharepoint.com/:b:/g/personal/planeacion_suba_gobiernobogota_gov_co/IQAKlicOjUm5QpYSJXdFVPqCAdrgS-IrCoCEM38F5-L2BWs?e=4u1ZKl" xr:uid="{B901FC37-451D-4706-B5E2-3B9AF84CC286}"/>
    <hyperlink ref="K261" r:id="rId506" display="https://gobiernobogota-my.sharepoint.com/:b:/g/personal/planeacion_suba_gobiernobogota_gov_co/IQBJ4aw99gzCTqWk9UBx-rYKAdNZNQY8ts01IZ-gtgs2s9s?e=dkPgAf" xr:uid="{682B3759-C6C0-4FBA-B9DC-01800A61AC79}"/>
    <hyperlink ref="X261" r:id="rId507" display="https://gobiernobogota-my.sharepoint.com/:b:/g/personal/planeacion_suba_gobiernobogota_gov_co/IQBNkkwI3IyfSoXnksSZl4n5AV83gg_AOgsWMLZTVe3DnXI?e=MbBsmq" xr:uid="{DC669226-470F-4433-B7B4-0C1E4B597E34}"/>
    <hyperlink ref="AK261" r:id="rId508" display="https://gobiernobogota-my.sharepoint.com/:b:/g/personal/planeacion_suba_gobiernobogota_gov_co/IQAKlicOjUm5QpYSJXdFVPqCAdrgS-IrCoCEM38F5-L2BWs?e=4u1ZKl" xr:uid="{9D741CE9-A736-4BD9-B616-41CF48C036FC}"/>
    <hyperlink ref="K262" r:id="rId509" display="https://gobiernobogota-my.sharepoint.com/:b:/g/personal/planeacion_suba_gobiernobogota_gov_co/IQCSAF-vEBS9QprBpnC49V8UATTs8CLO_3UewueWfGbK8GM?e=OkagtV" xr:uid="{0E424643-2CC7-47C4-8CCC-9AE5F935F942}"/>
    <hyperlink ref="X262" r:id="rId510" display="https://gobiernobogota-my.sharepoint.com/:b:/g/personal/planeacion_suba_gobiernobogota_gov_co/IQCnp4TbeUGCSZ0iPO2mihy-AaGFI2y8L8Xd8F_E319nC0o?e=aOrSdN" xr:uid="{0A75887F-46E2-4F78-9586-8FD0F3569BF7}"/>
    <hyperlink ref="AK262" r:id="rId511" display="https://gobiernobogota-my.sharepoint.com/:b:/g/personal/planeacion_suba_gobiernobogota_gov_co/IQCK8wmD755hTK75Ev01a-7pAWm4e6nkZK6c_EwvhnK7bU8?e=uPeOdE" xr:uid="{C6F5AEA8-F18C-4CAC-A745-8F0227CC8BA2}"/>
    <hyperlink ref="K263" r:id="rId512" display="https://gobiernobogota-my.sharepoint.com/:b:/g/personal/planeacion_suba_gobiernobogota_gov_co/IQDGmT9Ef05VT7WCV88HsCAIAQkfEC60fMmULjZxXavYueE?e=Zm1PIG" xr:uid="{376A71AA-AB98-435A-93C9-3BC8BEFB7119}"/>
    <hyperlink ref="X263" r:id="rId513" display="https://gobiernobogota-my.sharepoint.com/:b:/g/personal/planeacion_suba_gobiernobogota_gov_co/IQCg8sMzg_-hSZsw0BHbPxDpATTKtFksWEJnttMGLPl_ZcI?e=3vwzvt" xr:uid="{CF240EFE-B084-4B07-B30C-99D37243EAC8}"/>
    <hyperlink ref="AK263" r:id="rId514" display="https://gobiernobogota-my.sharepoint.com/:b:/g/personal/planeacion_suba_gobiernobogota_gov_co/IQCfBArPfLUsQI5wHc0q52WhAXCpurppoBQey5k1CKgCz0o?e=fRfIYl" xr:uid="{C08C1C2E-4F26-4FDF-B433-EFA00EA79DB6}"/>
    <hyperlink ref="K264" r:id="rId515" display="https://gobiernobogota-my.sharepoint.com/:b:/g/personal/planeacion_suba_gobiernobogota_gov_co/IQBtOAcrTzq2SLPF3JXZfPUIAaA-m4SNRFZY7soF8sXMPLE?e=nV7Dju" xr:uid="{25922BCF-383B-4D47-988D-887F3D5C8C91}"/>
    <hyperlink ref="X264" r:id="rId516" display="https://gobiernobogota-my.sharepoint.com/:b:/g/personal/planeacion_suba_gobiernobogota_gov_co/IQAnajIu4XRgQ6imxL_NfCl3AXn9tPkn-lINqZ2Z5_CSlH4?e=FXadU4" xr:uid="{C2D1113E-9250-452B-BA64-3286347F2012}"/>
    <hyperlink ref="AK264" r:id="rId517" display="https://gobiernobogota-my.sharepoint.com/:b:/g/personal/planeacion_suba_gobiernobogota_gov_co/IQBSNRI1EuBmQ7Ko2AIk-rTYAXGjVbyoyz52fmYkQnpZDt8?e=r5UOh8" xr:uid="{DF71B42E-56A0-4687-A649-2BD65AED7A05}"/>
    <hyperlink ref="K265" r:id="rId518" display="https://gobiernobogota-my.sharepoint.com/:b:/g/personal/planeacion_suba_gobiernobogota_gov_co/IQDRJIJ28inIRJht8XFKhhnuAddXNG05zqPIFexOvE_Kaxc?e=wS6ODT" xr:uid="{89D89858-7407-475E-B270-0B2FE21EED51}"/>
    <hyperlink ref="X265" r:id="rId519" display="https://gobiernobogota-my.sharepoint.com/:b:/g/personal/planeacion_suba_gobiernobogota_gov_co/IQD4j6z0M2mnQoGPaklwqmWaASYdoilITBQmvJcHOtYokDk?e=nkAWhk" xr:uid="{AC1E210D-FE79-4A01-B5F2-DE21BFB7F058}"/>
    <hyperlink ref="AK265" r:id="rId520" display="https://gobiernobogota-my.sharepoint.com/:b:/g/personal/planeacion_suba_gobiernobogota_gov_co/IQCZ0-TLvOXuRoxHKpfjq4U5AXSxVB4dM7wqILDo_9tS1ck?e=D9bRGg" xr:uid="{768EA9B7-6A52-4C0B-B6EA-D75A9FDBF063}"/>
    <hyperlink ref="K266" r:id="rId521" display="https://gobiernobogota-my.sharepoint.com/:b:/g/personal/planeacion_suba_gobiernobogota_gov_co/IQBslQAWKLiFRIwYVqd4tCZuAST_P_JMVawPNTBhRTzpVHw?e=N3lgfs" xr:uid="{8BE0BB06-0FDD-477A-B9B2-96688B4D39C7}"/>
    <hyperlink ref="X266" r:id="rId522" display="https://gobiernobogota-my.sharepoint.com/:b:/g/personal/planeacion_suba_gobiernobogota_gov_co/IQBg4Nh1liweQIIVQg6no0_GAfBe3xXUbHPYIwB1YJLjNiY?e=aSIA0G" xr:uid="{A35C4C38-4B34-4B95-8B42-0E7F7567E376}"/>
    <hyperlink ref="AK266" r:id="rId523" display="https://gobiernobogota-my.sharepoint.com/:b:/g/personal/planeacion_suba_gobiernobogota_gov_co/IQAQHCznIX2KT6n_2wptxjRwAUGsqEy6vQ4IbPwzGwZ4UEs?e=AH82aE" xr:uid="{B8A2388F-55FB-43EA-8A85-D880B3E7311D}"/>
    <hyperlink ref="K267" r:id="rId524" display="https://gobiernobogota-my.sharepoint.com/:b:/g/personal/planeacion_suba_gobiernobogota_gov_co/IQBKv9ow4EApQJzUIx11mxI_AUihJOhbd4NtmyG6UYAJ0FA?e=X0lnJh" xr:uid="{6EB3A990-355C-467F-AC36-61A10355DB60}"/>
    <hyperlink ref="X267" r:id="rId525" display="https://gobiernobogota-my.sharepoint.com/:b:/g/personal/planeacion_suba_gobiernobogota_gov_co/IQAgyLqI0XfuQISEPHMot5r3AXGJzxqIO7TkqEkGREmQbVo?e=QTodiG" xr:uid="{ED69B3D2-2D7B-4958-9F04-088A119AB9E8}"/>
    <hyperlink ref="AK267" r:id="rId526" display="https://gobiernobogota-my.sharepoint.com/:b:/g/personal/planeacion_suba_gobiernobogota_gov_co/IQCKDPDFGZdvTK0OsZqE5IydAXpnf-k9_NtolNe_hE8hSSg?e=4eehFb" xr:uid="{81514370-7A76-4665-93E0-1013C83D75D1}"/>
    <hyperlink ref="K268" r:id="rId527" display="https://gobiernobogota-my.sharepoint.com/:b:/g/personal/planeacion_suba_gobiernobogota_gov_co/IQBn2TXFVfIbRqL8KixPTKPxAcspzUk1-ShYmpsWjLKduZY?e=rd1upr" xr:uid="{409A8462-FD84-4B38-A3A8-0A45EABA7F0D}"/>
    <hyperlink ref="M268" r:id="rId528" display="https://gobiernobogota-my.sharepoint.com/:b:/g/personal/planeacion_suba_gobiernobogota_gov_co/IQBn2TXFVfIbRqL8KixPTKPxAcspzUk1-ShYmpsWjLKduZY?e=rd1upr" xr:uid="{17034D49-6446-45F2-82AE-A27ED4290B9E}"/>
    <hyperlink ref="X268" r:id="rId529" display="https://gobiernobogota-my.sharepoint.com/:b:/g/personal/planeacion_suba_gobiernobogota_gov_co/IQAISn7S5YNbR4ZwQSSV3RaKAV7h9uMgRI1AdpUuSfHV-Ek?e=hzitoN" xr:uid="{0A7CE32B-216E-4B81-B314-C999CE6E9017}"/>
    <hyperlink ref="AK268" r:id="rId530" display="https://gobiernobogota-my.sharepoint.com/:b:/g/personal/planeacion_suba_gobiernobogota_gov_co/IQD-w2Tm_-zsS60w0YzzfHbnAUcGP1na7s_6PMXQpuvS81w?e=tiYAbe" xr:uid="{7A4ECCD5-57D7-453D-A75E-B94929FA6FAF}"/>
    <hyperlink ref="K269" r:id="rId531" display="https://gobiernobogota-my.sharepoint.com/:b:/g/personal/planeacion_suba_gobiernobogota_gov_co/IQA20HlUjZ57QYVI3CjhI_HOAR0N_hBH6khZDpTdAGpiME0?e=iSkKKS" xr:uid="{696A3AD2-613C-482D-87BC-0F47E7AFB327}"/>
    <hyperlink ref="X269" r:id="rId532" display="https://gobiernobogota-my.sharepoint.com/:b:/g/personal/planeacion_suba_gobiernobogota_gov_co/IQD0n6JJ__NHRJO8HGGW0w3IAWVgkUxDt2F6bRCbkosi_dk?e=eMW5Qd" xr:uid="{9257AA41-0B28-4A54-8516-0317642657EA}"/>
    <hyperlink ref="AK269" r:id="rId533" display="https://gobiernobogota-my.sharepoint.com/:b:/g/personal/planeacion_suba_gobiernobogota_gov_co/IQASrcQCitfYTaD0DM674sExAYZ0mp5Lm6y8w2wu6oC6X3k?e=Tgseos" xr:uid="{E72CDC22-A73D-4475-91CA-13D3DA92C1D8}"/>
    <hyperlink ref="K270" r:id="rId534" display="https://gobiernobogota-my.sharepoint.com/:b:/g/personal/planeacion_suba_gobiernobogota_gov_co/IQD_kU1KE_FtQIbdYaG5j-4AAaf7OOaOBzNgN37g7inBEfU?e=40FgQL" xr:uid="{4D89DC6C-2FCC-4EBA-AA7B-51CD4D847FB1}"/>
    <hyperlink ref="X270" r:id="rId535" display="https://gobiernobogota-my.sharepoint.com/:b:/g/personal/planeacion_suba_gobiernobogota_gov_co/IQBfn3NGceAQSrMd_q9WKdKKAXrg1z196Slj6TDThYIj0QQ?e=azmuUi" xr:uid="{2B2D3E10-61D5-4F1F-AD9B-19652A46C95B}"/>
    <hyperlink ref="AK270" r:id="rId536" display="https://gobiernobogota-my.sharepoint.com/:b:/g/personal/planeacion_suba_gobiernobogota_gov_co/IQAqwB0OC_5gTpwd5cyjPRmfAecghp9uyxnTmGkgYstB2lk?e=5p30rN" xr:uid="{BD48F57C-1FAE-49F9-8C3C-7196E08A23DE}"/>
    <hyperlink ref="K271" r:id="rId537" display="https://gobiernobogota-my.sharepoint.com/:b:/g/personal/planeacion_suba_gobiernobogota_gov_co/IQCnmqMUyq7rQosm2nqqlPaOAY01MGv-f34nn99Q3lwNYhc?e=aucv2R" xr:uid="{C8499E4A-4B50-487A-B136-49A4E0F23042}"/>
    <hyperlink ref="X271" r:id="rId538" display="https://gobiernobogota-my.sharepoint.com/:b:/g/personal/planeacion_suba_gobiernobogota_gov_co/IQBbWquabABhR74QtVcJfVb1AehGFrvdxnYQWSN01YWc6ik?e=UU1Mci" xr:uid="{66E3B679-BFF5-429B-87AA-712FABD265F9}"/>
    <hyperlink ref="AK271" r:id="rId539" display="https://gobiernobogota-my.sharepoint.com/:b:/g/personal/planeacion_suba_gobiernobogota_gov_co/IQDXE0g62RoXQYYHZQDlc5J4AaRTvZkt_ePCC1zwQGyRNnA?e=fuP2Z5" xr:uid="{B12C682C-7BED-47A8-9398-37888C6E2F38}"/>
    <hyperlink ref="K272" r:id="rId540" display="https://gobiernobogota-my.sharepoint.com/:b:/g/personal/planeacion_suba_gobiernobogota_gov_co/IQAJIunkLq5XQ6mQuu7JlYvKAankCE_kumDcYqYiJ9-55KE?e=LOqcVI" xr:uid="{9F83443A-CB8D-4FED-B8EB-92AECD221BEA}"/>
    <hyperlink ref="X272" r:id="rId541" display="https://gobiernobogota-my.sharepoint.com/:b:/g/personal/planeacion_suba_gobiernobogota_gov_co/IQBiqUKgIcgNQIEWzqlK2oeCAdPFanD7y9XzX9bcKbiLKRc?e=b40IzS" xr:uid="{478DC02D-7973-4325-8E4E-D45BA5FC1B68}"/>
    <hyperlink ref="AK272" r:id="rId542" display="https://gobiernobogota-my.sharepoint.com/:b:/g/personal/planeacion_suba_gobiernobogota_gov_co/IQC6qR_9psfoT4iPNQehf9YmAf_2zs-Jerc69_fr_d-n5_M?e=6pUOJW" xr:uid="{C068129A-91A0-497E-A5DE-1A4407A25520}"/>
    <hyperlink ref="K273" r:id="rId543" display="https://gobiernobogota-my.sharepoint.com/:b:/g/personal/planeacion_suba_gobiernobogota_gov_co/IQB23cfQvSAXS5bDJYDNWtaTAXR84T86lP8-ZI9XAungHJI?e=4cgXQZ" xr:uid="{2B73166B-8E67-4BBD-B35E-2909DE083CB3}"/>
    <hyperlink ref="X273" r:id="rId544" display="https://gobiernobogota-my.sharepoint.com/:b:/g/personal/planeacion_suba_gobiernobogota_gov_co/IQA2YS_pb9TeRJTLlBrpVChfAThE23Q7NLtjqgrm48HMHRY?e=w4yMVc" xr:uid="{EDBBD207-0DF0-46BD-AD19-3D367A071134}"/>
    <hyperlink ref="AK273" r:id="rId545" display="https://gobiernobogota-my.sharepoint.com/:b:/g/personal/planeacion_suba_gobiernobogota_gov_co/IQC8GEKWIcP4SZeUSP57aLvxAYBoDjShCm-cjF5e1yt2FVU?e=nXc6dA" xr:uid="{CC5C11C6-3DBA-45E1-8DBE-904E4ADE79C5}"/>
    <hyperlink ref="K274" r:id="rId546" display="https://gobiernobogota-my.sharepoint.com/:b:/g/personal/planeacion_suba_gobiernobogota_gov_co/IQCMlPoN1AXgRYkfOsv8V2MzAadWwGuBrai1ViBdhJ1SygM?e=HEvs4l" xr:uid="{CEE5772A-8FDF-45F8-98F9-745801858833}"/>
    <hyperlink ref="X274" r:id="rId547" display="https://gobiernobogota-my.sharepoint.com/:b:/g/personal/planeacion_suba_gobiernobogota_gov_co/IQCzeyiJiJKkRJtR8sJSDaWgAaeKelDo-Pywx3ZotTeQeAQ?e=MJI9bw" xr:uid="{3AFA55F5-8878-4306-86B3-8E9252365378}"/>
    <hyperlink ref="AK274" r:id="rId548" display="https://gobiernobogota-my.sharepoint.com/:b:/g/personal/planeacion_suba_gobiernobogota_gov_co/IQBPQjYVIszuQauRQmyqOM4nAcz8MSBtzc63rg9p9Gj7CPM?e=eOb5NE" xr:uid="{A04652DF-9EC1-4C53-84D2-933E0432B12A}"/>
    <hyperlink ref="K276" r:id="rId549" display="https://gobiernobogota-my.sharepoint.com/:b:/g/personal/planeacion_suba_gobiernobogota_gov_co/IQAx6JS7OGpeT4VuJ3T1bpvnAWQutOW__Xi_DtrCVIqyXLE?e=s1RzLT" xr:uid="{751B44FA-37DB-45FE-9CFB-B838DC40A8E5}"/>
    <hyperlink ref="X276" r:id="rId550" display="https://gobiernobogota-my.sharepoint.com/:b:/g/personal/planeacion_suba_gobiernobogota_gov_co/IQBMrkqzM6V_TI_vGKmw-L1MAbDAlGnkgLgsrR0JZzV7Y_k?e=JQLqWt" xr:uid="{28F5CB64-CE7E-4C9A-98D8-1CA26AA54282}"/>
    <hyperlink ref="AK276" r:id="rId551" display="https://gobiernobogota-my.sharepoint.com/:b:/g/personal/planeacion_suba_gobiernobogota_gov_co/IQDzuY0G0DvgRIF3uZP05m61AU7lWYi0fC8wvwze77s8iyM?e=WMGo5h" xr:uid="{34151D66-E051-409F-946A-9E71745E12C6}"/>
    <hyperlink ref="K277" r:id="rId552" display="https://gobiernobogota-my.sharepoint.com/:b:/g/personal/planeacion_suba_gobiernobogota_gov_co/IQChu8YBeetiSKPlsGbgOr8zATO4zVJHWJPpmLXSBiFjEz8?e=fqJ3dP" xr:uid="{A7A5F378-12D8-490F-A2CB-B5F012041D16}"/>
    <hyperlink ref="X277" r:id="rId553" display="https://gobiernobogota-my.sharepoint.com/:b:/g/personal/planeacion_suba_gobiernobogota_gov_co/IQDoJuvUZRNYS7kJfx66nsmfARkIpNwuqpgrVX8Oz909HxE?e=7Akwhu" xr:uid="{A7F3E722-6658-42BB-B6C6-4A7CA345CECE}"/>
    <hyperlink ref="AK277" r:id="rId554" display="https://gobiernobogota-my.sharepoint.com/:b:/g/personal/planeacion_suba_gobiernobogota_gov_co/IQBOQ2Sy0IRvSKQHUytLsVkLAUnOUGIumrw2dYqdgSCjFMs?e=3Z3yIs" xr:uid="{D0EE3F5C-1E7A-40E2-B779-6D52E5A43715}"/>
    <hyperlink ref="K279" r:id="rId555" display="https://gobiernobogota-my.sharepoint.com/:b:/g/personal/planeacion_suba_gobiernobogota_gov_co/IQAe8YRIjxEeSIgM_yUZdLuUAaPelfOVipOTQqd5yKtm1OM?e=oeiNR9" xr:uid="{8275FB0F-99BD-4D49-85B3-C86FE37C5365}"/>
    <hyperlink ref="X279" r:id="rId556" display="https://gobiernobogota-my.sharepoint.com/:b:/g/personal/planeacion_suba_gobiernobogota_gov_co/IQA37s5A-LFURaRDyQikGflsAf0rb2LkPT-i7f2ribo1loQ?e=YYIzqT" xr:uid="{566C8584-719E-498E-98B8-6F985FF406DF}"/>
    <hyperlink ref="AK279" r:id="rId557" display="https://gobiernobogota-my.sharepoint.com/:b:/g/personal/planeacion_suba_gobiernobogota_gov_co/IQB9V-YFAk4eTJBcmRwYDRzUAQfrpAgOl94ZAb8Syld5ohw?e=20LbpL" xr:uid="{047DB57F-9472-4333-9F6D-9FEC76FB6B25}"/>
    <hyperlink ref="K280" r:id="rId558" display="https://gobiernobogota-my.sharepoint.com/:b:/g/personal/planeacion_suba_gobiernobogota_gov_co/IQDNqu3J7tvcSrySyY8P6DxQAQKEzUUp57AshVv6qnBMGnA?e=O0W81d" xr:uid="{5A636A6F-1024-40CF-9D5F-D976687BCD83}"/>
    <hyperlink ref="X280" r:id="rId559" display="https://gobiernobogota-my.sharepoint.com/:b:/g/personal/planeacion_suba_gobiernobogota_gov_co/IQAjmSsPfRZnRJMJxiDnOJB2AeKUIObf-lHFp4-UPhWUu9I?e=eDOGHL" xr:uid="{E2B5015B-5FAD-447D-A329-B5061D20F1C9}"/>
    <hyperlink ref="K281" r:id="rId560" display="https://gobiernobogota-my.sharepoint.com/:b:/g/personal/planeacion_suba_gobiernobogota_gov_co/IQChjU_l7uY_SYZCN7DmTqIlAUStcFL_AiAj6zEm7MF_E1g?e=D976bH" xr:uid="{EE589A93-0FFF-4DFD-82C9-F9E707F86A8A}"/>
    <hyperlink ref="X281" r:id="rId561" display="https://gobiernobogota-my.sharepoint.com/:b:/g/personal/planeacion_suba_gobiernobogota_gov_co/IQBB34-ivIVyT6_7AUuZZ0V5ARh0_68INd76m6VphjTfTUw?e=tgsX5p" xr:uid="{3D206773-7B75-4C95-BB49-D98CE782C661}"/>
    <hyperlink ref="AK281" r:id="rId562" display="https://gobiernobogota-my.sharepoint.com/:b:/g/personal/planeacion_suba_gobiernobogota_gov_co/IQCYZk8RHDY0TYUTPDTNKVLSAa_N2m3KyQMyZJJtlI0uapo?e=YR8CMo" xr:uid="{05166D12-1CF8-45CF-AA4A-399247F5AF5B}"/>
    <hyperlink ref="K283" r:id="rId563" display="https://gobiernobogota-my.sharepoint.com/:b:/g/personal/planeacion_suba_gobiernobogota_gov_co/IQA0CvEVYldaTIpCeI8S2oc6AduDuOxp3UAWiAOjQjT5egs?e=mT3WtB" xr:uid="{0520996C-D89D-429A-A5E7-C034064E5263}"/>
    <hyperlink ref="X283" r:id="rId564" display="https://gobiernobogota-my.sharepoint.com/:b:/g/personal/planeacion_suba_gobiernobogota_gov_co/IQDtng9woSclQbp9awuXVBfPAW8Fuvm5op8QPSzDd03i4Mg?e=lmExOV" xr:uid="{7690DBCB-111F-4534-ACFD-BED1EFF63647}"/>
    <hyperlink ref="AK283" r:id="rId565" display="https://gobiernobogota-my.sharepoint.com/:b:/g/personal/planeacion_suba_gobiernobogota_gov_co/IQDnQN-JSe8PQZHcS2ImRTdBATKCZVbtenVyhEkNx77kEmI?e=8dVcZc" xr:uid="{FF898A18-C9DD-4E56-8C58-140CD112B1D6}"/>
    <hyperlink ref="K284" r:id="rId566" display="https://gobiernobogota-my.sharepoint.com/:b:/g/personal/planeacion_suba_gobiernobogota_gov_co/IQBqtG_5SC2mT6iIZOD0HX6dAW05CToX7PtmDuqFHU5GAIg?e=QB8S47" xr:uid="{20B0605D-72CE-45EF-8782-18CB89B75B54}"/>
    <hyperlink ref="X284" r:id="rId567" display="https://gobiernobogota-my.sharepoint.com/:b:/g/personal/planeacion_suba_gobiernobogota_gov_co/IQCKEyhR__Y3TZzqrJXegmqgAaa-5hmGJAoN_w58ITLIT7E?e=fubFzq" xr:uid="{9595F410-252E-4A15-95AF-CD645D9DB10F}"/>
    <hyperlink ref="AK284" r:id="rId568" display="https://gobiernobogota-my.sharepoint.com/:b:/g/personal/planeacion_suba_gobiernobogota_gov_co/IQCXeUKuSNmRR5huMPYxuO4MASioTwINKuBy-iA2MrKb16c?e=yEbhOW" xr:uid="{A50B4F89-E1FE-4BF2-9ACD-D392ABD0CB94}"/>
    <hyperlink ref="K285" r:id="rId569" display="https://gobiernobogota-my.sharepoint.com/:b:/g/personal/planeacion_suba_gobiernobogota_gov_co/IQCLuX1gBlezR4AVPu31lbn9AdxQ4qsbqR-YYBQ-KIJUWAA?e=CKndmB" xr:uid="{516724D9-556E-4AA6-B752-0211E58FBBEE}"/>
    <hyperlink ref="X285" r:id="rId570" display="https://gobiernobogota-my.sharepoint.com/:b:/g/personal/planeacion_suba_gobiernobogota_gov_co/IQDJeMyiHndYTamCHW-SPk0WAZBwHYoyhEdiwTxC_iwk8yc?e=60ybIi" xr:uid="{BB54DCEE-A4F4-40D0-B839-D5187A311A96}"/>
    <hyperlink ref="AK285" r:id="rId571" display="https://gobiernobogota-my.sharepoint.com/:b:/g/personal/planeacion_suba_gobiernobogota_gov_co/IQDdTHERp4WISomFupcwAz13AZgKOaqQIuLDnqB2HRtQ0Nw?e=naTuaJ" xr:uid="{710B5235-EEBF-4519-81A3-157F947A7718}"/>
    <hyperlink ref="K286" r:id="rId572" display="https://gobiernobogota-my.sharepoint.com/:b:/g/personal/planeacion_suba_gobiernobogota_gov_co/IQDvdyvBK0y2RbmtrWdH5diZAUn3PGKjAhuNKR3LFXoKzkQ?e=M75mL0" xr:uid="{E09E909B-DD5F-4DC0-B89E-DD6B26B7D185}"/>
    <hyperlink ref="X286" r:id="rId573" display="https://gobiernobogota-my.sharepoint.com/:b:/g/personal/planeacion_suba_gobiernobogota_gov_co/IQBOCSBCRdb-RYNDqJdf7oAIAXJ2Vb7_lJlfuTPBP4Epc3k?e=Eesp0T" xr:uid="{5C778844-06AB-4ED7-A923-F6A99E86A6BA}"/>
    <hyperlink ref="AK286" r:id="rId574" display="https://gobiernobogota-my.sharepoint.com/:b:/g/personal/planeacion_suba_gobiernobogota_gov_co/IQBhvNjF8HGDSYbUKbKME4b5ASAHI1RlpI3GDTvVH8QOeYE?e=k1BCvf" xr:uid="{FF155944-0986-410F-A058-DC1594428D84}"/>
    <hyperlink ref="K287" r:id="rId575" display="https://gobiernobogota-my.sharepoint.com/:b:/g/personal/planeacion_suba_gobiernobogota_gov_co/IQCPJ3lP67KEQocr6Yda8YlsARplDXgemYTYvEnAFcItaHg?e=24zHd0" xr:uid="{8BFA0B72-8159-4EB2-9378-2BF6A3FD4B0D}"/>
    <hyperlink ref="X287" r:id="rId576" display="https://gobiernobogota-my.sharepoint.com/:b:/g/personal/planeacion_suba_gobiernobogota_gov_co/IQAfr6A6CxiDSrBmns_brFIWAZR-O0nd9EsvTyWGNMnoYAY?e=vQfeKl" xr:uid="{5C2F5D86-F5D0-42A7-A359-23C937FF16B0}"/>
    <hyperlink ref="AK287" r:id="rId577" display="https://gobiernobogota-my.sharepoint.com/:b:/g/personal/planeacion_suba_gobiernobogota_gov_co/IQDBRw-9X6u5SJWFpmYzxsgrAVXj5pmxKR2Mo3HcYBtsJJg?e=pFmzYV" xr:uid="{C7F6D092-D6CC-4908-8502-84CEA1CD56F8}"/>
    <hyperlink ref="K288" r:id="rId578" display="https://gobiernobogota-my.sharepoint.com/:b:/g/personal/planeacion_suba_gobiernobogota_gov_co/IQBgAF7d3RgAQo9JpJBhNDjLAV9JjTAcv5f-OiRGMmul5gU?e=mEWrwR" xr:uid="{560534C7-11F0-4EF7-8A69-A769D7E4FEB8}"/>
    <hyperlink ref="X288" r:id="rId579" display="https://gobiernobogota-my.sharepoint.com/:b:/g/personal/planeacion_suba_gobiernobogota_gov_co/IQC8lLvpyt76S4uwfYiHP3mKAb3pvsdMIanG3SKzEQNVrZg?e=wqWbUa" xr:uid="{EE9BDF53-DC0B-4573-BD7B-E765431082EB}"/>
    <hyperlink ref="AK288" r:id="rId580" display="https://gobiernobogota-my.sharepoint.com/:b:/g/personal/planeacion_suba_gobiernobogota_gov_co/IQAdtSDlxCOQT74tXpSTgkGIAQY_a5x9NyL7sc6tNzIH35I?e=tbsRTx" xr:uid="{3DBB3225-F580-489C-81D1-5C577C524433}"/>
    <hyperlink ref="K289" r:id="rId581" display="https://gobiernobogota-my.sharepoint.com/:b:/g/personal/planeacion_suba_gobiernobogota_gov_co/IQAnUw995KzASJmDq-KMltq1AWpnMU6gfxxp0zSc2ifuFEE?e=1BI04L" xr:uid="{27889379-3947-4962-8AE5-A11633362805}"/>
    <hyperlink ref="K290" r:id="rId582" display="https://gobiernobogota-my.sharepoint.com/:b:/g/personal/planeacion_suba_gobiernobogota_gov_co/IQDVyXfyzi7JSoxbEuGh_kdiAbg0_GsC680ZfWk9XC42otU?e=X5I5z4" xr:uid="{9C2669D6-5CC7-4361-B80A-3E17AC510A2D}"/>
    <hyperlink ref="X290" r:id="rId583" display="https://gobiernobogota-my.sharepoint.com/:b:/g/personal/planeacion_suba_gobiernobogota_gov_co/IQCDEFM4CX9OQIDxSEeTB9wDAcDrI1SD2uJek_pbpK48Yek?e=rIVovk" xr:uid="{F6B07626-B36E-4311-BC0D-1D6DC9AE327F}"/>
    <hyperlink ref="AK290" r:id="rId584" display="https://gobiernobogota-my.sharepoint.com/:b:/g/personal/planeacion_suba_gobiernobogota_gov_co/IQDlO158YB1lRbM5qd_Q1pvOAaCCLUNAfC5LEuHt0_IzHhQ?e=uE8Ppp" xr:uid="{774A9501-2A6A-4A4F-BC4B-5E9EAB6C462D}"/>
    <hyperlink ref="K291" r:id="rId585" display="https://gobiernobogota-my.sharepoint.com/:b:/g/personal/planeacion_suba_gobiernobogota_gov_co/IQDEH0zjqUkrQ67FqoMrp_cWAXvonP_FWBWJokeyWSC9P9I?e=XPqqTc" xr:uid="{81D818D5-4E83-435F-AF71-A5418800A528}"/>
    <hyperlink ref="X291" r:id="rId586" display="https://gobiernobogota-my.sharepoint.com/:b:/g/personal/planeacion_suba_gobiernobogota_gov_co/IQAlBJfrrVAdRY4QKxMY0J78AX7kD4h5XLp7E_TBD5ojskY?e=LFNw2A" xr:uid="{275F347C-6FA0-4710-B235-82E904957AA6}"/>
    <hyperlink ref="AK291" r:id="rId587" display="https://gobiernobogota-my.sharepoint.com/:b:/g/personal/planeacion_suba_gobiernobogota_gov_co/IQAg2TSICRFlQ4reeA47NQOKAfxZD7v37sE1dFXNgdC-ME0?e=aXTTgi" xr:uid="{DEA1E542-11DA-476A-83CE-ADB01F6BDFA7}"/>
    <hyperlink ref="K292" r:id="rId588" display="https://gobiernobogota-my.sharepoint.com/:b:/g/personal/planeacion_suba_gobiernobogota_gov_co/IQCiS_KcgV7DRJ2y2Q1BF9OEAWjB9IreJ_4AjRQsN-qlOls?e=2lr9WM" xr:uid="{448DC139-3A7A-48DD-90C4-E077AF2883A9}"/>
    <hyperlink ref="X292" r:id="rId589" display="https://gobiernobogota-my.sharepoint.com/:b:/g/personal/planeacion_suba_gobiernobogota_gov_co/IQCZK37zYlCAR6hLAyAdDYKwAftTT20eeuZ7GCu8yyp3xWw?e=FstPp1" xr:uid="{62D3977A-397E-4542-A594-F0B62E29B7BB}"/>
    <hyperlink ref="AK292" r:id="rId590" display="https://gobiernobogota-my.sharepoint.com/:b:/g/personal/planeacion_suba_gobiernobogota_gov_co/IQC29KQ4u1CJSq8kdgN9U1bpAbm6CaiYQd5n2Tdra50BOZo?e=wjjvjY" xr:uid="{F3457916-16FD-49AD-89F5-8AF41A2AE738}"/>
    <hyperlink ref="K293" r:id="rId591" display="https://gobiernobogota-my.sharepoint.com/:b:/g/personal/planeacion_suba_gobiernobogota_gov_co/IQDtXW-fGstBSrO42SeQ9_dVAUuFvCuFGkSYQ0SHfrd_qHY?e=Bb7NNF" xr:uid="{5001EB90-5278-4026-A6D1-B993E3279178}"/>
    <hyperlink ref="X293" r:id="rId592" display="https://gobiernobogota-my.sharepoint.com/:b:/g/personal/planeacion_suba_gobiernobogota_gov_co/IQBrNGxGoASYT77p8YDdKBWVAXa6oUtHU7NuXOJomWcPOr0?e=NFU3MR" xr:uid="{97BCD88B-40A4-4065-80D1-9BB9869F07F8}"/>
    <hyperlink ref="AK293" r:id="rId593" display="https://gobiernobogota-my.sharepoint.com/:b:/g/personal/planeacion_suba_gobiernobogota_gov_co/IQB2TvJfdi2rQqZUrqN0EM0tAcHdb8yodHJWLLxdDL_lsxU?e=IGXkid" xr:uid="{05F00F45-98B4-4623-B573-BA9CDAA8FA18}"/>
    <hyperlink ref="K294" r:id="rId594" display="https://gobiernobogota-my.sharepoint.com/:b:/g/personal/planeacion_suba_gobiernobogota_gov_co/IQDtXW-fGstBSrO42SeQ9_dVAUuFvCuFGkSYQ0SHfrd_qHY?e=Bb7NNF" xr:uid="{95A18F02-46AC-4A90-8005-300AA083CB62}"/>
    <hyperlink ref="X294" r:id="rId595" display="https://gobiernobogota-my.sharepoint.com/:b:/g/personal/planeacion_suba_gobiernobogota_gov_co/IQCphNg5Mrf2Q7OQOHmSniwAAXLz7hFR_sbL-KxRlQ9xFmo?e=pWaSFk" xr:uid="{BA2600F0-EA37-4E3F-9913-CD4C836EE6C4}"/>
    <hyperlink ref="AK294" r:id="rId596" display="https://gobiernobogota-my.sharepoint.com/:b:/g/personal/planeacion_suba_gobiernobogota_gov_co/IQDSKg7-TWZASI7EEAzbjgxeAXz2cycP8clATvdoGaKKpjk?e=3rQDbh" xr:uid="{2B13B96D-3B26-4805-9FBB-3BE337FD9D90}"/>
    <hyperlink ref="K296" r:id="rId597" display="https://gobiernobogota-my.sharepoint.com/:b:/g/personal/planeacion_suba_gobiernobogota_gov_co/IQAzfyDGU52zS5ywBcuwh1SIAYuCDhQhzEm9p1AOrwl_zFQ?e=Y5f5UB" xr:uid="{7F14F8F2-4235-4AE0-87F9-AC885BAE4B6E}"/>
    <hyperlink ref="X296" r:id="rId598" display="https://gobiernobogota-my.sharepoint.com/:b:/g/personal/planeacion_suba_gobiernobogota_gov_co/IQAAQUwhkIRySoJ-TBvxu_alAZK_vAXW0UI_jseOrtvZ008?e=3syd0y" xr:uid="{879DCBC1-4798-4AC2-A29D-895D2DB022C7}"/>
    <hyperlink ref="AK296" r:id="rId599" display="https://gobiernobogota-my.sharepoint.com/:b:/g/personal/planeacion_suba_gobiernobogota_gov_co/IQDcJtRkzFIkTKktJBGyQM7NAfrFgoN--OOANI96eCi9_bo?e=PHuP4b" xr:uid="{C7224707-D1E2-423E-BED6-8F48CAAD0DEE}"/>
    <hyperlink ref="K297" r:id="rId600" display="https://gobiernobogota-my.sharepoint.com/:b:/g/personal/planeacion_suba_gobiernobogota_gov_co/IQCe7xxePhGaRpmRQAyZLvm1AdNdoI8bPdpqKbmS89N-xdU?e=EUGV9S" xr:uid="{23202864-8D8C-4D55-9B1B-5318169175A3}"/>
    <hyperlink ref="X297" r:id="rId601" display="https://gobiernobogota-my.sharepoint.com/:b:/g/personal/planeacion_suba_gobiernobogota_gov_co/IQA2IiiS4htfS6JDXxbaS38uAX1duD_4nqcIlCRgPFlR1Jw?e=Yg5Czo" xr:uid="{AEF3F144-CFB2-422E-AB65-0974020647B5}"/>
    <hyperlink ref="AK297" r:id="rId602" display="https://gobiernobogota-my.sharepoint.com/:b:/g/personal/planeacion_suba_gobiernobogota_gov_co/IQDZRD8KI7IXSJ4W8f0y8mkMARlW2ssr-HdiM7C2JMP6cz4?e=KYbrgE" xr:uid="{BF43DAD9-632C-46FA-8797-FA412501461A}"/>
    <hyperlink ref="K298" r:id="rId603" display="https://gobiernobogota-my.sharepoint.com/:b:/g/personal/planeacion_suba_gobiernobogota_gov_co/IQC31San9UdTTaIjF1gBsNThAVq_gmS4X-teoBZj4bLmW6w?e=nrWFCB" xr:uid="{5DC62C6F-2462-4E79-B68D-1B3A5787A220}"/>
    <hyperlink ref="X298" r:id="rId604" display="https://gobiernobogota-my.sharepoint.com/:b:/g/personal/planeacion_suba_gobiernobogota_gov_co/IQC85kDjCcoqTYHxvSvqn8LLAVo_0lUd3TG1VY3dkHRtS2E?e=dK0mvf" xr:uid="{E50D5E77-64B5-454D-B5FE-6650333578B1}"/>
    <hyperlink ref="AK298" r:id="rId605" display="https://gobiernobogota-my.sharepoint.com/:b:/g/personal/planeacion_suba_gobiernobogota_gov_co/IQAvtEQqqsD2SJJ0P0uwsJxkAdxKnszik7gfBu4qjoyPkBQ?e=MHy1JT" xr:uid="{1FBDDDE4-6805-4494-8D59-0778E960678D}"/>
    <hyperlink ref="K299" r:id="rId606" display="https://gobiernobogota-my.sharepoint.com/:b:/g/personal/planeacion_suba_gobiernobogota_gov_co/IQCRblJ8OylGRonQP0ZGCxkDARJiPIQkHUP-9uB_GaadROM?e=3qQjQ5" xr:uid="{D4D6FF60-9404-4943-99BB-D332F2154C29}"/>
    <hyperlink ref="X299" r:id="rId607" display="https://gobiernobogota-my.sharepoint.com/:b:/g/personal/planeacion_suba_gobiernobogota_gov_co/IQAJvzclVqVqSYtFNIMI9E76AWwwYC66A5o3CghL76yPG6o?e=tMCwCd" xr:uid="{520A6439-63A8-4F6E-95F4-A16B47F5A68A}"/>
    <hyperlink ref="AK299" r:id="rId608" display="https://gobiernobogota-my.sharepoint.com/:b:/g/personal/planeacion_suba_gobiernobogota_gov_co/IQDD042NA2DTTLcDdABGZF9SAZHTU_aGsG9R02H76E_40EY?e=HdX5xc" xr:uid="{5BB10AE5-5CB1-48B8-ABC1-D0F0506195D9}"/>
    <hyperlink ref="K301" r:id="rId609" display="https://gobiernobogota-my.sharepoint.com/:b:/g/personal/planeacion_suba_gobiernobogota_gov_co/IQAEei8iNt3yTbadQVC_WrOlAbtqH5Y6x7zIWgsZTYdwy8U?e=UE5igw" xr:uid="{55CAA3D7-DAB9-4B55-9645-BD3A718335E4}"/>
    <hyperlink ref="X301" r:id="rId610" display="https://gobiernobogota-my.sharepoint.com/:b:/g/personal/planeacion_suba_gobiernobogota_gov_co/IQDw3jm7p6shTIalFzc468E0AcY6FrqNL1mdlk8Rw9D8hFM?e=zAYVCw" xr:uid="{78E4A56E-6261-4136-9ECD-84823F6222E6}"/>
    <hyperlink ref="AK301" r:id="rId611" display="https://gobiernobogota-my.sharepoint.com/:b:/g/personal/planeacion_suba_gobiernobogota_gov_co/IQAJvMJvLd2BR7taCeYcYpH4AYOdD_xGtwsjQMtTFi1C8Y8?e=MEfAeQ" xr:uid="{94A3620A-BA97-4C71-9210-F31D47B0F9BC}"/>
    <hyperlink ref="K302" r:id="rId612" display="https://gobiernobogota-my.sharepoint.com/:b:/g/personal/planeacion_suba_gobiernobogota_gov_co/IQCdXlGgllUBSaUdaJRmfhhCAWHtN6GAOaKtYbvMXgEQbh0?e=h8bbL9" xr:uid="{1641C128-1164-420B-ACD2-CFD9AFDFA6E5}"/>
    <hyperlink ref="X302" r:id="rId613" display="https://gobiernobogota-my.sharepoint.com/:b:/g/personal/planeacion_suba_gobiernobogota_gov_co/IQBumbc8SAveS7EmJ2nKZN8MAc4Ed1k30ZmJLzpNpuCFtgg?e=u7MJjD" xr:uid="{2799A0E4-30D6-42D1-8A38-E7087D0B39D8}"/>
    <hyperlink ref="AK302" r:id="rId614" display="https://gobiernobogota-my.sharepoint.com/:b:/g/personal/planeacion_suba_gobiernobogota_gov_co/IQCHfExqMh5fSrCSqSV-ETMCAahtL5v14JcQR2_I6Hu8TbQ?e=Lni9Uq" xr:uid="{1FE0C124-7B3F-4F21-8E41-4A03A121DF5D}"/>
    <hyperlink ref="K303" r:id="rId615" display="https://gobiernobogota-my.sharepoint.com/:b:/g/personal/planeacion_suba_gobiernobogota_gov_co/IQCXah0BtThcSIuxRLN8e2jcATZuzKcP2WxDPbpbW0W_qPU?e=xfyGDM" xr:uid="{4224681C-FF89-4F46-BC7E-204340E28534}"/>
    <hyperlink ref="X303" r:id="rId616" display="https://gobiernobogota-my.sharepoint.com/:b:/g/personal/planeacion_suba_gobiernobogota_gov_co/IQAQgGxMGRIURpgohltwHz-OAfjQ2I21KGz0lki_MZIAL30?e=mGliCt" xr:uid="{6F902B47-A22E-4FC4-80D0-3A8AF2799228}"/>
    <hyperlink ref="AK303" r:id="rId617" display="https://gobiernobogota-my.sharepoint.com/:b:/g/personal/planeacion_suba_gobiernobogota_gov_co/IQAXetB6XrAIT728Sl78eDSYAcVAIEcIJDlSLlU8Wuhy2nA?e=fwG4lF" xr:uid="{87195796-D766-43B6-9429-6C45E9FF9479}"/>
    <hyperlink ref="K305" r:id="rId618" display="https://gobiernobogota-my.sharepoint.com/:b:/g/personal/planeacion_suba_gobiernobogota_gov_co/IQCP63YICXOHQqVA-geJZE0oAWX5vpl6CjxvAiEFVfYKzpU?e=jgo8Bn" xr:uid="{17C46E61-CEDF-4412-A215-73536F48599D}"/>
    <hyperlink ref="X305" r:id="rId619" display="https://gobiernobogota-my.sharepoint.com/:b:/g/personal/planeacion_suba_gobiernobogota_gov_co/IQC5GfnDcgHuRpZhM5u2F6meAUW4ucDd97aao9lLgvCcNxg?e=CwQacE" xr:uid="{6F35FBC9-ECAE-4EFF-B746-C80AA2961303}"/>
    <hyperlink ref="AK305" r:id="rId620" display="https://gobiernobogota-my.sharepoint.com/:b:/g/personal/planeacion_suba_gobiernobogota_gov_co/IQDKNO16-FTwRKRLIHKskGunAbYl9x6PmP0e_lhvj3Cl0ls?e=eZatU1" xr:uid="{33BEF4BE-EDCA-41F6-9952-24E50D208293}"/>
    <hyperlink ref="K306" r:id="rId621" display="https://gobiernobogota-my.sharepoint.com/:b:/g/personal/planeacion_suba_gobiernobogota_gov_co/IQDbCCVDRPqxQ4SAYr6LXtUFAe8m98DjlWngOZuToYDQna4?e=z3KEO9" xr:uid="{1D214F75-E9F6-424D-89D5-3B53DFA4B4CC}"/>
    <hyperlink ref="X306" r:id="rId622" display="https://gobiernobogota-my.sharepoint.com/:b:/g/personal/planeacion_suba_gobiernobogota_gov_co/IQA4ZTVsqky-R5i6X1nNEh6FASyZe46l18IA_QAscQZqGrE?e=wEvnO3" xr:uid="{AD00D7D1-A227-4920-BE64-A9F355535E22}"/>
    <hyperlink ref="AK306" r:id="rId623" display="https://gobiernobogota-my.sharepoint.com/:b:/g/personal/planeacion_suba_gobiernobogota_gov_co/IQDB6-_vzY_mTrLuNGbtZhWDATLZp8vnj3i3l352JYIkhos?e=x3YpuY" xr:uid="{3CE9617A-59BA-42E5-85BA-67225C5574F8}"/>
    <hyperlink ref="K307" r:id="rId624" display="https://gobiernobogota-my.sharepoint.com/:b:/g/personal/planeacion_suba_gobiernobogota_gov_co/IQBWcLfJFXRYSLePjOKHqLc4AT1VbU7LCYVUGLs8uO7NQl4?e=b1hkgs" xr:uid="{230C6C02-50DF-4EFA-9377-500326084620}"/>
    <hyperlink ref="X307" r:id="rId625" display="https://gobiernobogota-my.sharepoint.com/:b:/g/personal/planeacion_suba_gobiernobogota_gov_co/IQCGYAhkjGaQTLgJTKClsdwEAQAZjyrRVPVhS5ITkqUrTxE?e=5N3X09" xr:uid="{8AFDEFEE-5D86-44F7-8ABD-2626F6A6E4E3}"/>
    <hyperlink ref="AK307" r:id="rId626" display="https://gobiernobogota-my.sharepoint.com/:b:/g/personal/planeacion_suba_gobiernobogota_gov_co/IQBzEsf26dcvQK-uCS5FZIQUAbWELeP0gUBHywyJqMSZ8c8?e=2k27sw" xr:uid="{6AF5BC4E-2AFC-493D-8B43-AEBF3EBD7551}"/>
    <hyperlink ref="K308" r:id="rId627" display="https://gobiernobogota-my.sharepoint.com/:b:/g/personal/planeacion_suba_gobiernobogota_gov_co/IQCRblJ8OylGRonQP0ZGCxkDARJiPIQkHUP-9uB_GaadROM?e=UlKxuv" xr:uid="{943D74A6-25FA-4BC0-95F3-28E2E410EFD7}"/>
    <hyperlink ref="X308" r:id="rId628" display="https://gobiernobogota-my.sharepoint.com/:b:/g/personal/planeacion_suba_gobiernobogota_gov_co/IQAJvzclVqVqSYtFNIMI9E76AWwwYC66A5o3CghL76yPG6o?e=tMCwCd" xr:uid="{70388FA0-9182-4B1B-8942-DC10D8461716}"/>
    <hyperlink ref="AK308" r:id="rId629" display="https://gobiernobogota-my.sharepoint.com/:b:/g/personal/planeacion_suba_gobiernobogota_gov_co/IQDD042NA2DTTLcDdABGZF9SAZHTU_aGsG9R02H76E_40EY?e=HdX5xc" xr:uid="{05755B68-9EC0-4A59-A426-9FD8E5DBD45A}"/>
    <hyperlink ref="K309" r:id="rId630" display="https://gobiernobogota-my.sharepoint.com/:b:/g/personal/planeacion_suba_gobiernobogota_gov_co/IQCRblJ8OylGRonQP0ZGCxkDARJiPIQkHUP-9uB_GaadROM?e=2cy8vG" xr:uid="{56F76077-B5D3-4952-878C-D8B5CE372507}"/>
    <hyperlink ref="X309" r:id="rId631" display="https://gobiernobogota-my.sharepoint.com/:b:/g/personal/planeacion_suba_gobiernobogota_gov_co/IQAJvzclVqVqSYtFNIMI9E76AWwwYC66A5o3CghL76yPG6o?e=tMCwCd" xr:uid="{03B832C4-9D08-41D0-8C38-5BF75B374B63}"/>
    <hyperlink ref="K310" r:id="rId632" display="https://gobiernobogota-my.sharepoint.com/:b:/g/personal/planeacion_suba_gobiernobogota_gov_co/IQDw8WpnC8UdR5XyOW1sudMKAZAXpureaA_FOUATeCDtzxw?e=wtMA92" xr:uid="{ED1FF451-4BC6-4C10-9586-17A503F033B0}"/>
    <hyperlink ref="X310" r:id="rId633" display="https://gobiernobogota-my.sharepoint.com/:b:/g/personal/planeacion_suba_gobiernobogota_gov_co/IQBU4sLXfQRCQ6UgtaWpHtuSAVindpyOMWRoVUWG1t8_Pk4?e=hdZHV4" xr:uid="{BFCD65BB-7B58-4A61-8146-2B4481D762C6}"/>
    <hyperlink ref="AK310" r:id="rId634" display="https://gobiernobogota-my.sharepoint.com/:b:/g/personal/planeacion_suba_gobiernobogota_gov_co/IQBh9Ys48JCzT7iUrbLAOMT-AaoMLjGyoB-d37ef6Rp11F8?e=D0uVda" xr:uid="{D25B2BB8-C961-4C3E-858B-E6EBAE1001A3}"/>
    <hyperlink ref="K312" r:id="rId635" display="https://gobiernobogota-my.sharepoint.com/:b:/g/personal/planeacion_suba_gobiernobogota_gov_co/IQAIitt5kJCpQJ9MIaJcaBLfAdVPIte8HYmtb9ZVBtrDrCE?e=atSI0e" xr:uid="{242E1488-9EB1-43FA-ADF5-234BD69418B3}"/>
    <hyperlink ref="X312" r:id="rId636" display="https://gobiernobogota-my.sharepoint.com/:b:/g/personal/planeacion_suba_gobiernobogota_gov_co/IQA91pQRkgrXR61TO8DPxVc6AcZF_pi8yejgjP_JdBTCGUI?e=h0fl9Y" xr:uid="{E796261F-4F48-440B-9208-281BF00D2C53}"/>
    <hyperlink ref="AK312" r:id="rId637" display="https://gobiernobogota-my.sharepoint.com/:b:/g/personal/planeacion_suba_gobiernobogota_gov_co/IQAZEgmycQaaTbR246xU8oqlAcrtLL1AZ77XJFdcIkSXrcw?e=WZqppe" xr:uid="{BABC3025-E9AC-4CF4-A0FF-368EBB0E3D5B}"/>
    <hyperlink ref="K313" r:id="rId638" display="https://gobiernobogota-my.sharepoint.com/:b:/g/personal/planeacion_suba_gobiernobogota_gov_co/IQCrIHKw2MlWT5CB8V0fqVsrAXGha3N08h5AZp1cWbRckfI?e=Juj8qX" xr:uid="{35B5AE1A-314E-4577-8048-CF7EE77D903C}"/>
    <hyperlink ref="X313" r:id="rId639" display="https://gobiernobogota-my.sharepoint.com/:b:/g/personal/planeacion_suba_gobiernobogota_gov_co/IQDDDP9nsbs8SrswMExGmBCTAWcFfg36uzbT_YQdWtVRnuY?e=mSDLIi" xr:uid="{E98CD25D-7747-4E58-9AE1-D8A654CE868F}"/>
    <hyperlink ref="K314" r:id="rId640" display="https://gobiernobogota-my.sharepoint.com/:b:/g/personal/planeacion_suba_gobiernobogota_gov_co/IQAJGczY6hvrQqN1iOWqqoHiAbqvuNbQBsyKRa47sEa2FOA?e=2AOQUW" xr:uid="{670D9C04-D604-4B53-8FDC-42BB8D9BF3A8}"/>
    <hyperlink ref="X314" r:id="rId641" display="https://gobiernobogota-my.sharepoint.com/:b:/g/personal/planeacion_suba_gobiernobogota_gov_co/IQDmXPXizA7FQZJwWFmBVs5xAZQ6KXklJHXk6H53f23HfOg?e=9nFYF1" xr:uid="{18063E93-F278-40C7-AAAE-DE271BA33DE6}"/>
    <hyperlink ref="AK314" r:id="rId642" display="https://gobiernobogota-my.sharepoint.com/:b:/g/personal/planeacion_suba_gobiernobogota_gov_co/IQBlbaULNhA4TLxDuo9SzVUQAdxEayQyEaRqT7A83zN1_yo?e=nsjN5X" xr:uid="{5CAD09C4-7691-4F36-8D4E-FD2EBC9C6EBB}"/>
    <hyperlink ref="K315" r:id="rId643" display="https://gobiernobogota-my.sharepoint.com/:b:/g/personal/planeacion_suba_gobiernobogota_gov_co/IQAaEss6F5XeRKWdLf9DRwb2AYs4XPKRcMvHAD7xlhStbyw?e=Ptpo4G" xr:uid="{47E0FF49-C7CB-4392-9D12-771787E74295}"/>
    <hyperlink ref="X315" r:id="rId644" display="https://gobiernobogota-my.sharepoint.com/:b:/g/personal/planeacion_suba_gobiernobogota_gov_co/IQCzZHtFV63OR7TdHuzztBPUAYCMAVFm6TfO1PHAH85SrAM?e=Ky2OtA" xr:uid="{9275EAA3-3C0D-45B8-8B65-23D15C3441E8}"/>
    <hyperlink ref="AK315" r:id="rId645" display="https://gobiernobogota-my.sharepoint.com/:b:/g/personal/planeacion_suba_gobiernobogota_gov_co/IQDvWy1v2HC1Q6JiZ8HiN-KOAYImbHM1m_pPq5xxADW6rVM?e=icm7WF" xr:uid="{5935DCF1-C6A6-42F5-90B7-AA64AFF803C3}"/>
    <hyperlink ref="K316" r:id="rId646" display="https://gobiernobogota-my.sharepoint.com/:b:/g/personal/planeacion_suba_gobiernobogota_gov_co/IQANQVTkevrsRYzniPy816P0AfJRdUmr9NwdtdRBxaNzfhQ?e=v3I9im" xr:uid="{BFEAF1ED-078C-4236-AA71-7D5C546EF57C}"/>
    <hyperlink ref="X316" r:id="rId647" display="https://gobiernobogota-my.sharepoint.com/:b:/g/personal/planeacion_suba_gobiernobogota_gov_co/IQAiGx-AwlPoQ55y_OpacSC_AQNiVkHkFc-J3P8S1J_3FsE?e=eRRhvY" xr:uid="{675FB5C6-B151-4961-BFEB-B61E88313247}"/>
    <hyperlink ref="AK316" r:id="rId648" display="https://gobiernobogota-my.sharepoint.com/:b:/g/personal/planeacion_suba_gobiernobogota_gov_co/IQAaApnuB0JdRKLQIHZFl9LFAfGodkDBwfsxTwnvOt7w49Q?e=Dz3lbt" xr:uid="{D718071C-4C40-4E8F-9B11-09C90FCA5B22}"/>
    <hyperlink ref="K317" r:id="rId649" display="https://gobiernobogota-my.sharepoint.com/:b:/g/personal/planeacion_suba_gobiernobogota_gov_co/IQC3sWDERB2ZR5Ua3s_wIR4XAfvJ2Xy5M7aQI9QnpJKbSt4?e=CN33Qg" xr:uid="{0B215080-989B-4244-B1EC-A7637D572FDB}"/>
    <hyperlink ref="X317" r:id="rId650" display="https://gobiernobogota-my.sharepoint.com/:b:/g/personal/planeacion_suba_gobiernobogota_gov_co/IQApxBFmyI_FQZN8Di18P8amAXdnpZls9L3LKPXlgHXihhA?e=AwEBeM" xr:uid="{6F8766D9-DF56-487A-967D-B3B5CB002E42}"/>
    <hyperlink ref="AK317" r:id="rId651" display="https://gobiernobogota-my.sharepoint.com/:b:/g/personal/planeacion_suba_gobiernobogota_gov_co/IQCz0oj9lAyRQ4ihCQzSAvx3AYpRbQ74_gRyk8f_VIIFI4Q?e=yZx0WB" xr:uid="{03696BB4-AAF4-43A5-BAAE-FE3358470AC6}"/>
    <hyperlink ref="K318" r:id="rId652" display="https://gobiernobogota-my.sharepoint.com/:b:/g/personal/planeacion_suba_gobiernobogota_gov_co/IQBXQX7DH7KQSoW6CCfipNRiAX5P4EdNUW19ViQfj0ZLt50?e=yge7uv" xr:uid="{47E7D550-2652-49CD-9E6E-AD2AEEF8B215}"/>
    <hyperlink ref="X318" r:id="rId653" display="https://gobiernobogota-my.sharepoint.com/:b:/g/personal/planeacion_suba_gobiernobogota_gov_co/IQCNuj4pCF4MTb1u8O6IdPdFASXb5IC4l59iGPpsVyBEWOs?e=s7GjZ9" xr:uid="{A3C32958-A317-47B4-98E9-5025AD1A7B1D}"/>
    <hyperlink ref="AK318" r:id="rId654" display="https://gobiernobogota-my.sharepoint.com/:b:/g/personal/planeacion_suba_gobiernobogota_gov_co/IQAVkXbxpbcZTYqvRWPsBI6-AY6NoXQaTWdFgCGbHZ0c0dE?e=QWHKXA" xr:uid="{00DE77D2-00CD-46AB-88B0-B7F74DB0CE53}"/>
    <hyperlink ref="K319" r:id="rId655" display="https://gobiernobogota-my.sharepoint.com/:b:/g/personal/planeacion_suba_gobiernobogota_gov_co/IQBfzRWxBFVJT69JE0slziW0Aa0JAtufQGO9YMb8ZYxw5Yg?e=0hlrPM" xr:uid="{260F7056-FDA0-42FC-9230-3501E6A70E01}"/>
    <hyperlink ref="X319" r:id="rId656" display="https://gobiernobogota-my.sharepoint.com/:b:/g/personal/planeacion_suba_gobiernobogota_gov_co/IQBtxv3qPkAnTqw2EjFnkfuhAQNl9wcXiB_-qnyDcCntHiY?e=IxD4cc" xr:uid="{F9D55E90-B443-4D6B-B7A5-AE653289CC6F}"/>
    <hyperlink ref="AK319" r:id="rId657" display="https://gobiernobogota-my.sharepoint.com/:b:/g/personal/planeacion_suba_gobiernobogota_gov_co/IQAzmG5PkUjGR5VvNTGic0T0AXYAqE6VE6k8GXJ5jZXz9-k?e=ftPGEt" xr:uid="{80051E95-1366-469D-B3EA-41FF036438E0}"/>
    <hyperlink ref="K320" r:id="rId658" display="https://gobiernobogota-my.sharepoint.com/:b:/g/personal/planeacion_suba_gobiernobogota_gov_co/IQC9JR_l2DvCQKjhU4Qp1l24AQ5lT4apBG-6yQ6HDa_ND_c?e=YefflM" xr:uid="{9903FC33-C187-44E0-9358-C20452F28A3E}"/>
    <hyperlink ref="X320" r:id="rId659" display="https://gobiernobogota-my.sharepoint.com/:b:/g/personal/planeacion_suba_gobiernobogota_gov_co/IQCuqKFrZe3cS5GC88Jgl_llAZzhaf0bw7Ms9GSKVqQg4RU?e=D9dYyW" xr:uid="{EC7181E3-93C6-45C1-853D-4CFF391735BF}"/>
    <hyperlink ref="AK320" r:id="rId660" display="https://gobiernobogota-my.sharepoint.com/:b:/g/personal/planeacion_suba_gobiernobogota_gov_co/IQC-kD76GfaLQIt3S2NdbzCTAUrGHbNA4ZF6N13JX7eLd28?e=TDe8mO" xr:uid="{B70724CE-C446-4FF5-924E-AD9ED9574DBD}"/>
    <hyperlink ref="K321" r:id="rId661" display="https://gobiernobogota-my.sharepoint.com/:b:/g/personal/planeacion_suba_gobiernobogota_gov_co/IQBPsAaQrMfWTaHA5NTvRNdBAVrOu27__epq5KnzkCXWyLc?e=JwmhBF" xr:uid="{55F1236E-5D44-40DB-ACB8-E1AEEF114E47}"/>
    <hyperlink ref="X321" r:id="rId662" display="https://gobiernobogota-my.sharepoint.com/:b:/g/personal/planeacion_suba_gobiernobogota_gov_co/IQCYORzTSzYSTYoNzct19yfoAW0OuxLf8zon4XzUNUZcD78?e=hLtun3" xr:uid="{022A55DD-5F82-4BD9-A7B0-9420C14BB381}"/>
    <hyperlink ref="AK321" r:id="rId663" display="https://gobiernobogota-my.sharepoint.com/:b:/g/personal/planeacion_suba_gobiernobogota_gov_co/IQBZ1cjlNolPS75DZF6Wj-XRAShL4JNucrbmo_Fmq_p-0ZM?e=AaQAfw" xr:uid="{7014AF9F-7B8B-48BD-A761-035AD5AB8E05}"/>
    <hyperlink ref="K324" r:id="rId664" display="https://gobiernobogota-my.sharepoint.com/:b:/g/personal/planeacion_suba_gobiernobogota_gov_co/IQDUjpNPu4biQYkFEMzXE4nIAZuWG1iVwJMzmqi9Wll3BW0?e=R4s9en" xr:uid="{E3E28C43-AFEB-44DE-A43B-F1FAA5A26349}"/>
    <hyperlink ref="X324" r:id="rId665" display="https://gobiernobogota-my.sharepoint.com/:b:/g/personal/planeacion_suba_gobiernobogota_gov_co/IQBIaE29HEFmR76E8HrcWgRrAUCB0F5NsDa3YdL5vqo09Xc?e=ulr7nP" xr:uid="{3C84CC53-66D2-481A-BF13-A61291776108}"/>
    <hyperlink ref="AK324" r:id="rId666" display="https://gobiernobogota-my.sharepoint.com/:b:/g/personal/planeacion_suba_gobiernobogota_gov_co/IQCf0pA48HEZSJFMBetAYeDMAX7MUQBRDgtjynJaDlFFO1c?e=tfVjt6" xr:uid="{1F0E1495-6E83-4C85-9D67-C125A42326CD}"/>
    <hyperlink ref="K325" r:id="rId667" display="https://gobiernobogota-my.sharepoint.com/:b:/g/personal/planeacion_suba_gobiernobogota_gov_co/IQDWV2xi9m1RRbX8RFcgEg3MASpdC5arUhtgP2fkZnEEpsQ?e=JhkwEI" xr:uid="{FB5ECFE5-6590-4239-8F8B-0619B37289DE}"/>
    <hyperlink ref="X325" r:id="rId668" display="https://gobiernobogota-my.sharepoint.com/:b:/g/personal/planeacion_suba_gobiernobogota_gov_co/IQAAgZ1WsyD5QYgYLDCQbzipAQ6ds04jXbWek-UFyDyFv5Q?e=ePZvta" xr:uid="{53C8E9C4-06A0-449E-B3FE-E76426EE6FAF}"/>
    <hyperlink ref="AK325" r:id="rId669" display="https://gobiernobogota-my.sharepoint.com/:b:/g/personal/planeacion_suba_gobiernobogota_gov_co/IQAJ8-uq3Pw-Rb3YHb89OzecAc2RSF0oXaNi0WJmhXD-OtI?e=96TDne" xr:uid="{AA841591-499D-4B4A-84EF-583BFF1BD38A}"/>
    <hyperlink ref="K326" r:id="rId670" display="https://gobiernobogota-my.sharepoint.com/:b:/g/personal/planeacion_suba_gobiernobogota_gov_co/IQDEnB7o0WMqTaN6lgdwP5CiAeH9oJ79fC_42RwLRTrhtkI?e=RpcMix" xr:uid="{CC9DF263-AD88-49D1-B48A-FFDDEDFBB28A}"/>
    <hyperlink ref="X326" r:id="rId671" display="https://gobiernobogota-my.sharepoint.com/:b:/g/personal/planeacion_suba_gobiernobogota_gov_co/IQCRG8rj77RVSoUs69aozXH2AX4--ddaOOq3tjzOe-I0lyU?e=rfNaGF" xr:uid="{C267B109-72EB-4BFA-8FAA-EB7AFF7C3D71}"/>
    <hyperlink ref="AK326" r:id="rId672" display="https://gobiernobogota-my.sharepoint.com/:b:/g/personal/planeacion_suba_gobiernobogota_gov_co/IQB2uuR_pGMkRrBavURTG-LOAea-9kNlAq3QxzmKeD3nwqI?e=BeXMR0" xr:uid="{8A33EC81-B034-4053-97A1-B89001629D85}"/>
  </hyperlinks>
  <pageMargins left="0.7" right="0.7" top="0.75" bottom="0.75" header="0.3" footer="0.3"/>
  <pageSetup orientation="portrait" r:id="rId673"/>
  <drawing r:id="rId674"/>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25BA70E-F084-40A3-9C39-EE88507CDCD9}">
  <dimension ref="B2:BA86"/>
  <sheetViews>
    <sheetView tabSelected="1" zoomScale="75" workbookViewId="0">
      <selection activeCell="H2" sqref="H2"/>
    </sheetView>
  </sheetViews>
  <sheetFormatPr defaultColWidth="9.28515625" defaultRowHeight="15"/>
  <cols>
    <col min="1" max="2" width="9.28515625" style="326"/>
    <col min="3" max="3" width="58.7109375" style="326" customWidth="1"/>
    <col min="4" max="4" width="72" style="326" customWidth="1"/>
    <col min="5" max="5" width="15.140625" style="326" customWidth="1"/>
    <col min="6" max="6" width="18.7109375" style="327" customWidth="1"/>
    <col min="7" max="7" width="25.28515625" style="327" customWidth="1"/>
    <col min="8" max="8" width="27.140625" style="326" customWidth="1"/>
    <col min="9" max="9" width="34.28515625" style="326" customWidth="1"/>
    <col min="10" max="10" width="31" style="326" hidden="1" customWidth="1"/>
    <col min="11" max="12" width="17.28515625" style="326" hidden="1" customWidth="1"/>
    <col min="13" max="13" width="17.7109375" style="326" hidden="1" customWidth="1"/>
    <col min="14" max="14" width="19.28515625" style="326" hidden="1" customWidth="1"/>
    <col min="15" max="16384" width="9.28515625" style="326"/>
  </cols>
  <sheetData>
    <row r="2" spans="2:53" ht="30">
      <c r="F2" s="327" t="s">
        <v>1642</v>
      </c>
    </row>
    <row r="6" spans="2:53" s="1" customFormat="1" ht="46.5">
      <c r="B6" s="368"/>
      <c r="C6" s="368"/>
      <c r="D6" s="369" t="s">
        <v>1643</v>
      </c>
      <c r="E6" s="370"/>
      <c r="F6" s="370"/>
      <c r="G6" s="370"/>
      <c r="H6" s="370"/>
      <c r="I6" s="371"/>
      <c r="J6" s="328"/>
    </row>
    <row r="7" spans="2:53" s="2" customFormat="1" ht="24">
      <c r="B7" s="368"/>
      <c r="C7" s="368"/>
      <c r="D7" s="17" t="s">
        <v>11</v>
      </c>
      <c r="E7" s="372" t="e">
        <f>[1]Tres_Proveedores_VF!D6</f>
        <v>#REF!</v>
      </c>
      <c r="F7" s="372"/>
      <c r="G7" s="372"/>
      <c r="H7" s="372"/>
      <c r="I7" s="372"/>
      <c r="J7" s="329"/>
    </row>
    <row r="8" spans="2:53" s="335" customFormat="1" ht="23.25">
      <c r="B8" s="373" t="s">
        <v>1644</v>
      </c>
      <c r="C8" s="373"/>
      <c r="D8" s="373"/>
      <c r="E8" s="373"/>
      <c r="F8" s="330" t="s">
        <v>1645</v>
      </c>
      <c r="G8" s="331">
        <f>SUM(G11:G75)</f>
        <v>199552845</v>
      </c>
      <c r="H8" s="332" t="s">
        <v>1646</v>
      </c>
      <c r="I8" s="333">
        <f>SUM(I11:I71)</f>
        <v>0</v>
      </c>
      <c r="J8" s="334"/>
    </row>
    <row r="9" spans="2:53" ht="18.75">
      <c r="B9" s="374" t="s">
        <v>1647</v>
      </c>
      <c r="C9" s="374" t="s">
        <v>1648</v>
      </c>
      <c r="D9" s="374" t="s">
        <v>45</v>
      </c>
      <c r="E9" s="374" t="s">
        <v>1649</v>
      </c>
      <c r="F9" s="375" t="s">
        <v>1650</v>
      </c>
      <c r="G9" s="375"/>
      <c r="H9" s="376" t="s">
        <v>1651</v>
      </c>
      <c r="I9" s="376"/>
      <c r="J9" s="363" t="s">
        <v>1652</v>
      </c>
      <c r="K9" s="363"/>
      <c r="L9" s="363"/>
      <c r="M9" s="363"/>
      <c r="N9" s="363"/>
    </row>
    <row r="10" spans="2:53" ht="93.75">
      <c r="B10" s="374"/>
      <c r="C10" s="374"/>
      <c r="D10" s="374"/>
      <c r="E10" s="374"/>
      <c r="F10" s="336" t="s">
        <v>1653</v>
      </c>
      <c r="G10" s="336" t="s">
        <v>1654</v>
      </c>
      <c r="H10" s="337" t="s">
        <v>1653</v>
      </c>
      <c r="I10" s="337" t="s">
        <v>1655</v>
      </c>
      <c r="J10" s="338" t="s">
        <v>1656</v>
      </c>
      <c r="K10" s="338" t="s">
        <v>1653</v>
      </c>
      <c r="L10" s="338" t="s">
        <v>1657</v>
      </c>
      <c r="M10" s="338" t="s">
        <v>1655</v>
      </c>
      <c r="N10" s="338" t="s">
        <v>1658</v>
      </c>
    </row>
    <row r="11" spans="2:53" ht="75">
      <c r="B11" s="339">
        <f>IF(Estudio_MercadoVF!C11="","",Estudio_MercadoVF!A11)</f>
        <v>1</v>
      </c>
      <c r="C11" s="340" t="str">
        <f>IF(Estudio_MercadoVF!C11="","",Estudio_MercadoVF!C11)</f>
        <v>Mesa plegable  modular</v>
      </c>
      <c r="D11" s="341" t="str">
        <f>IF(Estudio_MercadoVF!D11="","",Estudio_MercadoVF!D11)</f>
        <v>Mesa modular, con dimensiones  aproximadas de 1,20 m de  longitud x 0,60 m de ancho x 0,75  m de altura, base metálica  fabricada en triplex flormorado de mínimo 2 cm de espesor, con  cantos protegidos en fórmica de  alta resistencia en color Haya o  tonalidades claras. Incluye sistema  de movilidad mediante ruedas  360° con freno.</v>
      </c>
      <c r="E11" s="339">
        <f>IF(Estudio_MercadoVF!F11="","",Estudio_MercadoVF!F11)</f>
        <v>25</v>
      </c>
      <c r="F11" s="342">
        <v>933397</v>
      </c>
      <c r="G11" s="342">
        <f>+F11*E11</f>
        <v>23334925</v>
      </c>
      <c r="H11" s="78"/>
      <c r="I11" s="79"/>
      <c r="J11" s="343"/>
      <c r="K11" s="344" t="str">
        <f>IF(H11&lt;&gt;0,IF(J11="Ofertable",IF(AND(F11&gt;=H11,H11&lt;&gt;0),"Cumple","No cumple"),IF(J11="No Ofertable",IF(F11=H11,"Cumple","No cumple"),"")),"Valor vacío")</f>
        <v>Valor vacío</v>
      </c>
      <c r="L11" s="345">
        <f>F11-H11</f>
        <v>933397</v>
      </c>
      <c r="M11" s="344" t="str">
        <f>IF(G11&gt;=I11,"Cumple","No cumple")</f>
        <v>Cumple</v>
      </c>
      <c r="N11" s="345">
        <f>G11-I11</f>
        <v>23334925</v>
      </c>
      <c r="BA11" s="326">
        <v>1</v>
      </c>
    </row>
    <row r="12" spans="2:53" ht="45">
      <c r="B12" s="339">
        <f>IF(Estudio_MercadoVF!C12="","",Estudio_MercadoVF!A12)</f>
        <v>2</v>
      </c>
      <c r="C12" s="340" t="str">
        <f>IF(Estudio_MercadoVF!C12="","",Estudio_MercadoVF!C12)</f>
        <v>Mueble de almacenamiento de papelería y  material didáctico.  Alto: 123 centímetros. Ancho:  120 centímetros. Fondo: 40 centímetros con chapa de seguridad</v>
      </c>
      <c r="D12" s="341" t="str">
        <f>IF(Estudio_MercadoVF!D12="","",Estudio_MercadoVF!D12)</f>
        <v xml:space="preserve">Mueble de almacenamiento de papelería y  material didáctico. Alto: 123 centímetros. Ancho:  120 centímetros. Fondo: 40 centímetros con chapa de seguridad, Material metálico. Cantidad entre paños: </v>
      </c>
      <c r="E12" s="339">
        <f>IF(Estudio_MercadoVF!F12="","",Estudio_MercadoVF!F12)</f>
        <v>3</v>
      </c>
      <c r="F12" s="342">
        <v>1594899</v>
      </c>
      <c r="G12" s="342">
        <f t="shared" ref="G12:G71" si="0">+F12*E12</f>
        <v>4784697</v>
      </c>
      <c r="H12" s="78"/>
      <c r="I12" s="79"/>
      <c r="J12" s="343"/>
      <c r="K12" s="344" t="str">
        <f t="shared" ref="K12:K71" si="1">IF(H12&lt;&gt;0,IF(J12="Ofertable",IF(AND(F12&gt;=H12,H12&lt;&gt;0),"Cumple","No cumple"),IF(J12="No Ofertable",IF(F12=H12,"Cumple","No cumple"),"")),"Valor vacío")</f>
        <v>Valor vacío</v>
      </c>
      <c r="L12" s="345">
        <f t="shared" ref="L12:L71" si="2">F12-H12</f>
        <v>1594899</v>
      </c>
      <c r="M12" s="344" t="str">
        <f t="shared" ref="M12:M71" si="3">IF(G12&gt;=I12,"Cumple","No cumple")</f>
        <v>Cumple</v>
      </c>
      <c r="N12" s="345">
        <f t="shared" ref="N12:N71" si="4">G12-I12</f>
        <v>4784697</v>
      </c>
      <c r="BA12" s="326">
        <v>2</v>
      </c>
    </row>
    <row r="13" spans="2:53" ht="30">
      <c r="B13" s="339">
        <f>IF(Estudio_MercadoVF!C13="","",Estudio_MercadoVF!A13)</f>
        <v>3</v>
      </c>
      <c r="C13" s="340" t="str">
        <f>IF(Estudio_MercadoVF!C13="","",Estudio_MercadoVF!C13)</f>
        <v>Video Beam Proyector</v>
      </c>
      <c r="D13" s="341" t="str">
        <f>IF(Estudio_MercadoVF!D13="","",Estudio_MercadoVF!D13)</f>
        <v>Voltaje: 110V Conexiones de  entrada: HDMI. Consumo  energético de 345W.  Proyector Powerlite E24 3600 lúmenes XGA Tecnología</v>
      </c>
      <c r="E13" s="339">
        <f>IF(Estudio_MercadoVF!F13="","",Estudio_MercadoVF!F13)</f>
        <v>2</v>
      </c>
      <c r="F13" s="342">
        <v>3227857</v>
      </c>
      <c r="G13" s="342">
        <f t="shared" si="0"/>
        <v>6455714</v>
      </c>
      <c r="H13" s="78"/>
      <c r="I13" s="79"/>
      <c r="J13" s="343"/>
      <c r="K13" s="344" t="str">
        <f t="shared" si="1"/>
        <v>Valor vacío</v>
      </c>
      <c r="L13" s="345">
        <f t="shared" si="2"/>
        <v>3227857</v>
      </c>
      <c r="M13" s="344" t="str">
        <f t="shared" si="3"/>
        <v>Cumple</v>
      </c>
      <c r="N13" s="345">
        <f t="shared" si="4"/>
        <v>6455714</v>
      </c>
      <c r="BA13" s="326">
        <v>3</v>
      </c>
    </row>
    <row r="14" spans="2:53">
      <c r="B14" s="339">
        <f>IF(Estudio_MercadoVF!C14="","",Estudio_MercadoVF!A14)</f>
        <v>4</v>
      </c>
      <c r="C14" s="340" t="str">
        <f>IF(Estudio_MercadoVF!C14="","",Estudio_MercadoVF!C14)</f>
        <v xml:space="preserve">Maletin - Forro para Guardar  Video Beam </v>
      </c>
      <c r="D14" s="341" t="str">
        <f>IF(Estudio_MercadoVF!D14="","",Estudio_MercadoVF!D14)</f>
        <v xml:space="preserve">Maletin - Forro para Guardar  Video Beam </v>
      </c>
      <c r="E14" s="339">
        <f>IF(Estudio_MercadoVF!F14="","",Estudio_MercadoVF!F14)</f>
        <v>2</v>
      </c>
      <c r="F14" s="342">
        <v>94481</v>
      </c>
      <c r="G14" s="342">
        <f t="shared" si="0"/>
        <v>188962</v>
      </c>
      <c r="H14" s="78"/>
      <c r="I14" s="79"/>
      <c r="J14" s="343"/>
      <c r="K14" s="344" t="str">
        <f t="shared" si="1"/>
        <v>Valor vacío</v>
      </c>
      <c r="L14" s="345">
        <f t="shared" si="2"/>
        <v>94481</v>
      </c>
      <c r="M14" s="344" t="str">
        <f t="shared" si="3"/>
        <v>Cumple</v>
      </c>
      <c r="N14" s="345">
        <f t="shared" si="4"/>
        <v>188962</v>
      </c>
      <c r="BA14" s="326">
        <v>4</v>
      </c>
    </row>
    <row r="15" spans="2:53" ht="90">
      <c r="B15" s="339">
        <f>IF(Estudio_MercadoVF!C15="","",Estudio_MercadoVF!A15)</f>
        <v>5</v>
      </c>
      <c r="C15" s="340" t="str">
        <f>IF(Estudio_MercadoVF!C15="","",Estudio_MercadoVF!C15)</f>
        <v>Pantalla de proyección portátil</v>
      </c>
      <c r="D15" s="341" t="str">
        <f>IF(Estudio_MercadoVF!D15="","",Estudio_MercadoVF!D15)</f>
        <v>Tipo trípode de medida entre 200 x 200 cm, con tela blanca mate de alta reflexión y respaldo negro opaco para mejorar el contraste y la recepción de luz en espacios con diferentes condiciones de iluminación. Estructura retráctil y ajustable en altura, fácil de montar y desmontar sin herramientas. Incluye base metálica plegable para mayor estabilidad y funda protectora para transporte. Compatible con proyectores multimedia de corto y largo alcance.</v>
      </c>
      <c r="E15" s="339">
        <f>IF(Estudio_MercadoVF!F15="","",Estudio_MercadoVF!F15)</f>
        <v>2</v>
      </c>
      <c r="F15" s="342">
        <v>572350</v>
      </c>
      <c r="G15" s="342">
        <f t="shared" si="0"/>
        <v>1144700</v>
      </c>
      <c r="H15" s="78"/>
      <c r="I15" s="79"/>
      <c r="J15" s="343"/>
      <c r="K15" s="344" t="str">
        <f t="shared" si="1"/>
        <v>Valor vacío</v>
      </c>
      <c r="L15" s="345">
        <f t="shared" si="2"/>
        <v>572350</v>
      </c>
      <c r="M15" s="344" t="str">
        <f t="shared" si="3"/>
        <v>Cumple</v>
      </c>
      <c r="N15" s="345">
        <f t="shared" si="4"/>
        <v>1144700</v>
      </c>
      <c r="BA15" s="326">
        <v>5</v>
      </c>
    </row>
    <row r="16" spans="2:53" ht="30">
      <c r="B16" s="339">
        <f>IF(Estudio_MercadoVF!C16="","",Estudio_MercadoVF!A16)</f>
        <v>6</v>
      </c>
      <c r="C16" s="340" t="str">
        <f>IF(Estudio_MercadoVF!C16="","",Estudio_MercadoVF!C16)</f>
        <v>Tablero acrílico</v>
      </c>
      <c r="D16" s="341" t="str">
        <f>IF(Estudio_MercadoVF!D16="","",Estudio_MercadoVF!D16)</f>
        <v>Tablero acrílico con base trípode caballete metálico medida trípode 150cm de alto , medidas tablero 120x80cm</v>
      </c>
      <c r="E16" s="339">
        <f>IF(Estudio_MercadoVF!F16="","",Estudio_MercadoVF!F16)</f>
        <v>2</v>
      </c>
      <c r="F16" s="342">
        <v>139347</v>
      </c>
      <c r="G16" s="342">
        <f t="shared" si="0"/>
        <v>278694</v>
      </c>
      <c r="H16" s="78"/>
      <c r="I16" s="79"/>
      <c r="J16" s="343"/>
      <c r="K16" s="344" t="str">
        <f t="shared" si="1"/>
        <v>Valor vacío</v>
      </c>
      <c r="L16" s="345">
        <f t="shared" si="2"/>
        <v>139347</v>
      </c>
      <c r="M16" s="344" t="str">
        <f t="shared" si="3"/>
        <v>Cumple</v>
      </c>
      <c r="N16" s="345">
        <f t="shared" si="4"/>
        <v>278694</v>
      </c>
      <c r="BA16" s="326">
        <v>6</v>
      </c>
    </row>
    <row r="17" spans="2:53" ht="60">
      <c r="B17" s="339">
        <f>IF(Estudio_MercadoVF!C17="","",Estudio_MercadoVF!A17)</f>
        <v>7</v>
      </c>
      <c r="C17" s="340" t="str">
        <f>IF(Estudio_MercadoVF!C17="","",Estudio_MercadoVF!C17)</f>
        <v>Cabina de sonido</v>
      </c>
      <c r="D17" s="341" t="str">
        <f>IF(Estudio_MercadoVF!D17="","",Estudio_MercadoVF!D17)</f>
        <v>Cabina activa 15" soundPower Top Pack-125, Base (Tripode), Micrófono alambrico, Control inalambrico, Cable de poder corriente 110V.  Potencia 7000w pmpo / 700w, Amplificador: AB, Entrada para micrófono, Usb por carpetas, SD, Bluetooth, radio FM, Equalizador 2 banda</v>
      </c>
      <c r="E17" s="339">
        <f>IF(Estudio_MercadoVF!F17="","",Estudio_MercadoVF!F17)</f>
        <v>2</v>
      </c>
      <c r="F17" s="342">
        <v>732333</v>
      </c>
      <c r="G17" s="342">
        <f t="shared" si="0"/>
        <v>1464666</v>
      </c>
      <c r="H17" s="78"/>
      <c r="I17" s="79"/>
      <c r="J17" s="343"/>
      <c r="K17" s="344" t="str">
        <f t="shared" si="1"/>
        <v>Valor vacío</v>
      </c>
      <c r="L17" s="345">
        <f t="shared" si="2"/>
        <v>732333</v>
      </c>
      <c r="M17" s="344" t="str">
        <f t="shared" si="3"/>
        <v>Cumple</v>
      </c>
      <c r="N17" s="345">
        <f t="shared" si="4"/>
        <v>1464666</v>
      </c>
      <c r="BA17" s="326">
        <v>7</v>
      </c>
    </row>
    <row r="18" spans="2:53" ht="45">
      <c r="B18" s="339">
        <f>IF(Estudio_MercadoVF!C18="","",Estudio_MercadoVF!A18)</f>
        <v>8</v>
      </c>
      <c r="C18" s="340" t="str">
        <f>IF(Estudio_MercadoVF!C18="","",Estudio_MercadoVF!C18)</f>
        <v>Torre de iluminación- Lampara led- Portátil</v>
      </c>
      <c r="D18" s="341" t="str">
        <f>IF(Estudio_MercadoVF!D18="","",Estudio_MercadoVF!D18)</f>
        <v>ECOLIGHTETP, 10 cm Alto12 cm Largo 10 cm Peso13 kg Estándar, Manos libre, Multifunción, Profesionales, Working light- Uso Iluminación exterior 8000 lm Duración batería 10 - 13 horas Tiempo de carga 6 horas</v>
      </c>
      <c r="E18" s="339">
        <f>IF(Estudio_MercadoVF!F18="","",Estudio_MercadoVF!F18)</f>
        <v>6</v>
      </c>
      <c r="F18" s="342">
        <v>5216632</v>
      </c>
      <c r="G18" s="342">
        <f t="shared" si="0"/>
        <v>31299792</v>
      </c>
      <c r="H18" s="78"/>
      <c r="I18" s="79"/>
      <c r="J18" s="343"/>
      <c r="K18" s="344" t="str">
        <f t="shared" si="1"/>
        <v>Valor vacío</v>
      </c>
      <c r="L18" s="345">
        <f t="shared" si="2"/>
        <v>5216632</v>
      </c>
      <c r="M18" s="344" t="str">
        <f t="shared" si="3"/>
        <v>Cumple</v>
      </c>
      <c r="N18" s="345">
        <f t="shared" si="4"/>
        <v>31299792</v>
      </c>
      <c r="BA18" s="326">
        <v>8</v>
      </c>
    </row>
    <row r="19" spans="2:53" ht="90">
      <c r="B19" s="339">
        <f>IF(Estudio_MercadoVF!C19="","",Estudio_MercadoVF!A19)</f>
        <v>9</v>
      </c>
      <c r="C19" s="340" t="str">
        <f>IF(Estudio_MercadoVF!C19="","",Estudio_MercadoVF!C19)</f>
        <v xml:space="preserve">Estantería </v>
      </c>
      <c r="D19" s="341" t="str">
        <f>IF(Estudio_MercadoVF!D19="","",Estudio_MercadoVF!D19)</f>
        <v>Elaborada en lámina cold rolled cubierta en pintura electrostática horneable. Puertas en vidrio transparente, DOS (2) bandejas graduables y chapa de seguridad.  Material: Lámina Cold Rolled de calibre 22.  Acabados: Recubierto con pintura electrostática. Incluye dos (2) entrepaños graduables, tres espacios libres, dos (2) puertas en lámina o vidrio y chapa de seguridad. Alto: 140 centímetros. Ancho: 115 centímetros. Fondo: 38 centímetros.</v>
      </c>
      <c r="E19" s="339">
        <f>IF(Estudio_MercadoVF!F19="","",Estudio_MercadoVF!F19)</f>
        <v>2</v>
      </c>
      <c r="F19" s="342">
        <v>1046975</v>
      </c>
      <c r="G19" s="342">
        <f t="shared" si="0"/>
        <v>2093950</v>
      </c>
      <c r="H19" s="78"/>
      <c r="I19" s="79"/>
      <c r="J19" s="343"/>
      <c r="K19" s="344" t="str">
        <f t="shared" si="1"/>
        <v>Valor vacío</v>
      </c>
      <c r="L19" s="345">
        <f t="shared" si="2"/>
        <v>1046975</v>
      </c>
      <c r="M19" s="344" t="str">
        <f t="shared" si="3"/>
        <v>Cumple</v>
      </c>
      <c r="N19" s="345">
        <f t="shared" si="4"/>
        <v>2093950</v>
      </c>
      <c r="BA19" s="326">
        <v>9</v>
      </c>
    </row>
    <row r="20" spans="2:53" ht="90">
      <c r="B20" s="339">
        <f>IF(Estudio_MercadoVF!C20="","",Estudio_MercadoVF!A20)</f>
        <v>10</v>
      </c>
      <c r="C20" s="340" t="str">
        <f>IF(Estudio_MercadoVF!C20="","",Estudio_MercadoVF!C20)</f>
        <v>Computadores portátiles.</v>
      </c>
      <c r="D20" s="341" t="str">
        <f>IF(Estudio_MercadoVF!D20="","",Estudio_MercadoVF!D20)</f>
        <v>(8gb Ram, 256 Disco duro, 14 pulgadas con resolución Full HD (1920x1080) y recubrimiento antirreflejo, conectividad WiFi 5 o superior y Bluetooth 5.0, mínimo dos puertos USB (idealmente uno tipo C) y salida HDMI. Deben tener batería con autonomía real de mínimo 6 horas, chasis resistente (de preferencia aluminio o policarbonato reforzado), sistema operativo Windows 11 o equivalente con licencias originales, y garantía mínima de un año.</v>
      </c>
      <c r="E20" s="339">
        <f>IF(Estudio_MercadoVF!F20="","",Estudio_MercadoVF!F20)</f>
        <v>25</v>
      </c>
      <c r="F20" s="342">
        <v>2116586</v>
      </c>
      <c r="G20" s="342">
        <f t="shared" si="0"/>
        <v>52914650</v>
      </c>
      <c r="H20" s="78"/>
      <c r="I20" s="79"/>
      <c r="J20" s="343"/>
      <c r="K20" s="344" t="str">
        <f t="shared" si="1"/>
        <v>Valor vacío</v>
      </c>
      <c r="L20" s="345">
        <f t="shared" si="2"/>
        <v>2116586</v>
      </c>
      <c r="M20" s="344" t="str">
        <f t="shared" si="3"/>
        <v>Cumple</v>
      </c>
      <c r="N20" s="345">
        <f t="shared" si="4"/>
        <v>52914650</v>
      </c>
      <c r="BA20" s="326">
        <v>10</v>
      </c>
    </row>
    <row r="21" spans="2:53" ht="90">
      <c r="B21" s="339">
        <f>IF(Estudio_MercadoVF!C21="","",Estudio_MercadoVF!A21)</f>
        <v>11</v>
      </c>
      <c r="C21" s="340" t="str">
        <f>IF(Estudio_MercadoVF!C21="","",Estudio_MercadoVF!C21)</f>
        <v>Paquetes Office</v>
      </c>
      <c r="D21" s="341" t="str">
        <f>IF(Estudio_MercadoVF!D21="","",Estudio_MercadoVF!D21)</f>
        <v>Office 2024 Licencia Vitalicia. Profesional Plus es la versión más reciente de la suite de Microsoft, diseñada para empresas y profesionales que buscan estabilidad, rendimiento y funciones avanzadas sin suscripción anual.  Incluye todas las aplicaciones esenciales: Word, Excel, PowerPoint, Outlook, OneNote, Access y Publisher, con mejoras en rendimiento y compatibilidad con los formatos más recientes.</v>
      </c>
      <c r="E21" s="339">
        <f>IF(Estudio_MercadoVF!F21="","",Estudio_MercadoVF!F21)</f>
        <v>25</v>
      </c>
      <c r="F21" s="342">
        <v>1329900</v>
      </c>
      <c r="G21" s="342">
        <f t="shared" si="0"/>
        <v>33247500</v>
      </c>
      <c r="H21" s="78"/>
      <c r="I21" s="79"/>
      <c r="J21" s="343"/>
      <c r="K21" s="344" t="str">
        <f t="shared" si="1"/>
        <v>Valor vacío</v>
      </c>
      <c r="L21" s="345">
        <f t="shared" si="2"/>
        <v>1329900</v>
      </c>
      <c r="M21" s="344" t="str">
        <f t="shared" si="3"/>
        <v>Cumple</v>
      </c>
      <c r="N21" s="345">
        <f t="shared" si="4"/>
        <v>33247500</v>
      </c>
      <c r="BA21" s="326">
        <v>11</v>
      </c>
    </row>
    <row r="22" spans="2:53" ht="60">
      <c r="B22" s="339">
        <f>IF(Estudio_MercadoVF!C22="","",Estudio_MercadoVF!A22)</f>
        <v>12</v>
      </c>
      <c r="C22" s="340" t="str">
        <f>IF(Estudio_MercadoVF!C22="","",Estudio_MercadoVF!C22)</f>
        <v>Mouse con cable</v>
      </c>
      <c r="D22" s="341" t="str">
        <f>IF(Estudio_MercadoVF!D22="","",Estudio_MercadoVF!D22)</f>
        <v>Mouse alámbrico con sensor óptico o láser de alta precisión (mínimo 1000 DPI), diseño ergonómico ambidiestro, conectividad USB tipo A plug &amp; play, cable reforzado de mínimo 1.2 metros y una vida útil de al menos 3 millones de clics, garantizando rendimiento prolongado para uso continuo e intensivo.</v>
      </c>
      <c r="E22" s="339">
        <f>IF(Estudio_MercadoVF!F22="","",Estudio_MercadoVF!F22)</f>
        <v>25</v>
      </c>
      <c r="F22" s="342">
        <v>18503</v>
      </c>
      <c r="G22" s="342">
        <f t="shared" si="0"/>
        <v>462575</v>
      </c>
      <c r="H22" s="78"/>
      <c r="I22" s="79"/>
      <c r="J22" s="343"/>
      <c r="K22" s="344" t="str">
        <f t="shared" si="1"/>
        <v>Valor vacío</v>
      </c>
      <c r="L22" s="345">
        <f t="shared" si="2"/>
        <v>18503</v>
      </c>
      <c r="M22" s="344" t="str">
        <f t="shared" si="3"/>
        <v>Cumple</v>
      </c>
      <c r="N22" s="345">
        <f t="shared" si="4"/>
        <v>462575</v>
      </c>
      <c r="BA22" s="326">
        <v>12</v>
      </c>
    </row>
    <row r="23" spans="2:53" ht="90">
      <c r="B23" s="339">
        <f>IF(Estudio_MercadoVF!C23="","",Estudio_MercadoVF!A23)</f>
        <v>13</v>
      </c>
      <c r="C23" s="340" t="str">
        <f>IF(Estudio_MercadoVF!C23="","",Estudio_MercadoVF!C23)</f>
        <v>Diadema con micrófono</v>
      </c>
      <c r="D23" s="341" t="str">
        <f>IF(Estudio_MercadoVF!D23="","",Estudio_MercadoVF!D23)</f>
        <v>Auriculares tipo diadema con micrófono integrado, con impedancia de 32 ohmios, potencia de salida de 30 mW y respuesta de frecuencia de 20 Hz a 20 kHz, que cuenten con cancelación de ruido pasiva o activa, diseño ergonómico y ajustable con almohadillas acolchadas y vincha reforzada, cable de mínimo 1.5 metros de longitud y conectividad dual (3.5 mm y/o USB) para compatibilidad con diversos dispositivos.</v>
      </c>
      <c r="E23" s="339">
        <f>IF(Estudio_MercadoVF!F23="","",Estudio_MercadoVF!F23)</f>
        <v>25</v>
      </c>
      <c r="F23" s="342">
        <v>184054</v>
      </c>
      <c r="G23" s="342">
        <f t="shared" si="0"/>
        <v>4601350</v>
      </c>
      <c r="H23" s="78"/>
      <c r="I23" s="79"/>
      <c r="J23" s="343"/>
      <c r="K23" s="344" t="str">
        <f t="shared" si="1"/>
        <v>Valor vacío</v>
      </c>
      <c r="L23" s="345">
        <f t="shared" si="2"/>
        <v>184054</v>
      </c>
      <c r="M23" s="344" t="str">
        <f t="shared" si="3"/>
        <v>Cumple</v>
      </c>
      <c r="N23" s="345">
        <f t="shared" si="4"/>
        <v>4601350</v>
      </c>
      <c r="BA23" s="326">
        <v>13</v>
      </c>
    </row>
    <row r="24" spans="2:53" ht="30">
      <c r="B24" s="339">
        <f>IF(Estudio_MercadoVF!C24="","",Estudio_MercadoVF!A24)</f>
        <v>14</v>
      </c>
      <c r="C24" s="340" t="str">
        <f>IF(Estudio_MercadoVF!C24="","",Estudio_MercadoVF!C24)</f>
        <v>Forros para guardar computadores portatiles</v>
      </c>
      <c r="D24" s="341" t="str">
        <f>IF(Estudio_MercadoVF!D24="","",Estudio_MercadoVF!D24)</f>
        <v>Forros para computador portátil de 14 pulgadas.  Material: poliéster/nylon (resistente e impermeable)</v>
      </c>
      <c r="E24" s="339">
        <f>IF(Estudio_MercadoVF!F24="","",Estudio_MercadoVF!F24)</f>
        <v>25</v>
      </c>
      <c r="F24" s="342">
        <v>53567</v>
      </c>
      <c r="G24" s="342">
        <f t="shared" si="0"/>
        <v>1339175</v>
      </c>
      <c r="H24" s="78"/>
      <c r="I24" s="79"/>
      <c r="J24" s="343"/>
      <c r="K24" s="344" t="str">
        <f t="shared" si="1"/>
        <v>Valor vacío</v>
      </c>
      <c r="L24" s="345">
        <f t="shared" si="2"/>
        <v>53567</v>
      </c>
      <c r="M24" s="344" t="str">
        <f t="shared" si="3"/>
        <v>Cumple</v>
      </c>
      <c r="N24" s="345">
        <f t="shared" si="4"/>
        <v>1339175</v>
      </c>
      <c r="BA24" s="326">
        <v>14</v>
      </c>
    </row>
    <row r="25" spans="2:53" ht="75">
      <c r="B25" s="339">
        <f>IF(Estudio_MercadoVF!C25="","",Estudio_MercadoVF!A25)</f>
        <v>15</v>
      </c>
      <c r="C25" s="340" t="str">
        <f>IF(Estudio_MercadoVF!C25="","",Estudio_MercadoVF!C25)</f>
        <v xml:space="preserve">Multitoma Estabilizador </v>
      </c>
      <c r="D25" s="341" t="str">
        <f>IF(Estudio_MercadoVF!D25="","",Estudio_MercadoVF!D25)</f>
        <v>Este estabilizador de 600 Watts con Supresor de Picos, soporta Equipos de Sonido, Computadores de Mesa y Portatiles, Televisores Smart TV, Consolas de Video Juegos, Zonas de Entretenimiento, DVD, Blu Ray y todos aquellos dispositivos que la potencia no supere los 600 Vatios. Referencia: PRO PC 1000 Capacidad: 1000 VA - 1 KVA</v>
      </c>
      <c r="E25" s="339">
        <f>IF(Estudio_MercadoVF!F25="","",Estudio_MercadoVF!F25)</f>
        <v>5</v>
      </c>
      <c r="F25" s="342">
        <v>73300</v>
      </c>
      <c r="G25" s="342">
        <f t="shared" si="0"/>
        <v>366500</v>
      </c>
      <c r="H25" s="78"/>
      <c r="I25" s="79"/>
      <c r="J25" s="343"/>
      <c r="K25" s="344" t="str">
        <f t="shared" si="1"/>
        <v>Valor vacío</v>
      </c>
      <c r="L25" s="345">
        <f t="shared" si="2"/>
        <v>73300</v>
      </c>
      <c r="M25" s="344" t="str">
        <f t="shared" si="3"/>
        <v>Cumple</v>
      </c>
      <c r="N25" s="345">
        <f t="shared" si="4"/>
        <v>366500</v>
      </c>
      <c r="BA25" s="326">
        <v>15</v>
      </c>
    </row>
    <row r="26" spans="2:53">
      <c r="B26" s="339">
        <f>IF(Estudio_MercadoVF!C26="","",Estudio_MercadoVF!A26)</f>
        <v>16</v>
      </c>
      <c r="C26" s="340" t="str">
        <f>IF(Estudio_MercadoVF!C26="","",Estudio_MercadoVF!C26)</f>
        <v xml:space="preserve">Extensión eléctrica </v>
      </c>
      <c r="D26" s="341" t="str">
        <f>IF(Estudio_MercadoVF!D26="","",Estudio_MercadoVF!D26)</f>
        <v>Medidas: 30 Metros Encauchetada 110-220v</v>
      </c>
      <c r="E26" s="339">
        <f>IF(Estudio_MercadoVF!F26="","",Estudio_MercadoVF!F26)</f>
        <v>3</v>
      </c>
      <c r="F26" s="342">
        <v>92367</v>
      </c>
      <c r="G26" s="342">
        <f t="shared" si="0"/>
        <v>277101</v>
      </c>
      <c r="H26" s="78"/>
      <c r="I26" s="79"/>
      <c r="J26" s="343"/>
      <c r="K26" s="344" t="str">
        <f t="shared" si="1"/>
        <v>Valor vacío</v>
      </c>
      <c r="L26" s="345">
        <f t="shared" si="2"/>
        <v>92367</v>
      </c>
      <c r="M26" s="344" t="str">
        <f t="shared" si="3"/>
        <v>Cumple</v>
      </c>
      <c r="N26" s="345">
        <f t="shared" si="4"/>
        <v>277101</v>
      </c>
      <c r="BA26" s="326">
        <v>16</v>
      </c>
    </row>
    <row r="27" spans="2:53" ht="225">
      <c r="B27" s="339">
        <f>IF(Estudio_MercadoVF!C27="","",Estudio_MercadoVF!A27)</f>
        <v>17</v>
      </c>
      <c r="C27" s="350" t="str">
        <f>IF(Estudio_MercadoVF!C27="","",Estudio_MercadoVF!C27)</f>
        <v>Impresora</v>
      </c>
      <c r="D27" s="341" t="str">
        <f>IF(Estudio_MercadoVF!D27="","",Estudio_MercadoVF!D27)</f>
        <v>Tecnología de impresión  Inyección de tinta Heat-Free MicroPiezo de 4 colores  (CMYK) Resolución máxima de  impresión Hasta 5.760 dpi x  1.440 dpi Velocidad de impresión máxima Negro 33 ppm y color  15 ppm (borrador, A4/carta)  Velocidad de impresión ISO  Negro 10 ppm y color 15 ppm (A4/carta)  COPIAS  Velocidad de copiado ISO Negro 7,7 cpm y color 3,8 cpm  (A4/carta)  Resolución máxima de copiado 1.200 dpi x 2.400 dpi  Tamaño máximo de copiado A4/carta  ESCANEO  Tipo de escáner Cama plana con  sensor de líneas CIS de color  Área de escaneo máxima 216 mm  x 297 mm  Resolución óptica/máxima 1.200 dpi x 2.400 dpi  Profundidad de color Color: 48 bits de entrada, 24 bits de salida -  Escala de grises: 16 bits de entrada, 8 bits de salida - Blanco  y negro: 16 bits, 1 bit de salida Conectividad estándar USB de alta velocidad (compatible con USB 2.0), Wi-Fi, Wi-Fi Direct Protocolos de impresión en red TCP/IPv4, TCP/IPv6 Protocolos para gestión de redes SNMP, http, DHCP, APIPA, PING, DDNS, mDNS, SLP, WSD, LLTD Seguridad WLAN WEP (64bit/128bit),WPA-PSK (TKIP), WPA2-PSK (AES),WPA3-SAE (AES)</v>
      </c>
      <c r="E27" s="339">
        <f>IF(Estudio_MercadoVF!F27="","",Estudio_MercadoVF!F27)</f>
        <v>1</v>
      </c>
      <c r="F27" s="342">
        <v>994283</v>
      </c>
      <c r="G27" s="342">
        <f t="shared" si="0"/>
        <v>994283</v>
      </c>
      <c r="H27" s="78"/>
      <c r="I27" s="79"/>
      <c r="J27" s="343"/>
      <c r="K27" s="344" t="str">
        <f t="shared" si="1"/>
        <v>Valor vacío</v>
      </c>
      <c r="L27" s="345">
        <f t="shared" si="2"/>
        <v>994283</v>
      </c>
      <c r="M27" s="344" t="str">
        <f t="shared" si="3"/>
        <v>Cumple</v>
      </c>
      <c r="N27" s="345">
        <f t="shared" si="4"/>
        <v>994283</v>
      </c>
      <c r="BA27" s="326">
        <v>17</v>
      </c>
    </row>
    <row r="28" spans="2:53" ht="30">
      <c r="B28" s="339">
        <f>IF(Estudio_MercadoVF!C28="","",Estudio_MercadoVF!A28)</f>
        <v>18</v>
      </c>
      <c r="C28" s="340" t="str">
        <f>IF(Estudio_MercadoVF!C28="","",Estudio_MercadoVF!C28)</f>
        <v>Mat para yoga</v>
      </c>
      <c r="D28" s="341" t="str">
        <f>IF(Estudio_MercadoVF!D28="","",Estudio_MercadoVF!D28)</f>
        <v>Material TPE (Elastómero termoplástico) Superficie de diseño por inyección Medidas: Largo: 173 cm Ancho: 61 cm Espesor:0.6 cm. Con estuche.</v>
      </c>
      <c r="E28" s="339">
        <f>IF(Estudio_MercadoVF!F28="","",Estudio_MercadoVF!F28)</f>
        <v>40</v>
      </c>
      <c r="F28" s="342">
        <v>42800</v>
      </c>
      <c r="G28" s="342">
        <f t="shared" si="0"/>
        <v>1712000</v>
      </c>
      <c r="H28" s="78"/>
      <c r="I28" s="79"/>
      <c r="J28" s="343"/>
      <c r="K28" s="344" t="str">
        <f t="shared" si="1"/>
        <v>Valor vacío</v>
      </c>
      <c r="L28" s="345">
        <f t="shared" si="2"/>
        <v>42800</v>
      </c>
      <c r="M28" s="344" t="str">
        <f t="shared" si="3"/>
        <v>Cumple</v>
      </c>
      <c r="N28" s="345">
        <f t="shared" si="4"/>
        <v>1712000</v>
      </c>
      <c r="BA28" s="326">
        <v>18</v>
      </c>
    </row>
    <row r="29" spans="2:53" ht="30">
      <c r="B29" s="339">
        <f>IF(Estudio_MercadoVF!C29="","",Estudio_MercadoVF!A29)</f>
        <v>19</v>
      </c>
      <c r="C29" s="340" t="str">
        <f>IF(Estudio_MercadoVF!C29="","",Estudio_MercadoVF!C29)</f>
        <v>Bloques de yoga</v>
      </c>
      <c r="D29" s="341" t="str">
        <f>IF(Estudio_MercadoVF!D29="","",Estudio_MercadoVF!D29)</f>
        <v>Material: TPE (Elastómero termoplástico) de alta densidad. Medidas: Largo; 23 cm. Ancho; 8 cm. Alto; 15.5 cm</v>
      </c>
      <c r="E29" s="339">
        <f>IF(Estudio_MercadoVF!F29="","",Estudio_MercadoVF!F29)</f>
        <v>40</v>
      </c>
      <c r="F29" s="342">
        <v>14067</v>
      </c>
      <c r="G29" s="342">
        <f t="shared" si="0"/>
        <v>562680</v>
      </c>
      <c r="H29" s="78"/>
      <c r="I29" s="79"/>
      <c r="J29" s="343"/>
      <c r="K29" s="344" t="str">
        <f t="shared" si="1"/>
        <v>Valor vacío</v>
      </c>
      <c r="L29" s="345">
        <f t="shared" si="2"/>
        <v>14067</v>
      </c>
      <c r="M29" s="344" t="str">
        <f t="shared" si="3"/>
        <v>Cumple</v>
      </c>
      <c r="N29" s="345">
        <f t="shared" si="4"/>
        <v>562680</v>
      </c>
      <c r="BA29" s="326">
        <v>19</v>
      </c>
    </row>
    <row r="30" spans="2:53" ht="60">
      <c r="B30" s="339">
        <f>IF(Estudio_MercadoVF!C30="","",Estudio_MercadoVF!A30)</f>
        <v>20</v>
      </c>
      <c r="C30" s="340" t="str">
        <f>IF(Estudio_MercadoVF!C30="","",Estudio_MercadoVF!C30)</f>
        <v>Botellas de tinta 544</v>
      </c>
      <c r="D30" s="341" t="str">
        <f>IF(Estudio_MercadoVF!D30="","",Estudio_MercadoVF!D30)</f>
        <v>Color Negro Cian Magenta y Amarillo 4 unidades Aproximadamente 4000 páginas por cada botella, maximizando tu productividad y reduciendo la frecuencia de reemplazos. Colores vivos y negros intensos que resaltan cada detalle en tus impresiones.</v>
      </c>
      <c r="E30" s="339">
        <f>IF(Estudio_MercadoVF!F30="","",Estudio_MercadoVF!F30)</f>
        <v>6</v>
      </c>
      <c r="F30" s="342">
        <v>191700</v>
      </c>
      <c r="G30" s="342">
        <f t="shared" si="0"/>
        <v>1150200</v>
      </c>
      <c r="H30" s="78"/>
      <c r="I30" s="79"/>
      <c r="J30" s="343"/>
      <c r="K30" s="344" t="str">
        <f t="shared" si="1"/>
        <v>Valor vacío</v>
      </c>
      <c r="L30" s="345">
        <f t="shared" si="2"/>
        <v>191700</v>
      </c>
      <c r="M30" s="344" t="str">
        <f t="shared" si="3"/>
        <v>Cumple</v>
      </c>
      <c r="N30" s="345">
        <f t="shared" si="4"/>
        <v>1150200</v>
      </c>
      <c r="BA30" s="326">
        <v>20</v>
      </c>
    </row>
    <row r="31" spans="2:53" ht="60">
      <c r="B31" s="339">
        <f>IF(Estudio_MercadoVF!C31="","",Estudio_MercadoVF!A31)</f>
        <v>21</v>
      </c>
      <c r="C31" s="340" t="str">
        <f>IF(Estudio_MercadoVF!C31="","",Estudio_MercadoVF!C31)</f>
        <v>Arma todo</v>
      </c>
      <c r="D31" s="341" t="str">
        <f>IF(Estudio_MercadoVF!D31="","",Estudio_MercadoVF!D31)</f>
        <v>Armotodo x 110 Piezas: Creatividad y Aprendizaje en Bloques variedad colores Diversidad de Construcciones: Con 110 bloques, ofrece infinitas posibilidades de juego. La bolsa incluida, con dimensiones de 33x23x22 cm y un peso de 1.27 kg. Material propileno</v>
      </c>
      <c r="E31" s="339">
        <f>IF(Estudio_MercadoVF!F31="","",Estudio_MercadoVF!F31)</f>
        <v>4</v>
      </c>
      <c r="F31" s="342">
        <v>129900</v>
      </c>
      <c r="G31" s="342">
        <f t="shared" si="0"/>
        <v>519600</v>
      </c>
      <c r="H31" s="78"/>
      <c r="I31" s="79"/>
      <c r="J31" s="343"/>
      <c r="K31" s="344" t="str">
        <f t="shared" si="1"/>
        <v>Valor vacío</v>
      </c>
      <c r="L31" s="345">
        <f t="shared" si="2"/>
        <v>129900</v>
      </c>
      <c r="M31" s="344" t="str">
        <f t="shared" si="3"/>
        <v>Cumple</v>
      </c>
      <c r="N31" s="345">
        <f t="shared" si="4"/>
        <v>519600</v>
      </c>
      <c r="BA31" s="326">
        <v>21</v>
      </c>
    </row>
    <row r="32" spans="2:53" ht="150">
      <c r="B32" s="339">
        <f>IF(Estudio_MercadoVF!C32="","",Estudio_MercadoVF!A32)</f>
        <v>22</v>
      </c>
      <c r="C32" s="340" t="str">
        <f>IF(Estudio_MercadoVF!C32="","",Estudio_MercadoVF!C32)</f>
        <v>Silla ergonómica</v>
      </c>
      <c r="D32" s="341" t="str">
        <f>IF(Estudio_MercadoVF!D32="","",Estudio_MercadoVF!D32)</f>
        <v xml:space="preserve">Silla Ergonómica.  Espaldar: Material malla color  negro con Apoyo Lumbar  ajustable en Profundidad.  Brazos: Ajustables en Altura.  Asiento: Material Tapizado en Paño color negro, Espuma  moldeada tipo inyectada. Densidad 23, Espesor 6cm.  Mecanismo: Un bloqueo y  graduación de altura en asiento.Movimiento basculante en espalda  cuando no está en posición fija,  tensión graduable del basculante.Columna neumática: Ajuste de altura del asiento con elevación de gas. Material Acero Desplazamiento 120mm Base: Estrella de 5 aspas. Radio 300mm. Material Acero Nylon. Rodachinas: Doble carrete. Material Nylon color negro.Diámetro 50mm.
 </v>
      </c>
      <c r="E32" s="339">
        <f>IF(Estudio_MercadoVF!F32="","",Estudio_MercadoVF!F32)</f>
        <v>8</v>
      </c>
      <c r="F32" s="342">
        <v>399900</v>
      </c>
      <c r="G32" s="342">
        <f t="shared" si="0"/>
        <v>3199200</v>
      </c>
      <c r="H32" s="78"/>
      <c r="I32" s="79"/>
      <c r="J32" s="343"/>
      <c r="K32" s="344" t="str">
        <f t="shared" si="1"/>
        <v>Valor vacío</v>
      </c>
      <c r="L32" s="345">
        <f t="shared" si="2"/>
        <v>399900</v>
      </c>
      <c r="M32" s="344" t="str">
        <f t="shared" si="3"/>
        <v>Cumple</v>
      </c>
      <c r="N32" s="345">
        <f t="shared" si="4"/>
        <v>3199200</v>
      </c>
      <c r="BA32" s="326">
        <v>22</v>
      </c>
    </row>
    <row r="33" spans="2:14" ht="90">
      <c r="B33" s="339">
        <f>IF(Estudio_MercadoVF!C33="","",Estudio_MercadoVF!A33)</f>
        <v>23</v>
      </c>
      <c r="C33" s="340" t="str">
        <f>IF(Estudio_MercadoVF!C33="","",Estudio_MercadoVF!C33)</f>
        <v>Carpa 3 x 3</v>
      </c>
      <c r="D33" s="341" t="str">
        <f>IF(Estudio_MercadoVF!D33="","",Estudio_MercadoVF!D33)</f>
        <v>Carpa Plegable para Exterior  -Bolsa de Transporte con Ruedas  -Carpas 3MX3M tipo popup de fácil armado, con sistema plegable de apertura automática mediante bisagras articuladas.  -La lona de polietileno de alta densidad (PEHD), impermeable y con protección UV, y la estructura de tubos de acero galvanizado o  aluminio anodizado, resistentes a la corrosión.  Ancho: 25.40 cm Alto: 25.40 cm Largo: 182.88 cm Color: blanco</v>
      </c>
      <c r="E33" s="339">
        <f>IF(Estudio_MercadoVF!F33="","",Estudio_MercadoVF!F33)</f>
        <v>3</v>
      </c>
      <c r="F33" s="342">
        <v>948859</v>
      </c>
      <c r="G33" s="342">
        <f t="shared" si="0"/>
        <v>2846577</v>
      </c>
      <c r="H33" s="78"/>
      <c r="I33" s="79">
        <f t="shared" ref="I33" si="5">H33*E33</f>
        <v>0</v>
      </c>
      <c r="J33" s="343"/>
      <c r="K33" s="344" t="str">
        <f t="shared" si="1"/>
        <v>Valor vacío</v>
      </c>
      <c r="L33" s="345">
        <f t="shared" si="2"/>
        <v>948859</v>
      </c>
      <c r="M33" s="344" t="str">
        <f t="shared" si="3"/>
        <v>Cumple</v>
      </c>
      <c r="N33" s="345">
        <f t="shared" si="4"/>
        <v>2846577</v>
      </c>
    </row>
    <row r="34" spans="2:14" ht="60">
      <c r="B34" s="339">
        <f>IF(Estudio_MercadoVF!C34="","",Estudio_MercadoVF!A34)</f>
        <v>24</v>
      </c>
      <c r="C34" s="340" t="str">
        <f>IF(Estudio_MercadoVF!C34="","",Estudio_MercadoVF!C34)</f>
        <v>Traje típico Chapolera para Mujer</v>
      </c>
      <c r="D34" s="341" t="str">
        <f>IF(Estudio_MercadoVF!D34="","",Estudio_MercadoVF!D34)</f>
        <v>Conjuntos  30 faldas y 30 Blusas en Tallas S, M y L (10 de cada una) en telas frescas como linoflex o algodón Traje típico Chapolera - Mujeres Conjuntos  30 Faldas color rojo bolado blanco y 30 Blusas color blanco bolado rojo en Tallas S, M y L (10 de cada una) en telas frescas como lino flex o algodón</v>
      </c>
      <c r="E34" s="339">
        <f>IF(Estudio_MercadoVF!F34="","",Estudio_MercadoVF!F34)</f>
        <v>30</v>
      </c>
      <c r="F34" s="342">
        <v>209577</v>
      </c>
      <c r="G34" s="342">
        <f t="shared" si="0"/>
        <v>6287310</v>
      </c>
      <c r="H34" s="78"/>
      <c r="I34" s="79"/>
      <c r="J34" s="343"/>
      <c r="K34" s="344" t="str">
        <f t="shared" si="1"/>
        <v>Valor vacío</v>
      </c>
      <c r="L34" s="345">
        <f t="shared" si="2"/>
        <v>209577</v>
      </c>
      <c r="M34" s="344" t="str">
        <f t="shared" si="3"/>
        <v>Cumple</v>
      </c>
      <c r="N34" s="345">
        <f t="shared" si="4"/>
        <v>6287310</v>
      </c>
    </row>
    <row r="35" spans="2:14" ht="30">
      <c r="B35" s="339">
        <f>IF(Estudio_MercadoVF!C35="","",Estudio_MercadoVF!A35)</f>
        <v>25</v>
      </c>
      <c r="C35" s="340" t="str">
        <f>IF(Estudio_MercadoVF!C35="","",Estudio_MercadoVF!C35)</f>
        <v>Traje típico para hombre</v>
      </c>
      <c r="D35" s="341" t="str">
        <f>IF(Estudio_MercadoVF!D35="","",Estudio_MercadoVF!D35)</f>
        <v>Conjuntos  15 pantalones negros corte clásicos y 15 Camisas blancas suelta cuello neru en telas frescas como linoflex o algodón en Tallas S, M y L (5 de cada talla)</v>
      </c>
      <c r="E35" s="339">
        <f>IF(Estudio_MercadoVF!F35="","",Estudio_MercadoVF!F35)</f>
        <v>30</v>
      </c>
      <c r="F35" s="342">
        <v>157566</v>
      </c>
      <c r="G35" s="342">
        <f t="shared" si="0"/>
        <v>4726980</v>
      </c>
      <c r="H35" s="78"/>
      <c r="I35" s="79"/>
      <c r="J35" s="343"/>
      <c r="K35" s="344" t="str">
        <f t="shared" si="1"/>
        <v>Valor vacío</v>
      </c>
      <c r="L35" s="345">
        <f t="shared" si="2"/>
        <v>157566</v>
      </c>
      <c r="M35" s="344" t="str">
        <f t="shared" si="3"/>
        <v>Cumple</v>
      </c>
      <c r="N35" s="345">
        <f t="shared" si="4"/>
        <v>4726980</v>
      </c>
    </row>
    <row r="36" spans="2:14">
      <c r="B36" s="339">
        <f>IF(Estudio_MercadoVF!C36="","",Estudio_MercadoVF!A36)</f>
        <v>26</v>
      </c>
      <c r="C36" s="340" t="str">
        <f>IF(Estudio_MercadoVF!C36="","",Estudio_MercadoVF!C36)</f>
        <v>Pañoleta</v>
      </c>
      <c r="D36" s="341" t="str">
        <f>IF(Estudio_MercadoVF!D36="","",Estudio_MercadoVF!D36)</f>
        <v>Pañoleta color rojo cuadrada de 37cm x 37cm en terciopelo o material ligero.</v>
      </c>
      <c r="E36" s="339">
        <f>IF(Estudio_MercadoVF!F36="","",Estudio_MercadoVF!F36)</f>
        <v>60</v>
      </c>
      <c r="F36" s="342">
        <v>6300</v>
      </c>
      <c r="G36" s="342">
        <f t="shared" si="0"/>
        <v>378000</v>
      </c>
      <c r="H36" s="78"/>
      <c r="I36" s="79"/>
      <c r="J36" s="343"/>
      <c r="K36" s="344" t="str">
        <f t="shared" si="1"/>
        <v>Valor vacío</v>
      </c>
      <c r="L36" s="345">
        <f t="shared" si="2"/>
        <v>6300</v>
      </c>
      <c r="M36" s="344" t="str">
        <f t="shared" si="3"/>
        <v>Cumple</v>
      </c>
      <c r="N36" s="345">
        <f t="shared" si="4"/>
        <v>378000</v>
      </c>
    </row>
    <row r="37" spans="2:14">
      <c r="B37" s="339">
        <f>IF(Estudio_MercadoVF!C37="","",Estudio_MercadoVF!A37)</f>
        <v>27</v>
      </c>
      <c r="C37" s="340" t="str">
        <f>IF(Estudio_MercadoVF!C37="","",Estudio_MercadoVF!C37)</f>
        <v>Baul Caja Organizadora</v>
      </c>
      <c r="D37" s="341" t="str">
        <f>IF(Estudio_MercadoVF!D37="","",Estudio_MercadoVF!D37)</f>
        <v>Baul Caja Organizadora Plastico 100 Lts</v>
      </c>
      <c r="E37" s="339">
        <f>IF(Estudio_MercadoVF!F37="","",Estudio_MercadoVF!F37)</f>
        <v>5</v>
      </c>
      <c r="F37" s="342">
        <v>138600</v>
      </c>
      <c r="G37" s="342">
        <f t="shared" si="0"/>
        <v>693000</v>
      </c>
      <c r="H37" s="78"/>
      <c r="I37" s="79"/>
      <c r="J37" s="343"/>
      <c r="K37" s="344" t="str">
        <f t="shared" si="1"/>
        <v>Valor vacío</v>
      </c>
      <c r="L37" s="345">
        <f t="shared" si="2"/>
        <v>138600</v>
      </c>
      <c r="M37" s="344" t="str">
        <f t="shared" si="3"/>
        <v>Cumple</v>
      </c>
      <c r="N37" s="345">
        <f t="shared" si="4"/>
        <v>693000</v>
      </c>
    </row>
    <row r="38" spans="2:14">
      <c r="B38" s="339">
        <f>IF(Estudio_MercadoVF!C38="","",Estudio_MercadoVF!A38)</f>
        <v>28</v>
      </c>
      <c r="C38" s="340" t="str">
        <f>IF(Estudio_MercadoVF!C38="","",Estudio_MercadoVF!C38)</f>
        <v>Cajonera para siembra</v>
      </c>
      <c r="D38" s="341" t="str">
        <f>IF(Estudio_MercadoVF!D38="","",Estudio_MercadoVF!D38)</f>
        <v>Mueble Para Huerta Casera 3 Niveles Pino 90X50Cm aproximadamente</v>
      </c>
      <c r="E38" s="339">
        <f>IF(Estudio_MercadoVF!F38="","",Estudio_MercadoVF!F38)</f>
        <v>4</v>
      </c>
      <c r="F38" s="342">
        <v>286950</v>
      </c>
      <c r="G38" s="342">
        <f t="shared" si="0"/>
        <v>1147800</v>
      </c>
      <c r="H38" s="78"/>
      <c r="I38" s="79"/>
      <c r="J38" s="343"/>
      <c r="K38" s="344" t="str">
        <f t="shared" si="1"/>
        <v>Valor vacío</v>
      </c>
      <c r="L38" s="345">
        <f t="shared" si="2"/>
        <v>286950</v>
      </c>
      <c r="M38" s="344" t="str">
        <f t="shared" si="3"/>
        <v>Cumple</v>
      </c>
      <c r="N38" s="345">
        <f t="shared" si="4"/>
        <v>1147800</v>
      </c>
    </row>
    <row r="39" spans="2:14">
      <c r="B39" s="339">
        <f>IF(Estudio_MercadoVF!C39="","",Estudio_MercadoVF!A39)</f>
        <v>29</v>
      </c>
      <c r="C39" s="340" t="str">
        <f>IF(Estudio_MercadoVF!C39="","",Estudio_MercadoVF!C39)</f>
        <v>Mangueras</v>
      </c>
      <c r="D39" s="341" t="str">
        <f>IF(Estudio_MercadoVF!D39="","",Estudio_MercadoVF!D39)</f>
        <v>Medida: 50 metros  Con aspersor manual</v>
      </c>
      <c r="E39" s="339">
        <f>IF(Estudio_MercadoVF!F39="","",Estudio_MercadoVF!F39)</f>
        <v>2</v>
      </c>
      <c r="F39" s="342">
        <v>213233</v>
      </c>
      <c r="G39" s="342">
        <f t="shared" si="0"/>
        <v>426466</v>
      </c>
      <c r="H39" s="78"/>
      <c r="I39" s="79"/>
      <c r="J39" s="343"/>
      <c r="K39" s="344" t="str">
        <f t="shared" si="1"/>
        <v>Valor vacío</v>
      </c>
      <c r="L39" s="345">
        <f t="shared" si="2"/>
        <v>213233</v>
      </c>
      <c r="M39" s="344" t="str">
        <f t="shared" si="3"/>
        <v>Cumple</v>
      </c>
      <c r="N39" s="345">
        <f t="shared" si="4"/>
        <v>426466</v>
      </c>
    </row>
    <row r="40" spans="2:14" ht="30">
      <c r="B40" s="339">
        <f>IF(Estudio_MercadoVF!C40="","",Estudio_MercadoVF!A40)</f>
        <v>30</v>
      </c>
      <c r="C40" s="340" t="str">
        <f>IF(Estudio_MercadoVF!C40="","",Estudio_MercadoVF!C40)</f>
        <v>Pala</v>
      </c>
      <c r="D40" s="341" t="str">
        <f>IF(Estudio_MercadoVF!D40="","",Estudio_MercadoVF!D40)</f>
        <v>Pala Redonda Profesional Largo 144 cm y Ancho 23 cm •Tipo : Palas •Ancho : 8 cm •Alto : 144 cm •Tipo de pala : Punta huevo •Material del mango : Madera</v>
      </c>
      <c r="E40" s="339">
        <f>IF(Estudio_MercadoVF!F40="","",Estudio_MercadoVF!F40)</f>
        <v>5</v>
      </c>
      <c r="F40" s="342">
        <v>58567</v>
      </c>
      <c r="G40" s="342">
        <f t="shared" si="0"/>
        <v>292835</v>
      </c>
      <c r="H40" s="78"/>
      <c r="I40" s="79"/>
      <c r="J40" s="343"/>
      <c r="K40" s="344" t="str">
        <f t="shared" si="1"/>
        <v>Valor vacío</v>
      </c>
      <c r="L40" s="345">
        <f t="shared" si="2"/>
        <v>58567</v>
      </c>
      <c r="M40" s="344" t="str">
        <f t="shared" si="3"/>
        <v>Cumple</v>
      </c>
      <c r="N40" s="345">
        <f t="shared" si="4"/>
        <v>292835</v>
      </c>
    </row>
    <row r="41" spans="2:14">
      <c r="B41" s="339">
        <f>IF(Estudio_MercadoVF!C41="","",Estudio_MercadoVF!A41)</f>
        <v>31</v>
      </c>
      <c r="C41" s="340" t="str">
        <f>IF(Estudio_MercadoVF!C41="","",Estudio_MercadoVF!C41)</f>
        <v>Rastrillo Jardinero</v>
      </c>
      <c r="D41" s="341" t="str">
        <f>IF(Estudio_MercadoVF!D41="","",Estudio_MercadoVF!D41)</f>
        <v>Material: Metálico Con Mango Cabeza de 30 cm</v>
      </c>
      <c r="E41" s="339">
        <f>IF(Estudio_MercadoVF!F41="","",Estudio_MercadoVF!F41)</f>
        <v>3</v>
      </c>
      <c r="F41" s="342">
        <v>27216</v>
      </c>
      <c r="G41" s="342">
        <f t="shared" si="0"/>
        <v>81648</v>
      </c>
      <c r="H41" s="78"/>
      <c r="I41" s="79"/>
      <c r="J41" s="343"/>
      <c r="K41" s="344" t="str">
        <f t="shared" si="1"/>
        <v>Valor vacío</v>
      </c>
      <c r="L41" s="345">
        <f t="shared" si="2"/>
        <v>27216</v>
      </c>
      <c r="M41" s="344" t="str">
        <f t="shared" si="3"/>
        <v>Cumple</v>
      </c>
      <c r="N41" s="345">
        <f t="shared" si="4"/>
        <v>81648</v>
      </c>
    </row>
    <row r="42" spans="2:14">
      <c r="B42" s="339">
        <f>IF(Estudio_MercadoVF!C42="","",Estudio_MercadoVF!A42)</f>
        <v>32</v>
      </c>
      <c r="C42" s="340" t="str">
        <f>IF(Estudio_MercadoVF!C42="","",Estudio_MercadoVF!C42)</f>
        <v xml:space="preserve">baldes </v>
      </c>
      <c r="D42" s="341" t="str">
        <f>IF(Estudio_MercadoVF!D42="","",Estudio_MercadoVF!D42)</f>
        <v>Material: plástico con pico y manija Capacidad: 12 litros</v>
      </c>
      <c r="E42" s="339">
        <f>IF(Estudio_MercadoVF!F42="","",Estudio_MercadoVF!F42)</f>
        <v>5</v>
      </c>
      <c r="F42" s="342">
        <v>16066</v>
      </c>
      <c r="G42" s="342">
        <f t="shared" si="0"/>
        <v>80330</v>
      </c>
      <c r="H42" s="78"/>
      <c r="I42" s="79"/>
      <c r="J42" s="343"/>
      <c r="K42" s="344" t="str">
        <f t="shared" si="1"/>
        <v>Valor vacío</v>
      </c>
      <c r="L42" s="345">
        <f t="shared" si="2"/>
        <v>16066</v>
      </c>
      <c r="M42" s="344" t="str">
        <f t="shared" si="3"/>
        <v>Cumple</v>
      </c>
      <c r="N42" s="345">
        <f t="shared" si="4"/>
        <v>80330</v>
      </c>
    </row>
    <row r="43" spans="2:14">
      <c r="B43" s="339">
        <f>IF(Estudio_MercadoVF!C43="","",Estudio_MercadoVF!A43)</f>
        <v>33</v>
      </c>
      <c r="C43" s="340" t="str">
        <f>IF(Estudio_MercadoVF!C43="","",Estudio_MercadoVF!C43)</f>
        <v>Tanque</v>
      </c>
      <c r="D43" s="341" t="str">
        <f>IF(Estudio_MercadoVF!D43="","",Estudio_MercadoVF!D43)</f>
        <v>Material: plástico con accesorios  500 litros</v>
      </c>
      <c r="E43" s="339">
        <f>IF(Estudio_MercadoVF!F43="","",Estudio_MercadoVF!F43)</f>
        <v>1</v>
      </c>
      <c r="F43" s="342">
        <v>268717</v>
      </c>
      <c r="G43" s="342">
        <f t="shared" si="0"/>
        <v>268717</v>
      </c>
      <c r="H43" s="78"/>
      <c r="I43" s="79"/>
      <c r="J43" s="343"/>
      <c r="K43" s="344" t="str">
        <f t="shared" si="1"/>
        <v>Valor vacío</v>
      </c>
      <c r="L43" s="345">
        <f t="shared" si="2"/>
        <v>268717</v>
      </c>
      <c r="M43" s="344" t="str">
        <f t="shared" si="3"/>
        <v>Cumple</v>
      </c>
      <c r="N43" s="345">
        <f t="shared" si="4"/>
        <v>268717</v>
      </c>
    </row>
    <row r="44" spans="2:14">
      <c r="B44" s="339">
        <f>IF(Estudio_MercadoVF!C44="","",Estudio_MercadoVF!A44)</f>
        <v>34</v>
      </c>
      <c r="C44" s="340" t="str">
        <f>IF(Estudio_MercadoVF!C44="","",Estudio_MercadoVF!C44)</f>
        <v xml:space="preserve">Tijeras de poda </v>
      </c>
      <c r="D44" s="341" t="str">
        <f>IF(Estudio_MercadoVF!D44="","",Estudio_MercadoVF!D44)</f>
        <v>Material: acero mangos de aluminio. Longitud 20-25 cm</v>
      </c>
      <c r="E44" s="339">
        <f>IF(Estudio_MercadoVF!F44="","",Estudio_MercadoVF!F44)</f>
        <v>5</v>
      </c>
      <c r="F44" s="342">
        <v>82730</v>
      </c>
      <c r="G44" s="342">
        <f t="shared" si="0"/>
        <v>413650</v>
      </c>
      <c r="H44" s="78"/>
      <c r="I44" s="79"/>
      <c r="J44" s="343"/>
      <c r="K44" s="344" t="str">
        <f t="shared" si="1"/>
        <v>Valor vacío</v>
      </c>
      <c r="L44" s="345">
        <f t="shared" si="2"/>
        <v>82730</v>
      </c>
      <c r="M44" s="344" t="str">
        <f t="shared" si="3"/>
        <v>Cumple</v>
      </c>
      <c r="N44" s="345">
        <f t="shared" si="4"/>
        <v>413650</v>
      </c>
    </row>
    <row r="45" spans="2:14">
      <c r="B45" s="339">
        <f>IF(Estudio_MercadoVF!C45="","",Estudio_MercadoVF!A45)</f>
        <v>35</v>
      </c>
      <c r="C45" s="340" t="str">
        <f>IF(Estudio_MercadoVF!C45="","",Estudio_MercadoVF!C45)</f>
        <v>Resma hoja blanca tamaño carta</v>
      </c>
      <c r="D45" s="341" t="str">
        <f>IF(Estudio_MercadoVF!D45="","",Estudio_MercadoVF!D45)</f>
        <v>Resma de papel bond tamaño carta: Paquete de 500 hojas de 75 gr</v>
      </c>
      <c r="E45" s="339">
        <f>IF(Estudio_MercadoVF!F45="","",Estudio_MercadoVF!F45)</f>
        <v>3</v>
      </c>
      <c r="F45" s="342">
        <v>16147</v>
      </c>
      <c r="G45" s="342">
        <f t="shared" si="0"/>
        <v>48441</v>
      </c>
      <c r="H45" s="78"/>
      <c r="I45" s="79"/>
      <c r="J45" s="343"/>
      <c r="K45" s="344" t="str">
        <f t="shared" si="1"/>
        <v>Valor vacío</v>
      </c>
      <c r="L45" s="345">
        <f t="shared" si="2"/>
        <v>16147</v>
      </c>
      <c r="M45" s="344" t="str">
        <f t="shared" si="3"/>
        <v>Cumple</v>
      </c>
      <c r="N45" s="345">
        <f t="shared" si="4"/>
        <v>48441</v>
      </c>
    </row>
    <row r="46" spans="2:14">
      <c r="B46" s="339">
        <f>IF(Estudio_MercadoVF!C46="","",Estudio_MercadoVF!A46)</f>
        <v>36</v>
      </c>
      <c r="C46" s="340" t="str">
        <f>IF(Estudio_MercadoVF!C46="","",Estudio_MercadoVF!C46)</f>
        <v>Cinta enmascarar 48 mm x40 mt</v>
      </c>
      <c r="D46" s="341" t="str">
        <f>IF(Estudio_MercadoVF!D46="","",Estudio_MercadoVF!D46)</f>
        <v>Cinta de enmascarar de alta adherencia de 48 mm (2") x 20 m</v>
      </c>
      <c r="E46" s="339">
        <f>IF(Estudio_MercadoVF!F46="","",Estudio_MercadoVF!F46)</f>
        <v>10</v>
      </c>
      <c r="F46" s="342">
        <v>6291</v>
      </c>
      <c r="G46" s="342">
        <f t="shared" si="0"/>
        <v>62910</v>
      </c>
      <c r="H46" s="78"/>
      <c r="I46" s="79"/>
      <c r="J46" s="343"/>
      <c r="K46" s="344" t="str">
        <f t="shared" si="1"/>
        <v>Valor vacío</v>
      </c>
      <c r="L46" s="345">
        <f t="shared" si="2"/>
        <v>6291</v>
      </c>
      <c r="M46" s="344" t="str">
        <f t="shared" si="3"/>
        <v>Cumple</v>
      </c>
      <c r="N46" s="345">
        <f t="shared" si="4"/>
        <v>62910</v>
      </c>
    </row>
    <row r="47" spans="2:14" ht="45">
      <c r="B47" s="339">
        <f>IF(Estudio_MercadoVF!C47="","",Estudio_MercadoVF!A47)</f>
        <v>37</v>
      </c>
      <c r="C47" s="340" t="str">
        <f>IF(Estudio_MercadoVF!C47="","",Estudio_MercadoVF!C47)</f>
        <v>Cinta transparente gruesa</v>
      </c>
      <c r="D47" s="341" t="str">
        <f>IF(Estudio_MercadoVF!D47="","",Estudio_MercadoVF!D47)</f>
        <v>Cinta de polipropileno transparente de 48 mm de ancho x 160 m de longitud, con un espesor de 1143 µm y acabado brillante. Adhesivo de alta adherencia y película resistente a la tensión.</v>
      </c>
      <c r="E47" s="339">
        <f>IF(Estudio_MercadoVF!F47="","",Estudio_MercadoVF!F47)</f>
        <v>10</v>
      </c>
      <c r="F47" s="342">
        <v>6533</v>
      </c>
      <c r="G47" s="342">
        <f t="shared" si="0"/>
        <v>65330</v>
      </c>
      <c r="H47" s="78"/>
      <c r="I47" s="79"/>
      <c r="J47" s="343"/>
      <c r="K47" s="344" t="str">
        <f t="shared" si="1"/>
        <v>Valor vacío</v>
      </c>
      <c r="L47" s="345">
        <f t="shared" si="2"/>
        <v>6533</v>
      </c>
      <c r="M47" s="344" t="str">
        <f t="shared" si="3"/>
        <v>Cumple</v>
      </c>
      <c r="N47" s="345">
        <f t="shared" si="4"/>
        <v>65330</v>
      </c>
    </row>
    <row r="48" spans="2:14" ht="30">
      <c r="B48" s="339">
        <f>IF(Estudio_MercadoVF!C48="","",Estudio_MercadoVF!A48)</f>
        <v>38</v>
      </c>
      <c r="C48" s="340" t="str">
        <f>IF(Estudio_MercadoVF!C48="","",Estudio_MercadoVF!C48)</f>
        <v>Marcador borrable caja x 10</v>
      </c>
      <c r="D48" s="341" t="str">
        <f>IF(Estudio_MercadoVF!D48="","",Estudio_MercadoVF!D48)</f>
        <v>Caja de 10 marcadores para tablero blanco con tinta de borrado en seco, colores intensos y bajo olor. Punta acrílica de alta resistencia (redonda o biselada)</v>
      </c>
      <c r="E48" s="339">
        <f>IF(Estudio_MercadoVF!F48="","",Estudio_MercadoVF!F48)</f>
        <v>5</v>
      </c>
      <c r="F48" s="342">
        <v>15189</v>
      </c>
      <c r="G48" s="342">
        <f t="shared" si="0"/>
        <v>75945</v>
      </c>
      <c r="H48" s="78"/>
      <c r="I48" s="79"/>
      <c r="J48" s="343"/>
      <c r="K48" s="344" t="str">
        <f t="shared" si="1"/>
        <v>Valor vacío</v>
      </c>
      <c r="L48" s="345">
        <f t="shared" si="2"/>
        <v>15189</v>
      </c>
      <c r="M48" s="344" t="str">
        <f t="shared" si="3"/>
        <v>Cumple</v>
      </c>
      <c r="N48" s="345">
        <f t="shared" si="4"/>
        <v>75945</v>
      </c>
    </row>
    <row r="49" spans="2:14" ht="60">
      <c r="B49" s="339">
        <f>IF(Estudio_MercadoVF!C49="","",Estudio_MercadoVF!A49)</f>
        <v>39</v>
      </c>
      <c r="C49" s="340" t="str">
        <f>IF(Estudio_MercadoVF!C49="","",Estudio_MercadoVF!C49)</f>
        <v xml:space="preserve">Marcador permanente caja x 10 </v>
      </c>
      <c r="D49" s="341" t="str">
        <f>IF(Estudio_MercadoVF!D49="","",Estudio_MercadoVF!D49)</f>
        <v>Caja de 10 marcadores permanentes de colores variados con tinta de secado rápido, resistente al agua y a la decoloración. Punta de fibra de alta resistencia (redonda o biselada) capaz de marcar sobre múltiples superficies como papel, cartón, metal, plástico y vidrio</v>
      </c>
      <c r="E49" s="339">
        <f>IF(Estudio_MercadoVF!F49="","",Estudio_MercadoVF!F49)</f>
        <v>5</v>
      </c>
      <c r="F49" s="342">
        <v>13966</v>
      </c>
      <c r="G49" s="342">
        <f t="shared" si="0"/>
        <v>69830</v>
      </c>
      <c r="H49" s="78"/>
      <c r="I49" s="79"/>
      <c r="J49" s="343"/>
      <c r="K49" s="344" t="str">
        <f t="shared" si="1"/>
        <v>Valor vacío</v>
      </c>
      <c r="L49" s="345">
        <f t="shared" si="2"/>
        <v>13966</v>
      </c>
      <c r="M49" s="344" t="str">
        <f t="shared" si="3"/>
        <v>Cumple</v>
      </c>
      <c r="N49" s="345">
        <f t="shared" si="4"/>
        <v>69830</v>
      </c>
    </row>
    <row r="50" spans="2:14" ht="30">
      <c r="B50" s="339">
        <f>IF(Estudio_MercadoVF!C50="","",Estudio_MercadoVF!A50)</f>
        <v>40</v>
      </c>
      <c r="C50" s="340" t="str">
        <f>IF(Estudio_MercadoVF!C50="","",Estudio_MercadoVF!C50)</f>
        <v>Block iris tamaño carta</v>
      </c>
      <c r="D50" s="341" t="str">
        <f>IF(Estudio_MercadoVF!D50="","",Estudio_MercadoVF!D50)</f>
        <v>Block de papel Iris, con hojas de 125 g/m², tamaño carta (21.6 x 27.9 cm), x 50 hojas</v>
      </c>
      <c r="E50" s="339">
        <f>IF(Estudio_MercadoVF!F50="","",Estudio_MercadoVF!F50)</f>
        <v>10</v>
      </c>
      <c r="F50" s="342">
        <v>3173</v>
      </c>
      <c r="G50" s="342">
        <f t="shared" si="0"/>
        <v>31730</v>
      </c>
      <c r="H50" s="78"/>
      <c r="I50" s="79"/>
      <c r="J50" s="343"/>
      <c r="K50" s="344" t="str">
        <f t="shared" si="1"/>
        <v>Valor vacío</v>
      </c>
      <c r="L50" s="345">
        <f t="shared" si="2"/>
        <v>3173</v>
      </c>
      <c r="M50" s="344" t="str">
        <f t="shared" si="3"/>
        <v>Cumple</v>
      </c>
      <c r="N50" s="345">
        <f t="shared" si="4"/>
        <v>31730</v>
      </c>
    </row>
    <row r="51" spans="2:14" ht="45">
      <c r="B51" s="339">
        <f>IF(Estudio_MercadoVF!C51="","",Estudio_MercadoVF!A51)</f>
        <v>41</v>
      </c>
      <c r="C51" s="340" t="str">
        <f>IF(Estudio_MercadoVF!C51="","",Estudio_MercadoVF!C51)</f>
        <v>Tijera punta roma</v>
      </c>
      <c r="D51" s="341" t="str">
        <f>IF(Estudio_MercadoVF!D51="","",Estudio_MercadoVF!D51)</f>
        <v>Tijera punta roma: Herramienta de corte con hojas de acero inoxidable y puntas redondeadas para mayor seguridad. Mango ergonómico de polímero de alta resistencia. Tamaño entre 5 y 5.5 pulgadas</v>
      </c>
      <c r="E51" s="339">
        <f>IF(Estudio_MercadoVF!F51="","",Estudio_MercadoVF!F51)</f>
        <v>2</v>
      </c>
      <c r="F51" s="342">
        <v>1633</v>
      </c>
      <c r="G51" s="342">
        <f t="shared" si="0"/>
        <v>3266</v>
      </c>
      <c r="H51" s="78"/>
      <c r="I51" s="79"/>
      <c r="J51" s="343"/>
      <c r="K51" s="344" t="str">
        <f t="shared" si="1"/>
        <v>Valor vacío</v>
      </c>
      <c r="L51" s="345">
        <f t="shared" si="2"/>
        <v>1633</v>
      </c>
      <c r="M51" s="344" t="str">
        <f t="shared" si="3"/>
        <v>Cumple</v>
      </c>
      <c r="N51" s="345">
        <f t="shared" si="4"/>
        <v>3266</v>
      </c>
    </row>
    <row r="52" spans="2:14" ht="30">
      <c r="B52" s="339">
        <f>IF(Estudio_MercadoVF!C52="","",Estudio_MercadoVF!A52)</f>
        <v>42</v>
      </c>
      <c r="C52" s="340" t="str">
        <f>IF(Estudio_MercadoVF!C52="","",Estudio_MercadoVF!C52)</f>
        <v>Pegante  en barra 40 gr.</v>
      </c>
      <c r="D52" s="341" t="str">
        <f>IF(Estudio_MercadoVF!D52="","",Estudio_MercadoVF!D52)</f>
        <v>Adhesivo sólido en barra de 40 gramos, formulado para un secado rápido y limpio. Producto no tóxico, lavable y libre de solventes</v>
      </c>
      <c r="E52" s="339">
        <f>IF(Estudio_MercadoVF!F52="","",Estudio_MercadoVF!F52)</f>
        <v>2</v>
      </c>
      <c r="F52" s="342">
        <v>3110</v>
      </c>
      <c r="G52" s="342">
        <f t="shared" si="0"/>
        <v>6220</v>
      </c>
      <c r="H52" s="78"/>
      <c r="I52" s="79"/>
      <c r="J52" s="343"/>
      <c r="K52" s="344" t="str">
        <f t="shared" si="1"/>
        <v>Valor vacío</v>
      </c>
      <c r="L52" s="345">
        <f t="shared" si="2"/>
        <v>3110</v>
      </c>
      <c r="M52" s="344" t="str">
        <f t="shared" si="3"/>
        <v>Cumple</v>
      </c>
      <c r="N52" s="345">
        <f t="shared" si="4"/>
        <v>6220</v>
      </c>
    </row>
    <row r="53" spans="2:14" ht="30">
      <c r="B53" s="339">
        <f>IF(Estudio_MercadoVF!C53="","",Estudio_MercadoVF!A53)</f>
        <v>43</v>
      </c>
      <c r="C53" s="340" t="str">
        <f>IF(Estudio_MercadoVF!C53="","",Estudio_MercadoVF!C53)</f>
        <v>Cartulina por octavos paquete 50 láminas</v>
      </c>
      <c r="D53" s="341" t="str">
        <f>IF(Estudio_MercadoVF!D53="","",Estudio_MercadoVF!D53)</f>
        <v>Paquete de 50 láminas de cartulina de 25 x 35 cm (1/8 de pliego), gramaje de 180g, colores surtidos o color único según requerimiento.</v>
      </c>
      <c r="E53" s="339">
        <f>IF(Estudio_MercadoVF!F53="","",Estudio_MercadoVF!F53)</f>
        <v>5</v>
      </c>
      <c r="F53" s="342">
        <v>15537</v>
      </c>
      <c r="G53" s="342">
        <f t="shared" si="0"/>
        <v>77685</v>
      </c>
      <c r="H53" s="78"/>
      <c r="I53" s="79"/>
      <c r="J53" s="343"/>
      <c r="K53" s="344" t="str">
        <f t="shared" si="1"/>
        <v>Valor vacío</v>
      </c>
      <c r="L53" s="345">
        <f t="shared" si="2"/>
        <v>15537</v>
      </c>
      <c r="M53" s="344" t="str">
        <f t="shared" si="3"/>
        <v>Cumple</v>
      </c>
      <c r="N53" s="345">
        <f t="shared" si="4"/>
        <v>77685</v>
      </c>
    </row>
    <row r="54" spans="2:14" ht="30">
      <c r="B54" s="339">
        <f>IF(Estudio_MercadoVF!C54="","",Estudio_MercadoVF!A54)</f>
        <v>44</v>
      </c>
      <c r="C54" s="340" t="str">
        <f>IF(Estudio_MercadoVF!C54="","",Estudio_MercadoVF!C54)</f>
        <v>Notas Adhesivas (Post-it) cuadradas 5x 5 cm</v>
      </c>
      <c r="D54" s="341" t="str">
        <f>IF(Estudio_MercadoVF!D54="","",Estudio_MercadoVF!D54)</f>
        <v>Bloque de 100 notas adhesivas de 5 x 5 cm (2" x 2"), fabricadas en papel de alto gramaje con acabado mate.</v>
      </c>
      <c r="E54" s="339">
        <f>IF(Estudio_MercadoVF!F54="","",Estudio_MercadoVF!F54)</f>
        <v>5</v>
      </c>
      <c r="F54" s="342">
        <v>2137</v>
      </c>
      <c r="G54" s="342">
        <f t="shared" si="0"/>
        <v>10685</v>
      </c>
      <c r="H54" s="78"/>
      <c r="I54" s="79"/>
      <c r="J54" s="343"/>
      <c r="K54" s="344" t="str">
        <f t="shared" si="1"/>
        <v>Valor vacío</v>
      </c>
      <c r="L54" s="345">
        <f t="shared" si="2"/>
        <v>2137</v>
      </c>
      <c r="M54" s="344" t="str">
        <f t="shared" si="3"/>
        <v>Cumple</v>
      </c>
      <c r="N54" s="345">
        <f t="shared" si="4"/>
        <v>10685</v>
      </c>
    </row>
    <row r="55" spans="2:14" ht="45">
      <c r="B55" s="339">
        <f>IF(Estudio_MercadoVF!C55="","",Estudio_MercadoVF!A55)</f>
        <v>45</v>
      </c>
      <c r="C55" s="340" t="str">
        <f>IF(Estudio_MercadoVF!C55="","",Estudio_MercadoVF!C55)</f>
        <v xml:space="preserve">Esfero cualquier color caja x 10 </v>
      </c>
      <c r="D55" s="341" t="str">
        <f>IF(Estudio_MercadoVF!D55="","",Estudio_MercadoVF!D55)</f>
        <v>Caja de 10 bolígrafos con tinta suave de baja viscosidad en colores variados. Cuerpo ergonómico transparente para control de tinta, punta de tungsteno para trazos precisos y tapa de seguridad ventilada.</v>
      </c>
      <c r="E55" s="339">
        <f>IF(Estudio_MercadoVF!F55="","",Estudio_MercadoVF!F55)</f>
        <v>5</v>
      </c>
      <c r="F55" s="342">
        <v>5952</v>
      </c>
      <c r="G55" s="342">
        <f t="shared" si="0"/>
        <v>29760</v>
      </c>
      <c r="H55" s="78"/>
      <c r="I55" s="79"/>
      <c r="J55" s="343"/>
      <c r="K55" s="344" t="str">
        <f t="shared" si="1"/>
        <v>Valor vacío</v>
      </c>
      <c r="L55" s="345">
        <f t="shared" si="2"/>
        <v>5952</v>
      </c>
      <c r="M55" s="344" t="str">
        <f t="shared" si="3"/>
        <v>Cumple</v>
      </c>
      <c r="N55" s="345">
        <f t="shared" si="4"/>
        <v>29760</v>
      </c>
    </row>
    <row r="56" spans="2:14" ht="45">
      <c r="B56" s="339">
        <f>IF(Estudio_MercadoVF!C56="","",Estudio_MercadoVF!A56)</f>
        <v>46</v>
      </c>
      <c r="C56" s="340" t="str">
        <f>IF(Estudio_MercadoVF!C56="","",Estudio_MercadoVF!C56)</f>
        <v>Lápiz caja x 12</v>
      </c>
      <c r="D56" s="341" t="str">
        <f>IF(Estudio_MercadoVF!D56="","",Estudio_MercadoVF!D56)</f>
        <v>Caja de 12 lápices de grafito graduación HB (No. 2), mina de alta resistencia y trazo suave. Cuerpo de madera de alta calidad para un tajado fácil y uniforme, ideal para escritura general, dibujo básico y uso escolar.</v>
      </c>
      <c r="E56" s="339">
        <f>IF(Estudio_MercadoVF!F56="","",Estudio_MercadoVF!F56)</f>
        <v>5</v>
      </c>
      <c r="F56" s="342">
        <v>9491</v>
      </c>
      <c r="G56" s="342">
        <f t="shared" si="0"/>
        <v>47455</v>
      </c>
      <c r="H56" s="78"/>
      <c r="I56" s="79"/>
      <c r="J56" s="343"/>
      <c r="K56" s="344" t="str">
        <f t="shared" si="1"/>
        <v>Valor vacío</v>
      </c>
      <c r="L56" s="345">
        <f t="shared" si="2"/>
        <v>9491</v>
      </c>
      <c r="M56" s="344" t="str">
        <f t="shared" si="3"/>
        <v>Cumple</v>
      </c>
      <c r="N56" s="345">
        <f t="shared" si="4"/>
        <v>47455</v>
      </c>
    </row>
    <row r="57" spans="2:14" ht="30">
      <c r="B57" s="339">
        <f>IF(Estudio_MercadoVF!C57="","",Estudio_MercadoVF!A57)</f>
        <v>47</v>
      </c>
      <c r="C57" s="340" t="str">
        <f>IF(Estudio_MercadoVF!C57="","",Estudio_MercadoVF!C57)</f>
        <v>Colores  Caja x 12 punta sencilla</v>
      </c>
      <c r="D57" s="341" t="str">
        <f>IF(Estudio_MercadoVF!D57="","",Estudio_MercadoVF!D57)</f>
        <v>Caja de lápices de colores x 12 unidades, única punta, de minas suaves, resistentes y fácil de afilar</v>
      </c>
      <c r="E57" s="339">
        <f>IF(Estudio_MercadoVF!F57="","",Estudio_MercadoVF!F57)</f>
        <v>5</v>
      </c>
      <c r="F57" s="342">
        <v>8038</v>
      </c>
      <c r="G57" s="342">
        <f t="shared" si="0"/>
        <v>40190</v>
      </c>
      <c r="H57" s="78"/>
      <c r="I57" s="79"/>
      <c r="J57" s="343"/>
      <c r="K57" s="344" t="str">
        <f t="shared" si="1"/>
        <v>Valor vacío</v>
      </c>
      <c r="L57" s="345">
        <f t="shared" si="2"/>
        <v>8038</v>
      </c>
      <c r="M57" s="344" t="str">
        <f t="shared" si="3"/>
        <v>Cumple</v>
      </c>
      <c r="N57" s="345">
        <f t="shared" si="4"/>
        <v>40190</v>
      </c>
    </row>
    <row r="58" spans="2:14" ht="60">
      <c r="B58" s="339">
        <f>IF(Estudio_MercadoVF!C58="","",Estudio_MercadoVF!A58)</f>
        <v>48</v>
      </c>
      <c r="C58" s="340" t="str">
        <f>IF(Estudio_MercadoVF!C58="","",Estudio_MercadoVF!C58)</f>
        <v>Microfonos</v>
      </c>
      <c r="D58" s="341" t="str">
        <f>IF(Estudio_MercadoVF!D58="","",Estudio_MercadoVF!D58)</f>
        <v>Micrófono de mano tipo dinámico para voz, con patrón polar cardioide, respuesta de frecuencia aproximada entre 50 Hz y 15 kHz, con conexión XLR o plug 6.3 mm, construcción metálica resistente, con interruptor de encendido/apagado, incluye cable de conexión y soporte o clip.</v>
      </c>
      <c r="E58" s="339">
        <f>IF(Estudio_MercadoVF!F58="","",Estudio_MercadoVF!F58)</f>
        <v>4</v>
      </c>
      <c r="F58" s="342">
        <v>130333</v>
      </c>
      <c r="G58" s="342">
        <f t="shared" si="0"/>
        <v>521332</v>
      </c>
      <c r="H58" s="78"/>
      <c r="I58" s="79"/>
      <c r="J58" s="343"/>
      <c r="K58" s="344" t="str">
        <f t="shared" si="1"/>
        <v>Valor vacío</v>
      </c>
      <c r="L58" s="345">
        <f t="shared" si="2"/>
        <v>130333</v>
      </c>
      <c r="M58" s="344" t="str">
        <f t="shared" si="3"/>
        <v>Cumple</v>
      </c>
      <c r="N58" s="345">
        <f t="shared" si="4"/>
        <v>521332</v>
      </c>
    </row>
    <row r="59" spans="2:14" ht="60">
      <c r="B59" s="339">
        <f>IF(Estudio_MercadoVF!C59="","",Estudio_MercadoVF!A59)</f>
        <v>49</v>
      </c>
      <c r="C59" s="340" t="str">
        <f>IF(Estudio_MercadoVF!C59="","",Estudio_MercadoVF!C59)</f>
        <v>Mueble de almacenamiento de Computadores portátiles.</v>
      </c>
      <c r="D59" s="341" t="str">
        <f>IF(Estudio_MercadoVF!D59="","",Estudio_MercadoVF!D59)</f>
        <v>Estación de carga de dispositivos de 30 unidades totalmente ensamblada, con ruedas y chapa de seguridad.  Dimensiones del producto: 20,5"prof. x 20"an. x 39"al. pulgadas Material:Metal ColorNegro Características especiales Totalmente montado, Uso pesado.</v>
      </c>
      <c r="E59" s="339">
        <f>IF(Estudio_MercadoVF!F59="","",Estudio_MercadoVF!F59)</f>
        <v>1</v>
      </c>
      <c r="F59" s="342">
        <v>5716080</v>
      </c>
      <c r="G59" s="342">
        <f t="shared" si="0"/>
        <v>5716080</v>
      </c>
      <c r="H59" s="78"/>
      <c r="I59" s="79"/>
      <c r="J59" s="343"/>
      <c r="K59" s="344" t="str">
        <f t="shared" si="1"/>
        <v>Valor vacío</v>
      </c>
      <c r="L59" s="345">
        <f t="shared" si="2"/>
        <v>5716080</v>
      </c>
      <c r="M59" s="344" t="str">
        <f t="shared" si="3"/>
        <v>Cumple</v>
      </c>
      <c r="N59" s="345">
        <f t="shared" si="4"/>
        <v>5716080</v>
      </c>
    </row>
    <row r="60" spans="2:14" ht="30">
      <c r="B60" s="339">
        <f>IF(Estudio_MercadoVF!C60="","",Estudio_MercadoVF!A60)</f>
        <v>50</v>
      </c>
      <c r="C60" s="340" t="str">
        <f>IF(Estudio_MercadoVF!C60="","",Estudio_MercadoVF!C60)</f>
        <v>Router</v>
      </c>
      <c r="D60" s="341" t="str">
        <f>IF(Estudio_MercadoVF!D60="","",Estudio_MercadoVF!D60)</f>
        <v>Router de doble banda que se actualiza a Internet de alta velocidad de 1200 Mbps (300 Mbps para 2.4 GHz más 900</v>
      </c>
      <c r="E60" s="339">
        <f>IF(Estudio_MercadoVF!F60="","",Estudio_MercadoVF!F60)</f>
        <v>2</v>
      </c>
      <c r="F60" s="342">
        <v>219900</v>
      </c>
      <c r="G60" s="342">
        <f t="shared" si="0"/>
        <v>439800</v>
      </c>
      <c r="H60" s="78"/>
      <c r="I60" s="79"/>
      <c r="J60" s="343"/>
      <c r="K60" s="344" t="str">
        <f t="shared" si="1"/>
        <v>Valor vacío</v>
      </c>
      <c r="L60" s="345">
        <f t="shared" si="2"/>
        <v>219900</v>
      </c>
      <c r="M60" s="344" t="str">
        <f t="shared" si="3"/>
        <v>Cumple</v>
      </c>
      <c r="N60" s="345">
        <f t="shared" si="4"/>
        <v>439800</v>
      </c>
    </row>
    <row r="61" spans="2:14" ht="60">
      <c r="B61" s="339">
        <f>IF(Estudio_MercadoVF!C61="","",Estudio_MercadoVF!A61)</f>
        <v>51</v>
      </c>
      <c r="C61" s="340" t="str">
        <f>IF(Estudio_MercadoVF!C61="","",Estudio_MercadoVF!C61)</f>
        <v>Pistola Manguera</v>
      </c>
      <c r="D61" s="341" t="str">
        <f>IF(Estudio_MercadoVF!D61="","",Estudio_MercadoVF!D61)</f>
        <v>"Pistola Metálica Para Manguera De Jardinería 8 Funciones Cuerpo metálico recubierto de doble inyección ABS/TPR, Clip para flujo continuo, permite que el agua fluya sin apretar constantemente, Cabeza giratoria para ajustar a la función elegida, Conexión 3/4 - 11.5 NH, 8 Tipos de riego"</v>
      </c>
      <c r="E61" s="339">
        <f>IF(Estudio_MercadoVF!F61="","",Estudio_MercadoVF!F61)</f>
        <v>4</v>
      </c>
      <c r="F61" s="342">
        <v>28977</v>
      </c>
      <c r="G61" s="342">
        <f t="shared" si="0"/>
        <v>115908</v>
      </c>
      <c r="H61" s="78"/>
      <c r="I61" s="79"/>
      <c r="J61" s="343"/>
      <c r="K61" s="344" t="str">
        <f t="shared" si="1"/>
        <v>Valor vacío</v>
      </c>
      <c r="L61" s="345">
        <f t="shared" si="2"/>
        <v>28977</v>
      </c>
      <c r="M61" s="344" t="str">
        <f t="shared" si="3"/>
        <v>Cumple</v>
      </c>
      <c r="N61" s="345">
        <f t="shared" si="4"/>
        <v>115908</v>
      </c>
    </row>
    <row r="62" spans="2:14" ht="30">
      <c r="B62" s="339">
        <f>IF(Estudio_MercadoVF!C62="","",Estudio_MercadoVF!A62)</f>
        <v>52</v>
      </c>
      <c r="C62" s="340" t="str">
        <f>IF(Estudio_MercadoVF!C62="","",Estudio_MercadoVF!C62)</f>
        <v>Juego 3 de herramientas jardinería</v>
      </c>
      <c r="D62" s="341" t="str">
        <f>IF(Estudio_MercadoVF!D62="","",Estudio_MercadoVF!D62)</f>
        <v>"Juego 3 Herramientas Jardín Con Mango Madera Tipo: herramientas de jardín Características: Set de 3 herramientas para jardinería: 2 palas y 1 rastrillo."</v>
      </c>
      <c r="E62" s="339">
        <f>IF(Estudio_MercadoVF!F62="","",Estudio_MercadoVF!F62)</f>
        <v>10</v>
      </c>
      <c r="F62" s="342">
        <v>30809</v>
      </c>
      <c r="G62" s="342">
        <f t="shared" si="0"/>
        <v>308090</v>
      </c>
      <c r="H62" s="78"/>
      <c r="I62" s="79"/>
      <c r="J62" s="343"/>
      <c r="K62" s="344" t="str">
        <f t="shared" si="1"/>
        <v>Valor vacío</v>
      </c>
      <c r="L62" s="345">
        <f t="shared" si="2"/>
        <v>30809</v>
      </c>
      <c r="M62" s="344" t="str">
        <f t="shared" si="3"/>
        <v>Cumple</v>
      </c>
      <c r="N62" s="345">
        <f t="shared" si="4"/>
        <v>308090</v>
      </c>
    </row>
    <row r="63" spans="2:14" ht="45">
      <c r="B63" s="339">
        <f>IF(Estudio_MercadoVF!C63="","",Estudio_MercadoVF!A63)</f>
        <v>53</v>
      </c>
      <c r="C63" s="340" t="str">
        <f>IF(Estudio_MercadoVF!C63="","",Estudio_MercadoVF!C63)</f>
        <v>Bomba atomizador manual</v>
      </c>
      <c r="D63" s="341" t="str">
        <f>IF(Estudio_MercadoVF!D63="","",Estudio_MercadoVF!D63)</f>
        <v>Capacidad: 3 litros Fumigadora Aspersor Pulverizador  Sistema de bombeo manual para fácil generación de presión. Boquilla ajustable que permite chorro fino o bruma ligera.Válvula de seguridad para control de presión y uso seguro."</v>
      </c>
      <c r="E63" s="339">
        <f>IF(Estudio_MercadoVF!F63="","",Estudio_MercadoVF!F63)</f>
        <v>3</v>
      </c>
      <c r="F63" s="342">
        <v>14050</v>
      </c>
      <c r="G63" s="342">
        <f t="shared" si="0"/>
        <v>42150</v>
      </c>
      <c r="H63" s="78"/>
      <c r="I63" s="79"/>
      <c r="J63" s="343"/>
      <c r="K63" s="344" t="str">
        <f t="shared" si="1"/>
        <v>Valor vacío</v>
      </c>
      <c r="L63" s="345">
        <f t="shared" si="2"/>
        <v>14050</v>
      </c>
      <c r="M63" s="344" t="str">
        <f t="shared" si="3"/>
        <v>Cumple</v>
      </c>
      <c r="N63" s="345">
        <f t="shared" si="4"/>
        <v>42150</v>
      </c>
    </row>
    <row r="64" spans="2:14" ht="60">
      <c r="B64" s="339">
        <f>IF(Estudio_MercadoVF!C64="","",Estudio_MercadoVF!A64)</f>
        <v>54</v>
      </c>
      <c r="C64" s="340" t="str">
        <f>IF(Estudio_MercadoVF!C64="","",Estudio_MercadoVF!C64)</f>
        <v>Adaptador De Agua Llave Doble Salida</v>
      </c>
      <c r="D64" s="341" t="str">
        <f>IF(Estudio_MercadoVF!D64="","",Estudio_MercadoVF!D64)</f>
        <v xml:space="preserve">Tipo: Adaptador IBC con válvula  doble salida  Rosca de entrada: S60x6 (60 mm  rosca gruesa)  Grifo: 1/2” a doble salida 3/4” rosca macho  Material: Hierro, latón y plástico resistente  Aplicación: Tanques IBC, riego, almacenamiento de agua  Compatibilidad: Contenedores  IBC estándar </v>
      </c>
      <c r="E64" s="339">
        <f>IF(Estudio_MercadoVF!F64="","",Estudio_MercadoVF!F64)</f>
        <v>2</v>
      </c>
      <c r="F64" s="342">
        <v>100000</v>
      </c>
      <c r="G64" s="342">
        <f t="shared" si="0"/>
        <v>200000</v>
      </c>
      <c r="H64" s="78"/>
      <c r="I64" s="79"/>
      <c r="J64" s="343"/>
      <c r="K64" s="344" t="str">
        <f t="shared" si="1"/>
        <v>Valor vacío</v>
      </c>
      <c r="L64" s="345">
        <f t="shared" si="2"/>
        <v>100000</v>
      </c>
      <c r="M64" s="344" t="str">
        <f t="shared" si="3"/>
        <v>Cumple</v>
      </c>
      <c r="N64" s="345">
        <f t="shared" si="4"/>
        <v>200000</v>
      </c>
    </row>
    <row r="65" spans="2:53">
      <c r="B65" s="339">
        <f>IF(Estudio_MercadoVF!C65="","",Estudio_MercadoVF!A65)</f>
        <v>55</v>
      </c>
      <c r="C65" s="340" t="str">
        <f>IF(Estudio_MercadoVF!C65="","",Estudio_MercadoVF!C65)</f>
        <v>Caja de puntillas</v>
      </c>
      <c r="D65" s="341" t="str">
        <f>IF(Estudio_MercadoVF!D65="","",Estudio_MercadoVF!D65)</f>
        <v>Puntillas 1 Pulgada con cabeza Material: Hierro</v>
      </c>
      <c r="E65" s="339">
        <f>IF(Estudio_MercadoVF!F65="","",Estudio_MercadoVF!F65)</f>
        <v>2</v>
      </c>
      <c r="F65" s="342">
        <v>6821</v>
      </c>
      <c r="G65" s="342">
        <f t="shared" si="0"/>
        <v>13642</v>
      </c>
      <c r="H65" s="78"/>
      <c r="I65" s="79"/>
      <c r="J65" s="343"/>
      <c r="K65" s="344" t="str">
        <f t="shared" si="1"/>
        <v>Valor vacío</v>
      </c>
      <c r="L65" s="345">
        <f t="shared" si="2"/>
        <v>6821</v>
      </c>
      <c r="M65" s="344" t="str">
        <f t="shared" si="3"/>
        <v>Cumple</v>
      </c>
      <c r="N65" s="345">
        <f t="shared" si="4"/>
        <v>13642</v>
      </c>
    </row>
    <row r="66" spans="2:53" ht="45">
      <c r="B66" s="339">
        <f>IF(Estudio_MercadoVF!C66="","",Estudio_MercadoVF!A66)</f>
        <v>56</v>
      </c>
      <c r="C66" s="340" t="str">
        <f>IF(Estudio_MercadoVF!C66="","",Estudio_MercadoVF!C66)</f>
        <v>Monopoly</v>
      </c>
      <c r="D66" s="341" t="str">
        <f>IF(Estudio_MercadoVF!D66="","",Estudio_MercadoVF!D66)</f>
        <v>Juego de mesa de compra y venta de propiedades pueden jugar de 3 a 8 jugadores. Combina estrategia, negociación y diversión para todas las edades. La línea incluye múltiples ediciones temáticas.</v>
      </c>
      <c r="E66" s="339">
        <f>IF(Estudio_MercadoVF!F66="","",Estudio_MercadoVF!F66)</f>
        <v>4</v>
      </c>
      <c r="F66" s="342">
        <v>102967</v>
      </c>
      <c r="G66" s="342">
        <f t="shared" si="0"/>
        <v>411868</v>
      </c>
      <c r="H66" s="78"/>
      <c r="I66" s="79"/>
      <c r="J66" s="343"/>
      <c r="K66" s="344" t="str">
        <f t="shared" si="1"/>
        <v>Valor vacío</v>
      </c>
      <c r="L66" s="345">
        <f t="shared" si="2"/>
        <v>102967</v>
      </c>
      <c r="M66" s="344" t="str">
        <f t="shared" si="3"/>
        <v>Cumple</v>
      </c>
      <c r="N66" s="345">
        <f t="shared" si="4"/>
        <v>411868</v>
      </c>
    </row>
    <row r="67" spans="2:53" ht="30">
      <c r="B67" s="339">
        <f>IF(Estudio_MercadoVF!C67="","",Estudio_MercadoVF!A67)</f>
        <v>57</v>
      </c>
      <c r="C67" s="340" t="str">
        <f>IF(Estudio_MercadoVF!C67="","",Estudio_MercadoVF!C67)</f>
        <v xml:space="preserve">Parques </v>
      </c>
      <c r="D67" s="341" t="str">
        <f>IF(Estudio_MercadoVF!D67="","",Estudio_MercadoVF!D67)</f>
        <v>Juego de mesa donde pueden jugar 4 personas con fichas de colores, medidas estándar de entre 30x30 a 35x35</v>
      </c>
      <c r="E67" s="339">
        <f>IF(Estudio_MercadoVF!F67="","",Estudio_MercadoVF!F67)</f>
        <v>4</v>
      </c>
      <c r="F67" s="342">
        <v>39600</v>
      </c>
      <c r="G67" s="342">
        <f t="shared" si="0"/>
        <v>158400</v>
      </c>
      <c r="H67" s="78"/>
      <c r="I67" s="79"/>
      <c r="J67" s="343"/>
      <c r="K67" s="344" t="str">
        <f t="shared" si="1"/>
        <v>Valor vacío</v>
      </c>
      <c r="L67" s="345">
        <f t="shared" si="2"/>
        <v>39600</v>
      </c>
      <c r="M67" s="344" t="str">
        <f t="shared" si="3"/>
        <v>Cumple</v>
      </c>
      <c r="N67" s="345">
        <f t="shared" si="4"/>
        <v>158400</v>
      </c>
    </row>
    <row r="68" spans="2:53" ht="30">
      <c r="B68" s="339">
        <f>IF(Estudio_MercadoVF!C68="","",Estudio_MercadoVF!A68)</f>
        <v>58</v>
      </c>
      <c r="C68" s="340" t="str">
        <f>IF(Estudio_MercadoVF!C68="","",Estudio_MercadoVF!C68)</f>
        <v>Tío Rico</v>
      </c>
      <c r="D68" s="341" t="str">
        <f>IF(Estudio_MercadoVF!D68="","",Estudio_MercadoVF!D68)</f>
        <v>Juego es apto para mayores de 8 años y está diseñado para 2 a 4 jugadores, siendo un clásico familiar para desarrollar habilidades financieras y de negociación</v>
      </c>
      <c r="E68" s="339">
        <f>IF(Estudio_MercadoVF!F68="","",Estudio_MercadoVF!F68)</f>
        <v>4</v>
      </c>
      <c r="F68" s="342">
        <v>127567</v>
      </c>
      <c r="G68" s="342">
        <f t="shared" si="0"/>
        <v>510268</v>
      </c>
      <c r="H68" s="78"/>
      <c r="I68" s="79"/>
      <c r="J68" s="343"/>
      <c r="K68" s="344" t="str">
        <f t="shared" si="1"/>
        <v>Valor vacío</v>
      </c>
      <c r="L68" s="345">
        <f t="shared" si="2"/>
        <v>127567</v>
      </c>
      <c r="M68" s="344" t="str">
        <f t="shared" si="3"/>
        <v>Cumple</v>
      </c>
      <c r="N68" s="345">
        <f t="shared" si="4"/>
        <v>510268</v>
      </c>
    </row>
    <row r="69" spans="2:53" ht="45">
      <c r="B69" s="339">
        <f>IF(Estudio_MercadoVF!C69="","",Estudio_MercadoVF!A69)</f>
        <v>59</v>
      </c>
      <c r="C69" s="340" t="str">
        <f>IF(Estudio_MercadoVF!C69="","",Estudio_MercadoVF!C69)</f>
        <v>Batalla Naval</v>
      </c>
      <c r="D69" s="341" t="str">
        <f>IF(Estudio_MercadoVF!D69="","",Estudio_MercadoVF!D69)</f>
        <v>2 Jugadores edad+ 6Medidas300 x 240 x 50 mm. Contenido: 2 bases plásticas con pantalla divisoria, 10 barcos de guerra, 168 fichas anotadoras plásticas blancas, 72 fichas anotadoras plásticas rojas.</v>
      </c>
      <c r="E69" s="339">
        <f>IF(Estudio_MercadoVF!F69="","",Estudio_MercadoVF!F69)</f>
        <v>4</v>
      </c>
      <c r="F69" s="342">
        <v>69900</v>
      </c>
      <c r="G69" s="342">
        <f t="shared" si="0"/>
        <v>279600</v>
      </c>
      <c r="H69" s="78"/>
      <c r="I69" s="79"/>
      <c r="J69" s="343"/>
      <c r="K69" s="344" t="str">
        <f t="shared" si="1"/>
        <v>Valor vacío</v>
      </c>
      <c r="L69" s="345">
        <f t="shared" si="2"/>
        <v>69900</v>
      </c>
      <c r="M69" s="344" t="str">
        <f t="shared" si="3"/>
        <v>Cumple</v>
      </c>
      <c r="N69" s="345">
        <f t="shared" si="4"/>
        <v>279600</v>
      </c>
    </row>
    <row r="70" spans="2:53" ht="45">
      <c r="B70" s="339">
        <f>IF(Estudio_MercadoVF!C70="","",Estudio_MercadoVF!A70)</f>
        <v>60</v>
      </c>
      <c r="C70" s="340" t="str">
        <f>IF(Estudio_MercadoVF!C70="","",Estudio_MercadoVF!C70)</f>
        <v>Ajedrez</v>
      </c>
      <c r="D70" s="341" t="str">
        <f>IF(Estudio_MercadoVF!D70="","",Estudio_MercadoVF!D70)</f>
        <v>Juego de ajedrez estándar internacional Juego de ajedrez grande de plástico con tablero de ajedrez Tamaño: aproximadamente 24 x 24 cm/9,5 x 9,5 pulgadas Color: blanco y negro</v>
      </c>
      <c r="E70" s="339">
        <f>IF(Estudio_MercadoVF!F70="","",Estudio_MercadoVF!F70)</f>
        <v>4</v>
      </c>
      <c r="F70" s="342">
        <v>28467</v>
      </c>
      <c r="G70" s="342">
        <f t="shared" si="0"/>
        <v>113868</v>
      </c>
      <c r="H70" s="78"/>
      <c r="I70" s="79"/>
      <c r="J70" s="343"/>
      <c r="K70" s="344" t="str">
        <f t="shared" si="1"/>
        <v>Valor vacío</v>
      </c>
      <c r="L70" s="345">
        <f t="shared" si="2"/>
        <v>28467</v>
      </c>
      <c r="M70" s="344" t="str">
        <f t="shared" si="3"/>
        <v>Cumple</v>
      </c>
      <c r="N70" s="345">
        <f t="shared" si="4"/>
        <v>113868</v>
      </c>
    </row>
    <row r="71" spans="2:53" ht="45">
      <c r="B71" s="339">
        <f>IF(Estudio_MercadoVF!C71="","",Estudio_MercadoVF!A71)</f>
        <v>61</v>
      </c>
      <c r="C71" s="340" t="str">
        <f>IF(Estudio_MercadoVF!C71="","",Estudio_MercadoVF!C71)</f>
        <v>Jenga</v>
      </c>
      <c r="D71" s="341" t="str">
        <f>IF(Estudio_MercadoVF!D71="","",Estudio_MercadoVF!D71)</f>
        <v>Material: Madera Tipo: Juego de mesa de habilidad Color: Madera natural o multicolor Medidas: 15 × 5 cm aprox. Características: Portátil, incluye dados para dinámicas de juego Incluye: 54 bloques y dados según versión</v>
      </c>
      <c r="E71" s="339">
        <f>IF(Estudio_MercadoVF!F71="","",Estudio_MercadoVF!F71)</f>
        <v>5</v>
      </c>
      <c r="F71" s="342">
        <v>23233</v>
      </c>
      <c r="G71" s="342">
        <f t="shared" si="0"/>
        <v>116165</v>
      </c>
      <c r="H71" s="78"/>
      <c r="I71" s="79"/>
      <c r="J71" s="343"/>
      <c r="K71" s="344" t="str">
        <f t="shared" si="1"/>
        <v>Valor vacío</v>
      </c>
      <c r="L71" s="345">
        <f t="shared" si="2"/>
        <v>23233</v>
      </c>
      <c r="M71" s="344" t="str">
        <f t="shared" si="3"/>
        <v>Cumple</v>
      </c>
      <c r="N71" s="345">
        <f t="shared" si="4"/>
        <v>116165</v>
      </c>
    </row>
    <row r="72" spans="2:53">
      <c r="B72" s="339" t="str">
        <f>IF(Estudio_MercadoVF!C72="","",Estudio_MercadoVF!A72)</f>
        <v/>
      </c>
      <c r="C72" s="340" t="str">
        <f>IF(Estudio_MercadoVF!C72="","",Estudio_MercadoVF!C72)</f>
        <v/>
      </c>
      <c r="D72" s="341" t="str">
        <f>IF(Estudio_MercadoVF!D72="","",Estudio_MercadoVF!D72)</f>
        <v/>
      </c>
      <c r="E72" s="339" t="str">
        <f>IF(Estudio_MercadoVF!F72="","",Estudio_MercadoVF!F72)</f>
        <v/>
      </c>
      <c r="F72" s="342" t="str">
        <f>IF(Estudio_MercadoVF!Z72="","",Estudio_MercadoVF!Z72)</f>
        <v/>
      </c>
      <c r="G72" s="342"/>
      <c r="H72" s="78"/>
      <c r="I72" s="79"/>
      <c r="J72" s="343"/>
      <c r="K72" s="344"/>
      <c r="L72" s="345"/>
      <c r="M72" s="344"/>
      <c r="N72" s="345"/>
    </row>
    <row r="73" spans="2:53">
      <c r="B73" s="339" t="str">
        <f>IF(Estudio_MercadoVF!C73="","",Estudio_MercadoVF!A73)</f>
        <v/>
      </c>
      <c r="C73" s="340" t="str">
        <f>IF(Estudio_MercadoVF!C73="","",Estudio_MercadoVF!C73)</f>
        <v/>
      </c>
      <c r="D73" s="341" t="str">
        <f>IF(Estudio_MercadoVF!D73="","",Estudio_MercadoVF!D73)</f>
        <v/>
      </c>
      <c r="E73" s="339" t="str">
        <f>IF(Estudio_MercadoVF!F73="","",Estudio_MercadoVF!F73)</f>
        <v/>
      </c>
      <c r="F73" s="342" t="str">
        <f>IF(Estudio_MercadoVF!Z73="","",Estudio_MercadoVF!Z73)</f>
        <v/>
      </c>
      <c r="G73" s="342"/>
      <c r="H73" s="78"/>
      <c r="I73" s="79"/>
      <c r="J73" s="343"/>
      <c r="K73" s="344"/>
      <c r="L73" s="345"/>
      <c r="M73" s="344"/>
      <c r="N73" s="345"/>
    </row>
    <row r="74" spans="2:53">
      <c r="B74" s="339" t="str">
        <f>IF(Estudio_MercadoVF!C74="","",Estudio_MercadoVF!A74)</f>
        <v/>
      </c>
      <c r="C74" s="340" t="str">
        <f>IF(Estudio_MercadoVF!C74="","",Estudio_MercadoVF!C74)</f>
        <v/>
      </c>
      <c r="D74" s="341" t="str">
        <f>IF(Estudio_MercadoVF!D74="","",Estudio_MercadoVF!D74)</f>
        <v/>
      </c>
      <c r="E74" s="339" t="str">
        <f>IF(Estudio_MercadoVF!F74="","",Estudio_MercadoVF!F74)</f>
        <v/>
      </c>
      <c r="F74" s="342" t="str">
        <f>IF(Estudio_MercadoVF!Z74="","",Estudio_MercadoVF!Z74)</f>
        <v/>
      </c>
      <c r="G74" s="342"/>
      <c r="H74" s="78"/>
      <c r="I74" s="79"/>
      <c r="J74" s="343"/>
      <c r="K74" s="344"/>
      <c r="L74" s="345"/>
      <c r="M74" s="344"/>
      <c r="N74" s="345"/>
    </row>
    <row r="75" spans="2:53">
      <c r="B75" s="339" t="str">
        <f>IF(Estudio_MercadoVF!C75="","",Estudio_MercadoVF!A75)</f>
        <v/>
      </c>
      <c r="C75" s="340" t="str">
        <f>IF(Estudio_MercadoVF!C75="","",Estudio_MercadoVF!C75)</f>
        <v/>
      </c>
      <c r="D75" s="341" t="str">
        <f>IF(Estudio_MercadoVF!D75="","",Estudio_MercadoVF!D75)</f>
        <v/>
      </c>
      <c r="E75" s="339" t="str">
        <f>IF(Estudio_MercadoVF!F75="","",Estudio_MercadoVF!F75)</f>
        <v/>
      </c>
      <c r="F75" s="342" t="str">
        <f>IF(Estudio_MercadoVF!Z75="","",Estudio_MercadoVF!Z75)</f>
        <v/>
      </c>
      <c r="G75" s="342"/>
      <c r="H75" s="78"/>
      <c r="I75" s="79"/>
      <c r="J75" s="343"/>
      <c r="K75" s="344"/>
      <c r="L75" s="345"/>
      <c r="M75" s="344"/>
      <c r="N75" s="345"/>
      <c r="BA75" s="326">
        <v>23</v>
      </c>
    </row>
    <row r="76" spans="2:53">
      <c r="B76" s="364" t="s">
        <v>1659</v>
      </c>
      <c r="C76" s="364"/>
      <c r="D76" s="364"/>
      <c r="E76" s="364"/>
      <c r="F76" s="364"/>
      <c r="G76" s="364"/>
      <c r="H76" s="346">
        <f>SUM(H11:H75)</f>
        <v>0</v>
      </c>
      <c r="I76" s="347"/>
      <c r="J76" s="365"/>
      <c r="K76" s="366"/>
      <c r="L76" s="366"/>
      <c r="M76" s="366"/>
      <c r="N76" s="367"/>
    </row>
    <row r="77" spans="2:53" ht="15.75">
      <c r="B77" s="360" t="s">
        <v>1660</v>
      </c>
      <c r="C77" s="360"/>
      <c r="D77" s="360"/>
      <c r="E77" s="361"/>
      <c r="F77" s="361"/>
      <c r="G77" s="361"/>
      <c r="H77" s="361"/>
      <c r="I77" s="361"/>
      <c r="J77" s="348"/>
    </row>
    <row r="78" spans="2:53" ht="15.75">
      <c r="B78" s="360" t="s">
        <v>1661</v>
      </c>
      <c r="C78" s="360"/>
      <c r="D78" s="360"/>
      <c r="E78" s="361"/>
      <c r="F78" s="361"/>
      <c r="G78" s="361"/>
      <c r="H78" s="361"/>
      <c r="I78" s="361"/>
      <c r="J78" s="348"/>
    </row>
    <row r="79" spans="2:53" ht="15.75">
      <c r="B79" s="360" t="s">
        <v>1662</v>
      </c>
      <c r="C79" s="360"/>
      <c r="D79" s="360"/>
      <c r="E79" s="361"/>
      <c r="F79" s="361"/>
      <c r="G79" s="361"/>
      <c r="H79" s="361"/>
      <c r="I79" s="361"/>
      <c r="J79" s="348"/>
    </row>
    <row r="80" spans="2:53" ht="15.75">
      <c r="B80" s="360" t="s">
        <v>1663</v>
      </c>
      <c r="C80" s="360"/>
      <c r="D80" s="360"/>
      <c r="E80" s="361"/>
      <c r="F80" s="361"/>
      <c r="G80" s="361"/>
      <c r="H80" s="361"/>
      <c r="I80" s="361"/>
      <c r="J80" s="348"/>
    </row>
    <row r="81" spans="2:9">
      <c r="B81" s="362"/>
      <c r="C81" s="362"/>
      <c r="D81" s="362"/>
      <c r="E81" s="362"/>
      <c r="F81" s="362"/>
      <c r="G81" s="362"/>
      <c r="H81" s="362"/>
      <c r="I81" s="362"/>
    </row>
    <row r="82" spans="2:9">
      <c r="E82" s="7"/>
      <c r="F82" s="349"/>
      <c r="G82" s="349"/>
    </row>
    <row r="83" spans="2:9">
      <c r="D83" s="7"/>
      <c r="E83" s="7"/>
      <c r="F83" s="349"/>
      <c r="G83" s="349"/>
    </row>
    <row r="84" spans="2:9">
      <c r="D84" s="7"/>
      <c r="E84" s="7"/>
      <c r="F84" s="349"/>
      <c r="G84" s="349"/>
    </row>
    <row r="85" spans="2:9">
      <c r="D85" s="7"/>
      <c r="E85" s="7"/>
      <c r="F85" s="349"/>
      <c r="G85" s="349"/>
    </row>
    <row r="86" spans="2:9">
      <c r="D86" s="7"/>
      <c r="E86" s="7"/>
      <c r="F86" s="349"/>
      <c r="G86" s="349"/>
    </row>
  </sheetData>
  <mergeCells count="22">
    <mergeCell ref="B78:D78"/>
    <mergeCell ref="E78:I78"/>
    <mergeCell ref="B6:C7"/>
    <mergeCell ref="D6:I6"/>
    <mergeCell ref="E7:I7"/>
    <mergeCell ref="B8:E8"/>
    <mergeCell ref="B9:B10"/>
    <mergeCell ref="C9:C10"/>
    <mergeCell ref="D9:D10"/>
    <mergeCell ref="E9:E10"/>
    <mergeCell ref="F9:G9"/>
    <mergeCell ref="H9:I9"/>
    <mergeCell ref="J9:N9"/>
    <mergeCell ref="B76:G76"/>
    <mergeCell ref="J76:N76"/>
    <mergeCell ref="B77:D77"/>
    <mergeCell ref="E77:I77"/>
    <mergeCell ref="B79:D79"/>
    <mergeCell ref="E79:I79"/>
    <mergeCell ref="B80:D80"/>
    <mergeCell ref="E80:I80"/>
    <mergeCell ref="B81:I81"/>
  </mergeCells>
  <conditionalFormatting sqref="L11:L75 N11:N75">
    <cfRule type="cellIs" dxfId="1" priority="1" operator="lessThan">
      <formula>0</formula>
    </cfRule>
    <cfRule type="cellIs" dxfId="0" priority="2" operator="lessThan">
      <formula>0</formula>
    </cfRule>
  </conditionalFormatting>
  <dataValidations count="1">
    <dataValidation type="list" allowBlank="1" showInputMessage="1" showErrorMessage="1" sqref="J11:J76" xr:uid="{04735A52-C045-4281-94FD-0C39335FB277}">
      <formula1>"Ofertable,No Ofertable"</formula1>
    </dataValidation>
  </dataValidations>
  <pageMargins left="0.7" right="0.7" top="0.75" bottom="0.75" header="0.3" footer="0.3"/>
  <drawing r:id="rId1"/>
</worksheet>
</file>

<file path=docProps/app.xml><?xml version="1.0" encoding="utf-8"?>
<Properties xmlns="http://schemas.openxmlformats.org/officeDocument/2006/extended-properties" xmlns:vt="http://schemas.openxmlformats.org/officeDocument/2006/docPropsVTypes">
  <Application>Microsoft Excel Online</Application>
  <Manager/>
  <Company/>
  <HyperlinkBase/>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Marcela Gonzalez</dc:creator>
  <cp:keywords/>
  <dc:description/>
  <cp:lastModifiedBy>X</cp:lastModifiedBy>
  <cp:revision/>
  <dcterms:created xsi:type="dcterms:W3CDTF">2025-03-14T01:33:22Z</dcterms:created>
  <dcterms:modified xsi:type="dcterms:W3CDTF">2026-10-22T16:06:37Z</dcterms:modified>
  <cp:category/>
  <cp:contentStatus/>
</cp:coreProperties>
</file>