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tatianarojasdiaz/Downloads/"/>
    </mc:Choice>
  </mc:AlternateContent>
  <xr:revisionPtr revIDLastSave="0" documentId="13_ncr:1_{590491EB-D33E-2F40-985D-3EF832565686}" xr6:coauthVersionLast="47" xr6:coauthVersionMax="47" xr10:uidLastSave="{00000000-0000-0000-0000-000000000000}"/>
  <bookViews>
    <workbookView xWindow="0" yWindow="660" windowWidth="29400" windowHeight="17420" xr2:uid="{8A6860DC-0BA2-6045-AB02-7577A3C3071C}"/>
  </bookViews>
  <sheets>
    <sheet name="ESTUDIO DE MERCADO" sheetId="1" r:id="rId1"/>
    <sheet name="Presupuesto Oficial" sheetId="2" r:id="rId2"/>
  </sheets>
  <definedNames>
    <definedName name="_xlnm.Print_Titles" localSheetId="0">'ESTUDIO DE MERCADO'!$3:$4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7" i="1" l="1"/>
  <c r="P22" i="1"/>
  <c r="M22" i="1"/>
  <c r="J22" i="1"/>
  <c r="G22" i="1"/>
  <c r="R22" i="1" s="1"/>
  <c r="P21" i="1"/>
  <c r="M21" i="1"/>
  <c r="J21" i="1"/>
  <c r="G21" i="1"/>
  <c r="P20" i="1"/>
  <c r="M20" i="1"/>
  <c r="J20" i="1"/>
  <c r="G20" i="1"/>
  <c r="R20" i="1" s="1"/>
  <c r="P19" i="1"/>
  <c r="M19" i="1"/>
  <c r="J19" i="1"/>
  <c r="G19" i="1"/>
  <c r="P18" i="1"/>
  <c r="M18" i="1"/>
  <c r="J18" i="1"/>
  <c r="G18" i="1"/>
  <c r="P17" i="1"/>
  <c r="M17" i="1"/>
  <c r="J17" i="1"/>
  <c r="G17" i="1"/>
  <c r="P16" i="1"/>
  <c r="M16" i="1"/>
  <c r="J16" i="1"/>
  <c r="G16" i="1"/>
  <c r="P15" i="1"/>
  <c r="M15" i="1"/>
  <c r="J15" i="1"/>
  <c r="G15" i="1"/>
  <c r="P14" i="1"/>
  <c r="M14" i="1"/>
  <c r="J14" i="1"/>
  <c r="G14" i="1"/>
  <c r="P13" i="1"/>
  <c r="M13" i="1"/>
  <c r="J13" i="1"/>
  <c r="G13" i="1"/>
  <c r="P12" i="1"/>
  <c r="M12" i="1"/>
  <c r="J12" i="1"/>
  <c r="G12" i="1"/>
  <c r="Q12" i="1" s="1"/>
  <c r="P11" i="1"/>
  <c r="M11" i="1"/>
  <c r="J11" i="1"/>
  <c r="G11" i="1"/>
  <c r="R11" i="1" s="1"/>
  <c r="P10" i="1"/>
  <c r="M10" i="1"/>
  <c r="J10" i="1"/>
  <c r="G10" i="1"/>
  <c r="P9" i="1"/>
  <c r="M9" i="1"/>
  <c r="J9" i="1"/>
  <c r="G9" i="1"/>
  <c r="P8" i="1"/>
  <c r="M8" i="1"/>
  <c r="J8" i="1"/>
  <c r="G8" i="1"/>
  <c r="P7" i="1"/>
  <c r="M7" i="1"/>
  <c r="J7" i="1"/>
  <c r="P6" i="1"/>
  <c r="M6" i="1"/>
  <c r="J6" i="1"/>
  <c r="G6" i="1"/>
  <c r="T6" i="1" s="1"/>
  <c r="P5" i="1"/>
  <c r="M5" i="1"/>
  <c r="J5" i="1"/>
  <c r="G5" i="1"/>
  <c r="Q19" i="1" l="1"/>
  <c r="Q22" i="1"/>
  <c r="S22" i="1" s="1"/>
  <c r="T22" i="1"/>
  <c r="Q21" i="1"/>
  <c r="R21" i="1"/>
  <c r="S21" i="1" s="1"/>
  <c r="T21" i="1"/>
  <c r="Q20" i="1"/>
  <c r="S20" i="1" s="1"/>
  <c r="T20" i="1"/>
  <c r="R19" i="1"/>
  <c r="S19" i="1" s="1"/>
  <c r="T19" i="1"/>
  <c r="T18" i="1"/>
  <c r="R18" i="1"/>
  <c r="Q18" i="1"/>
  <c r="T17" i="1"/>
  <c r="R17" i="1"/>
  <c r="Q17" i="1"/>
  <c r="T16" i="1"/>
  <c r="R16" i="1"/>
  <c r="Q16" i="1"/>
  <c r="T15" i="1"/>
  <c r="R15" i="1"/>
  <c r="Q15" i="1"/>
  <c r="T14" i="1"/>
  <c r="R14" i="1"/>
  <c r="Q14" i="1"/>
  <c r="T13" i="1"/>
  <c r="R13" i="1"/>
  <c r="Q13" i="1"/>
  <c r="T12" i="1"/>
  <c r="R12" i="1"/>
  <c r="S12" i="1" s="1"/>
  <c r="Q11" i="1"/>
  <c r="S11" i="1" s="1"/>
  <c r="T11" i="1"/>
  <c r="T10" i="1"/>
  <c r="Q10" i="1"/>
  <c r="R10" i="1"/>
  <c r="S10" i="1" s="1"/>
  <c r="R9" i="1"/>
  <c r="T9" i="1"/>
  <c r="Q9" i="1"/>
  <c r="Q8" i="1"/>
  <c r="R8" i="1"/>
  <c r="S8" i="1" s="1"/>
  <c r="T8" i="1"/>
  <c r="Q7" i="1"/>
  <c r="R7" i="1"/>
  <c r="S7" i="1" s="1"/>
  <c r="T7" i="1"/>
  <c r="R6" i="1"/>
  <c r="Q6" i="1"/>
  <c r="T5" i="1"/>
  <c r="T24" i="1" s="1"/>
  <c r="R5" i="1"/>
  <c r="Q5" i="1"/>
  <c r="T25" i="1" l="1"/>
  <c r="S9" i="1"/>
  <c r="C6" i="2"/>
  <c r="C8" i="2" s="1"/>
  <c r="S5" i="1"/>
  <c r="S15" i="1"/>
  <c r="S14" i="1"/>
  <c r="S13" i="1"/>
  <c r="S18" i="1"/>
  <c r="S17" i="1"/>
  <c r="S16" i="1"/>
  <c r="S6" i="1"/>
  <c r="C11" i="2" l="1"/>
  <c r="C13" i="2" s="1"/>
  <c r="T26" i="1"/>
  <c r="C17" i="2"/>
  <c r="C18" i="2" l="1"/>
  <c r="C19" i="2"/>
</calcChain>
</file>

<file path=xl/sharedStrings.xml><?xml version="1.0" encoding="utf-8"?>
<sst xmlns="http://schemas.openxmlformats.org/spreadsheetml/2006/main" count="82" uniqueCount="58">
  <si>
    <t>Ítem</t>
  </si>
  <si>
    <t>Tipo</t>
  </si>
  <si>
    <t>Descripción (Anexo Técnico / Formato Cotización)</t>
  </si>
  <si>
    <t>Cant.
Ref.</t>
  </si>
  <si>
    <t>PEI - Proyectos Especiales Ingeniería SAS</t>
  </si>
  <si>
    <t>POWERSUN S.A.S.</t>
  </si>
  <si>
    <t>MANTYCO - Mantenimiento y Comercialización Ingeniería Integrada SAS</t>
  </si>
  <si>
    <t>GROUP INVERCOM SAS</t>
  </si>
  <si>
    <t>Análisis comparativo</t>
  </si>
  <si>
    <t>Cant.
cotiz.</t>
  </si>
  <si>
    <t>Valor
Unitario</t>
  </si>
  <si>
    <t>Valor Total
(c/IVA)</t>
  </si>
  <si>
    <t>Mínimo
(c/IVA)</t>
  </si>
  <si>
    <t>Máximo
(c/IVA)</t>
  </si>
  <si>
    <t>Variación
(Máx/Mín)</t>
  </si>
  <si>
    <t>Valor de
Referencia*</t>
  </si>
  <si>
    <t>Mantenimiento Preventivo</t>
  </si>
  <si>
    <t>Servicio programado para prestar el mantenimiento preventivo según lo requerido en el anexo técnico.</t>
  </si>
  <si>
    <t>Mantenimiento Correctivo</t>
  </si>
  <si>
    <t>Servicio a demanda para prestar el mantenimiento correctivo según lo requerido en el anexo técnico.</t>
  </si>
  <si>
    <t>Repuesto</t>
  </si>
  <si>
    <t>Banco de baterías completo de 40 baterías (juego para UPS U320, según configuración de la unidad)</t>
  </si>
  <si>
    <t>Batería individual de reemplazo (VRLA, según especificación del banco)</t>
  </si>
  <si>
    <t>Tarjeta de control / lógica principal</t>
  </si>
  <si>
    <t>Tarjeta de disparo (driver) de IGBT</t>
  </si>
  <si>
    <t>Tarjeta de comunicación / SNMP</t>
  </si>
  <si>
    <t>Módulo / puente rectificador IGBT</t>
  </si>
  <si>
    <t>Módulo inversor IGBT</t>
  </si>
  <si>
    <t>Capacitor electrolítico de bus DC</t>
  </si>
  <si>
    <t>Capacitor de filtro AC</t>
  </si>
  <si>
    <t>Ventilador de refrigeración</t>
  </si>
  <si>
    <t>Switch estático / bypass de estado sólido</t>
  </si>
  <si>
    <t>Fusible de potencia</t>
  </si>
  <si>
    <t>Contactor de potencia</t>
  </si>
  <si>
    <t>Display / panel frontal</t>
  </si>
  <si>
    <t>Sensor de temperatura / relé auxiliar</t>
  </si>
  <si>
    <t>Breaker de entrada / salida</t>
  </si>
  <si>
    <t>SUBTOTAL MANTENIMIENTO PREVENTIVO Y CORRECTIVO (ítems 1-2) — Valor de referencia, incluido IVA</t>
  </si>
  <si>
    <t>SUBTOTAL BOLSA DE REPUESTOS - CATÁLOGO COMPLETO 16 ítems x 1 unidad (ítems 3-18) — Valor de referencia, incluido IVA</t>
  </si>
  <si>
    <t>TOTAL CATÁLOGO COMPLETO (informativo, sin aplicar el tope de bolsa de repuestos) — ver hoja "Presupuesto Oficial"</t>
  </si>
  <si>
    <t>PRESUPUESTO OFICIAL - SERVICIO DE MANTENIMIENTO PREVENTIVO Y CORRECTIVO CON BOLSA DE REPUESTOS UPS PEI</t>
  </si>
  <si>
    <t>Proceso SIP-030-2026 - IDPYBA. Todos los valores incluyen IVA (19%).</t>
  </si>
  <si>
    <t>1. MANTENIMIENTO PREVENTIVO Y CORRECTIVO</t>
  </si>
  <si>
    <t>Valor de referencia (promedio PEI / POWERSUN, ítems 1-2)</t>
  </si>
  <si>
    <t>Tope o límite definido por el interesado</t>
  </si>
  <si>
    <t>No se definió tope para este componente</t>
  </si>
  <si>
    <t>PRESUPUESTO OFICIAL - MANTENIMIENTO (preventivo + correctivo)</t>
  </si>
  <si>
    <t>2. BOLSA DE REPUESTOS</t>
  </si>
  <si>
    <t>Valor de referencia del catálogo completo (16 ítems x 1 unidad, promedio PEI/POWERSUN)</t>
  </si>
  <si>
    <t>Techo / cupo máximo autorizado por el interesado para la bolsa de repuestos</t>
  </si>
  <si>
    <t>PRESUPUESTO OFICIAL - BOLSA DE REPUESTOS (menor entre referencia y techo)</t>
  </si>
  <si>
    <t>Nota: Para la bolsa de repuestos,se calculó el valor de referencia del catálogo completo de 16 ítems de repuestos  con un valor total de$27.033.230 incluido IVA. Sin embargo, con el propósito de optimizar el presupuesto y que la probabilidad de usar todos los respuestos del catálogo es muy baja, se optó por fijar un presupuesto techo/cupo máximo de $15.000.000 incluido IVA.
Por lo anterior, el presupuesto oficial de la bolsa de respuestos se fija en el techo ($15.000.000) y los precios unitarios de referencia (promedio PEI/POWERSUN) se dejan como base para evaluar las propuestas y las órdenes de suministro de repuestos durante la ejecución del contrato, hasta agotar dicho cupo.</t>
  </si>
  <si>
    <t>3. PRESUPUESTO OFICIAL TOTAL DEL PROCESO</t>
  </si>
  <si>
    <t>Mantenimiento preventivo y correctivo</t>
  </si>
  <si>
    <t>Bolsa de repuestos (limitada al techo autorizado)</t>
  </si>
  <si>
    <t>PRESUPUESTO OFICIAL TOTAL DEL PROCESO (incluido IVA)</t>
  </si>
  <si>
    <t>ESTUDIO DE MERCADO - MANTENIMIENTO PREVENTIVO Y CORRECTIVO CON BOLSA DE REPUESTOS UPS</t>
  </si>
  <si>
    <t>Todos los valores en pesos colombianos (COP), incluido IVA (19%), salvo donde se indique lo contrario.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</si>
</sst>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;&quot;($&quot;#,##0\);\-"/>
    <numFmt numFmtId="165" formatCode="0.0\x"/>
  </numFmts>
  <fonts count="12" x14ac:knownFonts="1">
    <font>
      <sz val="11"/>
      <color theme="1"/>
      <name val="Calibri"/>
      <family val="2"/>
      <charset val="1"/>
    </font>
    <font>
      <b/>
      <sz val="14"/>
      <color rgb="FF1F4E78"/>
      <name val="Arial"/>
      <family val="2"/>
    </font>
    <font>
      <i/>
      <sz val="10"/>
      <color rgb="FF40404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b/>
      <sz val="10"/>
      <color rgb="FF000000"/>
      <name val="Arial"/>
      <family val="2"/>
    </font>
    <font>
      <i/>
      <sz val="9"/>
      <color rgb="FF404040"/>
      <name val="Arial"/>
      <family val="2"/>
    </font>
    <font>
      <i/>
      <sz val="9"/>
      <color rgb="FF808080"/>
      <name val="Arial"/>
      <family val="2"/>
    </font>
    <font>
      <b/>
      <sz val="10"/>
      <color rgb="FF9C0006"/>
      <name val="Arial"/>
      <family val="2"/>
    </font>
    <font>
      <b/>
      <sz val="11"/>
      <color rgb="FFFFFFFF"/>
      <name val="Arial"/>
      <family val="2"/>
    </font>
    <font>
      <b/>
      <sz val="14"/>
      <color rgb="FF00B05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C6E0B4"/>
        <bgColor rgb="FFD9E1F2"/>
      </patternFill>
    </fill>
    <fill>
      <patternFill patternType="solid">
        <fgColor rgb="FFF8CBAD"/>
        <bgColor rgb="FFFFC7CE"/>
      </patternFill>
    </fill>
    <fill>
      <patternFill patternType="solid">
        <fgColor rgb="FFFFE699"/>
        <bgColor rgb="FFF8CBAD"/>
      </patternFill>
    </fill>
    <fill>
      <patternFill patternType="solid">
        <fgColor rgb="FFD9E1F2"/>
        <bgColor rgb="FFC6E0B4"/>
      </patternFill>
    </fill>
    <fill>
      <patternFill patternType="solid">
        <fgColor rgb="FFFFC7CE"/>
        <bgColor rgb="FFF8CBAD"/>
      </patternFill>
    </fill>
    <fill>
      <patternFill patternType="solid">
        <fgColor rgb="FF00B050"/>
        <bgColor rgb="FF00336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6" fillId="5" borderId="0" xfId="0" applyNumberFormat="1" applyFont="1" applyFill="1"/>
    <xf numFmtId="0" fontId="4" fillId="0" borderId="0" xfId="0" applyFont="1"/>
    <xf numFmtId="164" fontId="6" fillId="0" borderId="0" xfId="0" applyNumberFormat="1" applyFont="1"/>
    <xf numFmtId="0" fontId="8" fillId="0" borderId="0" xfId="0" applyFont="1"/>
    <xf numFmtId="0" fontId="6" fillId="6" borderId="0" xfId="0" applyFont="1" applyFill="1"/>
    <xf numFmtId="164" fontId="4" fillId="0" borderId="0" xfId="0" applyNumberFormat="1" applyFont="1"/>
    <xf numFmtId="164" fontId="5" fillId="0" borderId="0" xfId="0" applyNumberFormat="1" applyFont="1"/>
    <xf numFmtId="0" fontId="10" fillId="2" borderId="0" xfId="0" applyFont="1" applyFill="1"/>
    <xf numFmtId="164" fontId="10" fillId="2" borderId="0" xfId="0" applyNumberFormat="1" applyFont="1" applyFill="1"/>
    <xf numFmtId="0" fontId="0" fillId="2" borderId="0" xfId="0" applyFill="1"/>
    <xf numFmtId="0" fontId="3" fillId="8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5" fillId="3" borderId="1" xfId="0" applyFont="1" applyFill="1" applyBorder="1"/>
    <xf numFmtId="164" fontId="5" fillId="3" borderId="1" xfId="0" applyNumberFormat="1" applyFont="1" applyFill="1" applyBorder="1"/>
    <xf numFmtId="164" fontId="4" fillId="3" borderId="1" xfId="0" applyNumberFormat="1" applyFont="1" applyFill="1" applyBorder="1"/>
    <xf numFmtId="0" fontId="5" fillId="4" borderId="1" xfId="0" applyFont="1" applyFill="1" applyBorder="1"/>
    <xf numFmtId="164" fontId="5" fillId="4" borderId="1" xfId="0" applyNumberFormat="1" applyFont="1" applyFill="1" applyBorder="1"/>
    <xf numFmtId="164" fontId="4" fillId="4" borderId="1" xfId="0" applyNumberFormat="1" applyFont="1" applyFill="1" applyBorder="1"/>
    <xf numFmtId="164" fontId="0" fillId="0" borderId="1" xfId="0" applyNumberFormat="1" applyBorder="1"/>
    <xf numFmtId="165" fontId="0" fillId="0" borderId="1" xfId="0" applyNumberFormat="1" applyBorder="1"/>
    <xf numFmtId="164" fontId="6" fillId="5" borderId="1" xfId="0" applyNumberFormat="1" applyFont="1" applyFill="1" applyBorder="1"/>
    <xf numFmtId="164" fontId="3" fillId="2" borderId="1" xfId="0" applyNumberFormat="1" applyFont="1" applyFill="1" applyBorder="1"/>
    <xf numFmtId="0" fontId="3" fillId="2" borderId="1" xfId="0" applyFont="1" applyFill="1" applyBorder="1"/>
    <xf numFmtId="0" fontId="7" fillId="0" borderId="0" xfId="0" applyFont="1" applyAlignment="1">
      <alignment wrapText="1"/>
    </xf>
    <xf numFmtId="0" fontId="3" fillId="8" borderId="1" xfId="0" applyFont="1" applyFill="1" applyBorder="1" applyAlignment="1">
      <alignment horizontal="center" wrapText="1"/>
    </xf>
    <xf numFmtId="0" fontId="6" fillId="6" borderId="1" xfId="0" applyFont="1" applyFill="1" applyBorder="1"/>
    <xf numFmtId="0" fontId="1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8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9" fillId="7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83579</xdr:colOff>
      <xdr:row>0</xdr:row>
      <xdr:rowOff>101600</xdr:rowOff>
    </xdr:from>
    <xdr:ext cx="2192261" cy="426720"/>
    <xdr:pic>
      <xdr:nvPicPr>
        <xdr:cNvPr id="2" name="Imagen 1">
          <a:extLst>
            <a:ext uri="{FF2B5EF4-FFF2-40B4-BE49-F238E27FC236}">
              <a16:creationId xmlns:a16="http://schemas.microsoft.com/office/drawing/2014/main" id="{0DA5425A-3E21-A445-A471-2C25D0CBEA0D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724" t="27673" r="31433" b="37148"/>
        <a:stretch/>
      </xdr:blipFill>
      <xdr:spPr bwMode="auto">
        <a:xfrm>
          <a:off x="83579" y="101600"/>
          <a:ext cx="2192261" cy="4267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oneCellAnchor>
    <xdr:from>
      <xdr:col>17</xdr:col>
      <xdr:colOff>812800</xdr:colOff>
      <xdr:row>0</xdr:row>
      <xdr:rowOff>0</xdr:rowOff>
    </xdr:from>
    <xdr:ext cx="1630421" cy="634602"/>
    <xdr:pic>
      <xdr:nvPicPr>
        <xdr:cNvPr id="3" name="Imagen 2">
          <a:extLst>
            <a:ext uri="{FF2B5EF4-FFF2-40B4-BE49-F238E27FC236}">
              <a16:creationId xmlns:a16="http://schemas.microsoft.com/office/drawing/2014/main" id="{4BF07924-1952-E34F-AADD-EAC73A2A9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81680" y="0"/>
          <a:ext cx="1630421" cy="63460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14F91-8281-6145-AA9B-1FC7438129AE}">
  <sheetPr>
    <pageSetUpPr fitToPage="1"/>
  </sheetPr>
  <dimension ref="A1:AC28"/>
  <sheetViews>
    <sheetView showGridLines="0" tabSelected="1" zoomScale="75" zoomScaleNormal="30" workbookViewId="0">
      <pane xSplit="4" ySplit="4" topLeftCell="E20" activePane="bottomRight" state="frozen"/>
      <selection activeCell="U5" sqref="U5:U22"/>
      <selection pane="topRight" activeCell="U5" sqref="U5:U22"/>
      <selection pane="bottomLeft" activeCell="U5" sqref="U5:U22"/>
      <selection pane="bottomRight" activeCell="H35" sqref="H35"/>
    </sheetView>
  </sheetViews>
  <sheetFormatPr baseColWidth="10" defaultColWidth="8.6640625" defaultRowHeight="15" x14ac:dyDescent="0.2"/>
  <cols>
    <col min="1" max="1" width="6" customWidth="1"/>
    <col min="2" max="2" width="20" customWidth="1"/>
    <col min="3" max="3" width="46" customWidth="1"/>
    <col min="4" max="4" width="9" customWidth="1"/>
    <col min="5" max="5" width="8" customWidth="1"/>
    <col min="6" max="7" width="10.1640625" bestFit="1" customWidth="1"/>
    <col min="8" max="8" width="5.5" bestFit="1" customWidth="1"/>
    <col min="9" max="10" width="10.1640625" bestFit="1" customWidth="1"/>
    <col min="11" max="11" width="5.5" bestFit="1" customWidth="1"/>
    <col min="12" max="13" width="10.6640625" bestFit="1" customWidth="1"/>
    <col min="14" max="14" width="5.5" bestFit="1" customWidth="1"/>
    <col min="15" max="15" width="10.6640625" bestFit="1" customWidth="1"/>
    <col min="16" max="16" width="11.1640625" bestFit="1" customWidth="1"/>
    <col min="17" max="17" width="9.83203125" bestFit="1" customWidth="1"/>
    <col min="18" max="18" width="10.83203125" bestFit="1" customWidth="1"/>
    <col min="19" max="19" width="9" bestFit="1" customWidth="1"/>
    <col min="20" max="20" width="15" customWidth="1"/>
  </cols>
  <sheetData>
    <row r="1" spans="1:20" ht="37" customHeight="1" x14ac:dyDescent="0.2">
      <c r="A1" s="29" t="s">
        <v>56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ht="13.5" customHeight="1" x14ac:dyDescent="0.2">
      <c r="A2" s="30" t="s">
        <v>57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1:20" ht="52.75" customHeight="1" x14ac:dyDescent="0.2">
      <c r="A3" s="31" t="s">
        <v>0</v>
      </c>
      <c r="B3" s="31" t="s">
        <v>1</v>
      </c>
      <c r="C3" s="31" t="s">
        <v>2</v>
      </c>
      <c r="D3" s="31" t="s">
        <v>3</v>
      </c>
      <c r="E3" s="27" t="s">
        <v>4</v>
      </c>
      <c r="F3" s="27"/>
      <c r="G3" s="27"/>
      <c r="H3" s="27" t="s">
        <v>5</v>
      </c>
      <c r="I3" s="27"/>
      <c r="J3" s="27"/>
      <c r="K3" s="27" t="s">
        <v>6</v>
      </c>
      <c r="L3" s="27"/>
      <c r="M3" s="27"/>
      <c r="N3" s="27" t="s">
        <v>7</v>
      </c>
      <c r="O3" s="27"/>
      <c r="P3" s="27"/>
      <c r="Q3" s="27" t="s">
        <v>8</v>
      </c>
      <c r="R3" s="27"/>
      <c r="S3" s="27"/>
      <c r="T3" s="27"/>
    </row>
    <row r="4" spans="1:20" ht="30" customHeight="1" x14ac:dyDescent="0.2">
      <c r="A4" s="31"/>
      <c r="B4" s="31"/>
      <c r="C4" s="31"/>
      <c r="D4" s="31"/>
      <c r="E4" s="11" t="s">
        <v>9</v>
      </c>
      <c r="F4" s="11" t="s">
        <v>10</v>
      </c>
      <c r="G4" s="11" t="s">
        <v>11</v>
      </c>
      <c r="H4" s="11" t="s">
        <v>9</v>
      </c>
      <c r="I4" s="11" t="s">
        <v>10</v>
      </c>
      <c r="J4" s="11" t="s">
        <v>11</v>
      </c>
      <c r="K4" s="11" t="s">
        <v>9</v>
      </c>
      <c r="L4" s="11" t="s">
        <v>10</v>
      </c>
      <c r="M4" s="11" t="s">
        <v>11</v>
      </c>
      <c r="N4" s="11" t="s">
        <v>9</v>
      </c>
      <c r="O4" s="11" t="s">
        <v>10</v>
      </c>
      <c r="P4" s="11" t="s">
        <v>11</v>
      </c>
      <c r="Q4" s="11" t="s">
        <v>12</v>
      </c>
      <c r="R4" s="11" t="s">
        <v>13</v>
      </c>
      <c r="S4" s="11" t="s">
        <v>14</v>
      </c>
      <c r="T4" s="11" t="s">
        <v>15</v>
      </c>
    </row>
    <row r="5" spans="1:20" ht="29" x14ac:dyDescent="0.2">
      <c r="A5" s="12">
        <v>1</v>
      </c>
      <c r="B5" s="13" t="s">
        <v>16</v>
      </c>
      <c r="C5" s="14" t="s">
        <v>17</v>
      </c>
      <c r="D5" s="12">
        <v>2</v>
      </c>
      <c r="E5" s="15">
        <v>2</v>
      </c>
      <c r="F5" s="16">
        <v>650000</v>
      </c>
      <c r="G5" s="17">
        <f>E5*F5*1.19</f>
        <v>1547000</v>
      </c>
      <c r="H5" s="15">
        <v>2</v>
      </c>
      <c r="I5" s="16">
        <v>584000</v>
      </c>
      <c r="J5" s="17">
        <f t="shared" ref="J5:J22" si="0">H5*I5*1.19</f>
        <v>1389920</v>
      </c>
      <c r="K5" s="18">
        <v>2</v>
      </c>
      <c r="L5" s="19">
        <v>8405000</v>
      </c>
      <c r="M5" s="20">
        <f t="shared" ref="M5:M22" si="1">K5*L5*1.19</f>
        <v>20003900</v>
      </c>
      <c r="N5" s="18">
        <v>2</v>
      </c>
      <c r="O5" s="19">
        <v>7145000</v>
      </c>
      <c r="P5" s="20">
        <f t="shared" ref="P5:P22" si="2">N5*O5*1.19</f>
        <v>17005100</v>
      </c>
      <c r="Q5" s="21">
        <f t="shared" ref="Q5:Q22" si="3">MIN(G5,J5,M5,P5)</f>
        <v>1389920</v>
      </c>
      <c r="R5" s="21">
        <f t="shared" ref="R5:R22" si="4">MAX(G5,J5,M5,P5)</f>
        <v>20003900</v>
      </c>
      <c r="S5" s="22">
        <f t="shared" ref="S5:S22" si="5">R5/Q5</f>
        <v>14.392123287671232</v>
      </c>
      <c r="T5" s="23">
        <f t="shared" ref="T5:T22" si="6">AVERAGE(G5,J5)</f>
        <v>1468460</v>
      </c>
    </row>
    <row r="6" spans="1:20" ht="29" x14ac:dyDescent="0.2">
      <c r="A6" s="12">
        <v>2</v>
      </c>
      <c r="B6" s="13" t="s">
        <v>18</v>
      </c>
      <c r="C6" s="14" t="s">
        <v>19</v>
      </c>
      <c r="D6" s="12">
        <v>1</v>
      </c>
      <c r="E6" s="15">
        <v>1</v>
      </c>
      <c r="F6" s="16">
        <v>650000</v>
      </c>
      <c r="G6" s="17">
        <f t="shared" ref="G6:G22" si="7">E6*F6*1.19</f>
        <v>773500</v>
      </c>
      <c r="H6" s="15">
        <v>1</v>
      </c>
      <c r="I6" s="16">
        <v>935000</v>
      </c>
      <c r="J6" s="17">
        <f t="shared" si="0"/>
        <v>1112650</v>
      </c>
      <c r="K6" s="18">
        <v>1</v>
      </c>
      <c r="L6" s="19">
        <v>5650000</v>
      </c>
      <c r="M6" s="20">
        <f t="shared" si="1"/>
        <v>6723500</v>
      </c>
      <c r="N6" s="18">
        <v>1</v>
      </c>
      <c r="O6" s="19">
        <v>4800000</v>
      </c>
      <c r="P6" s="20">
        <f t="shared" si="2"/>
        <v>5712000</v>
      </c>
      <c r="Q6" s="21">
        <f t="shared" si="3"/>
        <v>773500</v>
      </c>
      <c r="R6" s="21">
        <f t="shared" si="4"/>
        <v>6723500</v>
      </c>
      <c r="S6" s="22">
        <f t="shared" si="5"/>
        <v>8.6923076923076916</v>
      </c>
      <c r="T6" s="23">
        <f t="shared" si="6"/>
        <v>943075</v>
      </c>
    </row>
    <row r="7" spans="1:20" ht="28" x14ac:dyDescent="0.2">
      <c r="A7" s="12">
        <v>3</v>
      </c>
      <c r="B7" s="12" t="s">
        <v>20</v>
      </c>
      <c r="C7" s="14" t="s">
        <v>21</v>
      </c>
      <c r="D7" s="12">
        <v>1</v>
      </c>
      <c r="E7" s="15">
        <v>40</v>
      </c>
      <c r="F7" s="16">
        <v>95000</v>
      </c>
      <c r="G7" s="17">
        <f>E7*F7*1.19</f>
        <v>4522000</v>
      </c>
      <c r="H7" s="15">
        <v>1</v>
      </c>
      <c r="I7" s="16">
        <v>7200000</v>
      </c>
      <c r="J7" s="17">
        <f t="shared" si="0"/>
        <v>8568000</v>
      </c>
      <c r="K7" s="18">
        <v>1</v>
      </c>
      <c r="L7" s="19">
        <v>27200000</v>
      </c>
      <c r="M7" s="20">
        <f t="shared" si="1"/>
        <v>32368000</v>
      </c>
      <c r="N7" s="18">
        <v>1</v>
      </c>
      <c r="O7" s="19">
        <v>24450000</v>
      </c>
      <c r="P7" s="20">
        <f t="shared" si="2"/>
        <v>29095500</v>
      </c>
      <c r="Q7" s="21">
        <f t="shared" si="3"/>
        <v>4522000</v>
      </c>
      <c r="R7" s="21">
        <f t="shared" si="4"/>
        <v>32368000</v>
      </c>
      <c r="S7" s="22">
        <f t="shared" si="5"/>
        <v>7.1578947368421053</v>
      </c>
      <c r="T7" s="23">
        <f t="shared" si="6"/>
        <v>6545000</v>
      </c>
    </row>
    <row r="8" spans="1:20" ht="28" x14ac:dyDescent="0.2">
      <c r="A8" s="12">
        <v>4</v>
      </c>
      <c r="B8" s="12" t="s">
        <v>20</v>
      </c>
      <c r="C8" s="14" t="s">
        <v>22</v>
      </c>
      <c r="D8" s="12">
        <v>1</v>
      </c>
      <c r="E8" s="15">
        <v>1</v>
      </c>
      <c r="F8" s="16">
        <v>95000</v>
      </c>
      <c r="G8" s="17">
        <f t="shared" si="7"/>
        <v>113050</v>
      </c>
      <c r="H8" s="15">
        <v>1</v>
      </c>
      <c r="I8" s="16">
        <v>181000</v>
      </c>
      <c r="J8" s="17">
        <f t="shared" si="0"/>
        <v>215390</v>
      </c>
      <c r="K8" s="18">
        <v>1</v>
      </c>
      <c r="L8" s="19">
        <v>680000</v>
      </c>
      <c r="M8" s="20">
        <f t="shared" si="1"/>
        <v>809200</v>
      </c>
      <c r="N8" s="18">
        <v>1</v>
      </c>
      <c r="O8" s="19">
        <v>611250</v>
      </c>
      <c r="P8" s="20">
        <f t="shared" si="2"/>
        <v>727387.5</v>
      </c>
      <c r="Q8" s="21">
        <f t="shared" si="3"/>
        <v>113050</v>
      </c>
      <c r="R8" s="21">
        <f t="shared" si="4"/>
        <v>809200</v>
      </c>
      <c r="S8" s="22">
        <f t="shared" si="5"/>
        <v>7.1578947368421053</v>
      </c>
      <c r="T8" s="23">
        <f t="shared" si="6"/>
        <v>164220</v>
      </c>
    </row>
    <row r="9" spans="1:20" x14ac:dyDescent="0.2">
      <c r="A9" s="12">
        <v>5</v>
      </c>
      <c r="B9" s="12" t="s">
        <v>20</v>
      </c>
      <c r="C9" s="14" t="s">
        <v>23</v>
      </c>
      <c r="D9" s="12">
        <v>1</v>
      </c>
      <c r="E9" s="15">
        <v>1</v>
      </c>
      <c r="F9" s="16">
        <v>2500000</v>
      </c>
      <c r="G9" s="17">
        <f t="shared" si="7"/>
        <v>2975000</v>
      </c>
      <c r="H9" s="15">
        <v>1</v>
      </c>
      <c r="I9" s="16">
        <v>2400000</v>
      </c>
      <c r="J9" s="17">
        <f t="shared" si="0"/>
        <v>2856000</v>
      </c>
      <c r="K9" s="18">
        <v>1</v>
      </c>
      <c r="L9" s="19">
        <v>31620000</v>
      </c>
      <c r="M9" s="20">
        <f t="shared" si="1"/>
        <v>37627800</v>
      </c>
      <c r="N9" s="18">
        <v>1</v>
      </c>
      <c r="O9" s="19">
        <v>28450000</v>
      </c>
      <c r="P9" s="20">
        <f t="shared" si="2"/>
        <v>33855500</v>
      </c>
      <c r="Q9" s="21">
        <f t="shared" si="3"/>
        <v>2856000</v>
      </c>
      <c r="R9" s="21">
        <f t="shared" si="4"/>
        <v>37627800</v>
      </c>
      <c r="S9" s="22">
        <f t="shared" si="5"/>
        <v>13.175000000000001</v>
      </c>
      <c r="T9" s="23">
        <f t="shared" si="6"/>
        <v>2915500</v>
      </c>
    </row>
    <row r="10" spans="1:20" x14ac:dyDescent="0.2">
      <c r="A10" s="12">
        <v>6</v>
      </c>
      <c r="B10" s="12" t="s">
        <v>20</v>
      </c>
      <c r="C10" s="14" t="s">
        <v>24</v>
      </c>
      <c r="D10" s="12">
        <v>1</v>
      </c>
      <c r="E10" s="15">
        <v>1</v>
      </c>
      <c r="F10" s="16">
        <v>1900000</v>
      </c>
      <c r="G10" s="17">
        <f t="shared" si="7"/>
        <v>2261000</v>
      </c>
      <c r="H10" s="15">
        <v>1</v>
      </c>
      <c r="I10" s="16">
        <v>1200000</v>
      </c>
      <c r="J10" s="17">
        <f t="shared" si="0"/>
        <v>1428000</v>
      </c>
      <c r="K10" s="18">
        <v>1</v>
      </c>
      <c r="L10" s="19">
        <v>18020000</v>
      </c>
      <c r="M10" s="20">
        <f t="shared" si="1"/>
        <v>21443800</v>
      </c>
      <c r="N10" s="18">
        <v>1</v>
      </c>
      <c r="O10" s="19">
        <v>15315000</v>
      </c>
      <c r="P10" s="20">
        <f t="shared" si="2"/>
        <v>18224850</v>
      </c>
      <c r="Q10" s="21">
        <f t="shared" si="3"/>
        <v>1428000</v>
      </c>
      <c r="R10" s="21">
        <f t="shared" si="4"/>
        <v>21443800</v>
      </c>
      <c r="S10" s="22">
        <f t="shared" si="5"/>
        <v>15.016666666666667</v>
      </c>
      <c r="T10" s="23">
        <f t="shared" si="6"/>
        <v>1844500</v>
      </c>
    </row>
    <row r="11" spans="1:20" ht="42" customHeight="1" x14ac:dyDescent="0.2">
      <c r="A11" s="12">
        <v>7</v>
      </c>
      <c r="B11" s="12" t="s">
        <v>20</v>
      </c>
      <c r="C11" s="14" t="s">
        <v>25</v>
      </c>
      <c r="D11" s="12">
        <v>1</v>
      </c>
      <c r="E11" s="15">
        <v>1</v>
      </c>
      <c r="F11" s="16">
        <v>850000</v>
      </c>
      <c r="G11" s="17">
        <f t="shared" si="7"/>
        <v>1011500</v>
      </c>
      <c r="H11" s="15">
        <v>1</v>
      </c>
      <c r="I11" s="16">
        <v>960000</v>
      </c>
      <c r="J11" s="17">
        <f t="shared" si="0"/>
        <v>1142400</v>
      </c>
      <c r="K11" s="18">
        <v>1</v>
      </c>
      <c r="L11" s="19">
        <v>4800000</v>
      </c>
      <c r="M11" s="20">
        <f t="shared" si="1"/>
        <v>5712000</v>
      </c>
      <c r="N11" s="18">
        <v>1</v>
      </c>
      <c r="O11" s="19">
        <v>4080000</v>
      </c>
      <c r="P11" s="20">
        <f t="shared" si="2"/>
        <v>4855200</v>
      </c>
      <c r="Q11" s="21">
        <f t="shared" si="3"/>
        <v>1011500</v>
      </c>
      <c r="R11" s="21">
        <f t="shared" si="4"/>
        <v>5712000</v>
      </c>
      <c r="S11" s="22">
        <f t="shared" si="5"/>
        <v>5.6470588235294121</v>
      </c>
      <c r="T11" s="23">
        <f t="shared" si="6"/>
        <v>1076950</v>
      </c>
    </row>
    <row r="12" spans="1:20" ht="42" customHeight="1" x14ac:dyDescent="0.2">
      <c r="A12" s="12">
        <v>8</v>
      </c>
      <c r="B12" s="12" t="s">
        <v>20</v>
      </c>
      <c r="C12" s="14" t="s">
        <v>26</v>
      </c>
      <c r="D12" s="12">
        <v>1</v>
      </c>
      <c r="E12" s="15">
        <v>1</v>
      </c>
      <c r="F12" s="16">
        <v>2300000</v>
      </c>
      <c r="G12" s="17">
        <f t="shared" si="7"/>
        <v>2737000</v>
      </c>
      <c r="H12" s="15">
        <v>1</v>
      </c>
      <c r="I12" s="16">
        <v>2400000</v>
      </c>
      <c r="J12" s="17">
        <f t="shared" si="0"/>
        <v>2856000</v>
      </c>
      <c r="K12" s="18">
        <v>1</v>
      </c>
      <c r="L12" s="19">
        <v>20840000</v>
      </c>
      <c r="M12" s="20">
        <f t="shared" si="1"/>
        <v>24799600</v>
      </c>
      <c r="N12" s="18">
        <v>1</v>
      </c>
      <c r="O12" s="19">
        <v>18750000</v>
      </c>
      <c r="P12" s="20">
        <f t="shared" si="2"/>
        <v>22312500</v>
      </c>
      <c r="Q12" s="21">
        <f t="shared" si="3"/>
        <v>2737000</v>
      </c>
      <c r="R12" s="21">
        <f t="shared" si="4"/>
        <v>24799600</v>
      </c>
      <c r="S12" s="22">
        <f t="shared" si="5"/>
        <v>9.0608695652173914</v>
      </c>
      <c r="T12" s="23">
        <f t="shared" si="6"/>
        <v>2796500</v>
      </c>
    </row>
    <row r="13" spans="1:20" ht="42" customHeight="1" x14ac:dyDescent="0.2">
      <c r="A13" s="12">
        <v>9</v>
      </c>
      <c r="B13" s="12" t="s">
        <v>20</v>
      </c>
      <c r="C13" s="14" t="s">
        <v>27</v>
      </c>
      <c r="D13" s="12">
        <v>1</v>
      </c>
      <c r="E13" s="15">
        <v>1</v>
      </c>
      <c r="F13" s="16">
        <v>890000</v>
      </c>
      <c r="G13" s="17">
        <f t="shared" si="7"/>
        <v>1059100</v>
      </c>
      <c r="H13" s="15">
        <v>1</v>
      </c>
      <c r="I13" s="16">
        <v>2640000</v>
      </c>
      <c r="J13" s="17">
        <f t="shared" si="0"/>
        <v>3141600</v>
      </c>
      <c r="K13" s="18">
        <v>1</v>
      </c>
      <c r="L13" s="19">
        <v>42450000</v>
      </c>
      <c r="M13" s="20">
        <f t="shared" si="1"/>
        <v>50515500</v>
      </c>
      <c r="N13" s="18">
        <v>1</v>
      </c>
      <c r="O13" s="19">
        <v>38200000</v>
      </c>
      <c r="P13" s="20">
        <f t="shared" si="2"/>
        <v>45458000</v>
      </c>
      <c r="Q13" s="21">
        <f t="shared" si="3"/>
        <v>1059100</v>
      </c>
      <c r="R13" s="21">
        <f t="shared" si="4"/>
        <v>50515500</v>
      </c>
      <c r="S13" s="22">
        <f t="shared" si="5"/>
        <v>47.696629213483149</v>
      </c>
      <c r="T13" s="23">
        <f t="shared" si="6"/>
        <v>2100350</v>
      </c>
    </row>
    <row r="14" spans="1:20" ht="42" customHeight="1" x14ac:dyDescent="0.2">
      <c r="A14" s="12">
        <v>10</v>
      </c>
      <c r="B14" s="12" t="s">
        <v>20</v>
      </c>
      <c r="C14" s="14" t="s">
        <v>28</v>
      </c>
      <c r="D14" s="12">
        <v>1</v>
      </c>
      <c r="E14" s="15">
        <v>1</v>
      </c>
      <c r="F14" s="16">
        <v>920000</v>
      </c>
      <c r="G14" s="17">
        <f t="shared" si="7"/>
        <v>1094800</v>
      </c>
      <c r="H14" s="15">
        <v>1</v>
      </c>
      <c r="I14" s="16">
        <v>360000</v>
      </c>
      <c r="J14" s="17">
        <f t="shared" si="0"/>
        <v>428400</v>
      </c>
      <c r="K14" s="18">
        <v>1</v>
      </c>
      <c r="L14" s="19">
        <v>8340000</v>
      </c>
      <c r="M14" s="20">
        <f t="shared" si="1"/>
        <v>9924600</v>
      </c>
      <c r="N14" s="18">
        <v>1</v>
      </c>
      <c r="O14" s="19">
        <v>7500000</v>
      </c>
      <c r="P14" s="20">
        <f t="shared" si="2"/>
        <v>8925000</v>
      </c>
      <c r="Q14" s="21">
        <f t="shared" si="3"/>
        <v>428400</v>
      </c>
      <c r="R14" s="21">
        <f t="shared" si="4"/>
        <v>9924600</v>
      </c>
      <c r="S14" s="22">
        <f t="shared" si="5"/>
        <v>23.166666666666668</v>
      </c>
      <c r="T14" s="23">
        <f t="shared" si="6"/>
        <v>761600</v>
      </c>
    </row>
    <row r="15" spans="1:20" ht="42" customHeight="1" x14ac:dyDescent="0.2">
      <c r="A15" s="12">
        <v>11</v>
      </c>
      <c r="B15" s="12" t="s">
        <v>20</v>
      </c>
      <c r="C15" s="14" t="s">
        <v>29</v>
      </c>
      <c r="D15" s="12">
        <v>1</v>
      </c>
      <c r="E15" s="15">
        <v>1</v>
      </c>
      <c r="F15" s="16">
        <v>650000</v>
      </c>
      <c r="G15" s="17">
        <f t="shared" si="7"/>
        <v>773500</v>
      </c>
      <c r="H15" s="15">
        <v>1</v>
      </c>
      <c r="I15" s="16">
        <v>288000</v>
      </c>
      <c r="J15" s="17">
        <f t="shared" si="0"/>
        <v>342720</v>
      </c>
      <c r="K15" s="18">
        <v>1</v>
      </c>
      <c r="L15" s="19">
        <v>7950000</v>
      </c>
      <c r="M15" s="20">
        <f t="shared" si="1"/>
        <v>9460500</v>
      </c>
      <c r="N15" s="18">
        <v>1</v>
      </c>
      <c r="O15" s="19">
        <v>7500000</v>
      </c>
      <c r="P15" s="20">
        <f t="shared" si="2"/>
        <v>8925000</v>
      </c>
      <c r="Q15" s="21">
        <f t="shared" si="3"/>
        <v>342720</v>
      </c>
      <c r="R15" s="21">
        <f t="shared" si="4"/>
        <v>9460500</v>
      </c>
      <c r="S15" s="22">
        <f t="shared" si="5"/>
        <v>27.604166666666668</v>
      </c>
      <c r="T15" s="23">
        <f t="shared" si="6"/>
        <v>558110</v>
      </c>
    </row>
    <row r="16" spans="1:20" ht="42" customHeight="1" x14ac:dyDescent="0.2">
      <c r="A16" s="12">
        <v>12</v>
      </c>
      <c r="B16" s="12" t="s">
        <v>20</v>
      </c>
      <c r="C16" s="14" t="s">
        <v>30</v>
      </c>
      <c r="D16" s="12">
        <v>1</v>
      </c>
      <c r="E16" s="15">
        <v>1</v>
      </c>
      <c r="F16" s="16">
        <v>450000</v>
      </c>
      <c r="G16" s="17">
        <f t="shared" si="7"/>
        <v>535500</v>
      </c>
      <c r="H16" s="15">
        <v>1</v>
      </c>
      <c r="I16" s="16">
        <v>288000</v>
      </c>
      <c r="J16" s="17">
        <f t="shared" si="0"/>
        <v>342720</v>
      </c>
      <c r="K16" s="18">
        <v>1</v>
      </c>
      <c r="L16" s="19">
        <v>6150000</v>
      </c>
      <c r="M16" s="20">
        <f t="shared" si="1"/>
        <v>7318500</v>
      </c>
      <c r="N16" s="18">
        <v>1</v>
      </c>
      <c r="O16" s="19">
        <v>5500000</v>
      </c>
      <c r="P16" s="20">
        <f t="shared" si="2"/>
        <v>6545000</v>
      </c>
      <c r="Q16" s="21">
        <f t="shared" si="3"/>
        <v>342720</v>
      </c>
      <c r="R16" s="21">
        <f t="shared" si="4"/>
        <v>7318500</v>
      </c>
      <c r="S16" s="22">
        <f t="shared" si="5"/>
        <v>21.354166666666668</v>
      </c>
      <c r="T16" s="23">
        <f t="shared" si="6"/>
        <v>439110</v>
      </c>
    </row>
    <row r="17" spans="1:20" ht="42" customHeight="1" x14ac:dyDescent="0.2">
      <c r="A17" s="12">
        <v>13</v>
      </c>
      <c r="B17" s="12" t="s">
        <v>20</v>
      </c>
      <c r="C17" s="14" t="s">
        <v>31</v>
      </c>
      <c r="D17" s="12">
        <v>1</v>
      </c>
      <c r="E17" s="15">
        <v>1</v>
      </c>
      <c r="F17" s="16">
        <v>3500000</v>
      </c>
      <c r="G17" s="17">
        <f t="shared" si="7"/>
        <v>4165000</v>
      </c>
      <c r="H17" s="15">
        <v>1</v>
      </c>
      <c r="I17" s="16">
        <v>1680000</v>
      </c>
      <c r="J17" s="17">
        <f t="shared" si="0"/>
        <v>1999200</v>
      </c>
      <c r="K17" s="18">
        <v>1</v>
      </c>
      <c r="L17" s="19">
        <v>43840000</v>
      </c>
      <c r="M17" s="20">
        <f t="shared" si="1"/>
        <v>52169600</v>
      </c>
      <c r="N17" s="18">
        <v>1</v>
      </c>
      <c r="O17" s="19">
        <v>39450000</v>
      </c>
      <c r="P17" s="20">
        <f t="shared" si="2"/>
        <v>46945500</v>
      </c>
      <c r="Q17" s="21">
        <f t="shared" si="3"/>
        <v>1999200</v>
      </c>
      <c r="R17" s="21">
        <f t="shared" si="4"/>
        <v>52169600</v>
      </c>
      <c r="S17" s="22">
        <f t="shared" si="5"/>
        <v>26.095238095238095</v>
      </c>
      <c r="T17" s="23">
        <f t="shared" si="6"/>
        <v>3082100</v>
      </c>
    </row>
    <row r="18" spans="1:20" ht="42" customHeight="1" x14ac:dyDescent="0.2">
      <c r="A18" s="12">
        <v>14</v>
      </c>
      <c r="B18" s="12" t="s">
        <v>20</v>
      </c>
      <c r="C18" s="14" t="s">
        <v>32</v>
      </c>
      <c r="D18" s="12">
        <v>1</v>
      </c>
      <c r="E18" s="15">
        <v>1</v>
      </c>
      <c r="F18" s="16">
        <v>350000</v>
      </c>
      <c r="G18" s="17">
        <f t="shared" si="7"/>
        <v>416500</v>
      </c>
      <c r="H18" s="15">
        <v>1</v>
      </c>
      <c r="I18" s="16">
        <v>96000</v>
      </c>
      <c r="J18" s="17">
        <f t="shared" si="0"/>
        <v>114240</v>
      </c>
      <c r="K18" s="18">
        <v>1</v>
      </c>
      <c r="L18" s="19">
        <v>2780000</v>
      </c>
      <c r="M18" s="20">
        <f t="shared" si="1"/>
        <v>3308200</v>
      </c>
      <c r="N18" s="18">
        <v>1</v>
      </c>
      <c r="O18" s="19">
        <v>2500000</v>
      </c>
      <c r="P18" s="20">
        <f t="shared" si="2"/>
        <v>2975000</v>
      </c>
      <c r="Q18" s="21">
        <f t="shared" si="3"/>
        <v>114240</v>
      </c>
      <c r="R18" s="21">
        <f t="shared" si="4"/>
        <v>3308200</v>
      </c>
      <c r="S18" s="22">
        <f t="shared" si="5"/>
        <v>28.958333333333332</v>
      </c>
      <c r="T18" s="23">
        <f t="shared" si="6"/>
        <v>265370</v>
      </c>
    </row>
    <row r="19" spans="1:20" ht="42" customHeight="1" x14ac:dyDescent="0.2">
      <c r="A19" s="12">
        <v>15</v>
      </c>
      <c r="B19" s="12" t="s">
        <v>20</v>
      </c>
      <c r="C19" s="14" t="s">
        <v>33</v>
      </c>
      <c r="D19" s="12">
        <v>1</v>
      </c>
      <c r="E19" s="15">
        <v>1</v>
      </c>
      <c r="F19" s="16">
        <v>1800000</v>
      </c>
      <c r="G19" s="17">
        <f t="shared" si="7"/>
        <v>2142000</v>
      </c>
      <c r="H19" s="15">
        <v>1</v>
      </c>
      <c r="I19" s="16">
        <v>480000</v>
      </c>
      <c r="J19" s="17">
        <f t="shared" si="0"/>
        <v>571200</v>
      </c>
      <c r="K19" s="18">
        <v>1</v>
      </c>
      <c r="L19" s="19">
        <v>7730000</v>
      </c>
      <c r="M19" s="20">
        <f t="shared" si="1"/>
        <v>9198700</v>
      </c>
      <c r="N19" s="18">
        <v>1</v>
      </c>
      <c r="O19" s="19">
        <v>6950000</v>
      </c>
      <c r="P19" s="20">
        <f t="shared" si="2"/>
        <v>8270500</v>
      </c>
      <c r="Q19" s="21">
        <f t="shared" si="3"/>
        <v>571200</v>
      </c>
      <c r="R19" s="21">
        <f t="shared" si="4"/>
        <v>9198700</v>
      </c>
      <c r="S19" s="22">
        <f t="shared" si="5"/>
        <v>16.104166666666668</v>
      </c>
      <c r="T19" s="23">
        <f t="shared" si="6"/>
        <v>1356600</v>
      </c>
    </row>
    <row r="20" spans="1:20" ht="42" customHeight="1" x14ac:dyDescent="0.2">
      <c r="A20" s="12">
        <v>16</v>
      </c>
      <c r="B20" s="12" t="s">
        <v>20</v>
      </c>
      <c r="C20" s="14" t="s">
        <v>34</v>
      </c>
      <c r="D20" s="12">
        <v>1</v>
      </c>
      <c r="E20" s="15">
        <v>1</v>
      </c>
      <c r="F20" s="16">
        <v>2500000</v>
      </c>
      <c r="G20" s="17">
        <f t="shared" si="7"/>
        <v>2975000</v>
      </c>
      <c r="H20" s="15">
        <v>1</v>
      </c>
      <c r="I20" s="16">
        <v>960000</v>
      </c>
      <c r="J20" s="17">
        <f t="shared" si="0"/>
        <v>1142400</v>
      </c>
      <c r="K20" s="18">
        <v>1</v>
      </c>
      <c r="L20" s="19">
        <v>10555000</v>
      </c>
      <c r="M20" s="20">
        <f t="shared" si="1"/>
        <v>12560450</v>
      </c>
      <c r="N20" s="18">
        <v>1</v>
      </c>
      <c r="O20" s="19">
        <v>9500000</v>
      </c>
      <c r="P20" s="20">
        <f t="shared" si="2"/>
        <v>11305000</v>
      </c>
      <c r="Q20" s="21">
        <f t="shared" si="3"/>
        <v>1142400</v>
      </c>
      <c r="R20" s="21">
        <f t="shared" si="4"/>
        <v>12560450</v>
      </c>
      <c r="S20" s="22">
        <f t="shared" si="5"/>
        <v>10.994791666666666</v>
      </c>
      <c r="T20" s="23">
        <f t="shared" si="6"/>
        <v>2058700</v>
      </c>
    </row>
    <row r="21" spans="1:20" ht="42" customHeight="1" x14ac:dyDescent="0.2">
      <c r="A21" s="12">
        <v>17</v>
      </c>
      <c r="B21" s="12" t="s">
        <v>20</v>
      </c>
      <c r="C21" s="14" t="s">
        <v>35</v>
      </c>
      <c r="D21" s="12">
        <v>1</v>
      </c>
      <c r="E21" s="15">
        <v>1</v>
      </c>
      <c r="F21" s="16">
        <v>350000</v>
      </c>
      <c r="G21" s="17">
        <f t="shared" si="7"/>
        <v>416500</v>
      </c>
      <c r="H21" s="15">
        <v>1</v>
      </c>
      <c r="I21" s="16">
        <v>168000</v>
      </c>
      <c r="J21" s="17">
        <f t="shared" si="0"/>
        <v>199920</v>
      </c>
      <c r="K21" s="18">
        <v>1</v>
      </c>
      <c r="L21" s="19">
        <v>3890000</v>
      </c>
      <c r="M21" s="20">
        <f t="shared" si="1"/>
        <v>4629100</v>
      </c>
      <c r="N21" s="18">
        <v>1</v>
      </c>
      <c r="O21" s="19">
        <v>3500000</v>
      </c>
      <c r="P21" s="20">
        <f t="shared" si="2"/>
        <v>4165000</v>
      </c>
      <c r="Q21" s="21">
        <f t="shared" si="3"/>
        <v>199920</v>
      </c>
      <c r="R21" s="21">
        <f t="shared" si="4"/>
        <v>4629100</v>
      </c>
      <c r="S21" s="22">
        <f t="shared" si="5"/>
        <v>23.154761904761905</v>
      </c>
      <c r="T21" s="23">
        <f t="shared" si="6"/>
        <v>308210</v>
      </c>
    </row>
    <row r="22" spans="1:20" ht="42" customHeight="1" x14ac:dyDescent="0.2">
      <c r="A22" s="12">
        <v>18</v>
      </c>
      <c r="B22" s="12" t="s">
        <v>20</v>
      </c>
      <c r="C22" s="14" t="s">
        <v>36</v>
      </c>
      <c r="D22" s="12">
        <v>1</v>
      </c>
      <c r="E22" s="15">
        <v>1</v>
      </c>
      <c r="F22" s="16">
        <v>750000</v>
      </c>
      <c r="G22" s="17">
        <f t="shared" si="7"/>
        <v>892500</v>
      </c>
      <c r="H22" s="15">
        <v>1</v>
      </c>
      <c r="I22" s="16">
        <v>528000</v>
      </c>
      <c r="J22" s="17">
        <f t="shared" si="0"/>
        <v>628320</v>
      </c>
      <c r="K22" s="18">
        <v>1</v>
      </c>
      <c r="L22" s="19">
        <v>3200000</v>
      </c>
      <c r="M22" s="20">
        <f t="shared" si="1"/>
        <v>3808000</v>
      </c>
      <c r="N22" s="18">
        <v>1</v>
      </c>
      <c r="O22" s="19">
        <v>2850000</v>
      </c>
      <c r="P22" s="20">
        <f t="shared" si="2"/>
        <v>3391500</v>
      </c>
      <c r="Q22" s="21">
        <f t="shared" si="3"/>
        <v>628320</v>
      </c>
      <c r="R22" s="21">
        <f t="shared" si="4"/>
        <v>3808000</v>
      </c>
      <c r="S22" s="22">
        <f t="shared" si="5"/>
        <v>6.0606060606060606</v>
      </c>
      <c r="T22" s="23">
        <f t="shared" si="6"/>
        <v>760410</v>
      </c>
    </row>
    <row r="24" spans="1:20" x14ac:dyDescent="0.2">
      <c r="A24" s="28" t="s">
        <v>37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3">
        <f>SUM(T5:T6)</f>
        <v>2411535</v>
      </c>
    </row>
    <row r="25" spans="1:20" x14ac:dyDescent="0.2">
      <c r="A25" s="28" t="s">
        <v>38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3">
        <f>SUM(T7:T22)</f>
        <v>27033230</v>
      </c>
    </row>
    <row r="26" spans="1:20" x14ac:dyDescent="0.2">
      <c r="A26" s="25" t="s">
        <v>39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4">
        <f>T24+T25</f>
        <v>29444765</v>
      </c>
    </row>
    <row r="28" spans="1:20" ht="15" customHeight="1" x14ac:dyDescent="0.2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</row>
  </sheetData>
  <mergeCells count="15">
    <mergeCell ref="A24:S24"/>
    <mergeCell ref="A25:S25"/>
    <mergeCell ref="A1:T1"/>
    <mergeCell ref="A2:T2"/>
    <mergeCell ref="A3:A4"/>
    <mergeCell ref="B3:B4"/>
    <mergeCell ref="C3:C4"/>
    <mergeCell ref="D3:D4"/>
    <mergeCell ref="E3:G3"/>
    <mergeCell ref="H3:J3"/>
    <mergeCell ref="K3:M3"/>
    <mergeCell ref="A26:S26"/>
    <mergeCell ref="A28:T28"/>
    <mergeCell ref="N3:P3"/>
    <mergeCell ref="Q3:T3"/>
  </mergeCells>
  <pageMargins left="0.4" right="0.4" top="0.5" bottom="0.5" header="0.511811023622047" footer="0.511811023622047"/>
  <pageSetup fitToHeight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FFDAA-16B2-D244-BA08-6EDA258F2D83}">
  <sheetPr>
    <pageSetUpPr fitToPage="1"/>
  </sheetPr>
  <dimension ref="B2:D19"/>
  <sheetViews>
    <sheetView showGridLines="0" zoomScaleNormal="100" workbookViewId="0">
      <selection activeCell="B2" sqref="B2:D19"/>
    </sheetView>
  </sheetViews>
  <sheetFormatPr baseColWidth="10" defaultColWidth="8.6640625" defaultRowHeight="15" x14ac:dyDescent="0.2"/>
  <cols>
    <col min="1" max="1" width="3" customWidth="1"/>
    <col min="2" max="2" width="62" customWidth="1"/>
    <col min="3" max="3" width="20" customWidth="1"/>
    <col min="4" max="4" width="46" customWidth="1"/>
  </cols>
  <sheetData>
    <row r="2" spans="2:4" ht="18" x14ac:dyDescent="0.2">
      <c r="B2" s="32" t="s">
        <v>40</v>
      </c>
      <c r="C2" s="32"/>
      <c r="D2" s="32"/>
    </row>
    <row r="3" spans="2:4" x14ac:dyDescent="0.2">
      <c r="B3" s="33" t="s">
        <v>41</v>
      </c>
      <c r="C3" s="33"/>
      <c r="D3" s="33"/>
    </row>
    <row r="5" spans="2:4" x14ac:dyDescent="0.2">
      <c r="B5" s="34" t="s">
        <v>42</v>
      </c>
      <c r="C5" s="34"/>
      <c r="D5" s="34"/>
    </row>
    <row r="6" spans="2:4" x14ac:dyDescent="0.2">
      <c r="B6" s="2" t="s">
        <v>43</v>
      </c>
      <c r="C6" s="3">
        <f>'ESTUDIO DE MERCADO'!T24</f>
        <v>2411535</v>
      </c>
    </row>
    <row r="7" spans="2:4" x14ac:dyDescent="0.2">
      <c r="B7" s="2" t="s">
        <v>44</v>
      </c>
      <c r="C7" s="4" t="s">
        <v>45</v>
      </c>
    </row>
    <row r="8" spans="2:4" x14ac:dyDescent="0.2">
      <c r="B8" s="5" t="s">
        <v>46</v>
      </c>
      <c r="C8" s="1">
        <f>C6</f>
        <v>2411535</v>
      </c>
    </row>
    <row r="10" spans="2:4" x14ac:dyDescent="0.2">
      <c r="B10" s="34" t="s">
        <v>47</v>
      </c>
      <c r="C10" s="34"/>
      <c r="D10" s="34"/>
    </row>
    <row r="11" spans="2:4" x14ac:dyDescent="0.2">
      <c r="B11" s="2" t="s">
        <v>48</v>
      </c>
      <c r="C11" s="6">
        <f>'ESTUDIO DE MERCADO'!T25</f>
        <v>27033230</v>
      </c>
    </row>
    <row r="12" spans="2:4" x14ac:dyDescent="0.2">
      <c r="B12" s="2" t="s">
        <v>49</v>
      </c>
      <c r="C12" s="7">
        <v>15000000</v>
      </c>
    </row>
    <row r="13" spans="2:4" x14ac:dyDescent="0.2">
      <c r="B13" s="5" t="s">
        <v>50</v>
      </c>
      <c r="C13" s="1">
        <f>MIN(C11,C12)</f>
        <v>15000000</v>
      </c>
    </row>
    <row r="14" spans="2:4" ht="90" customHeight="1" x14ac:dyDescent="0.2">
      <c r="B14" s="35" t="s">
        <v>51</v>
      </c>
      <c r="C14" s="35"/>
      <c r="D14" s="35"/>
    </row>
    <row r="16" spans="2:4" x14ac:dyDescent="0.2">
      <c r="B16" s="34" t="s">
        <v>52</v>
      </c>
      <c r="C16" s="34"/>
      <c r="D16" s="34"/>
    </row>
    <row r="17" spans="2:4" x14ac:dyDescent="0.2">
      <c r="B17" s="2" t="s">
        <v>53</v>
      </c>
      <c r="C17" s="6">
        <f>C8</f>
        <v>2411535</v>
      </c>
    </row>
    <row r="18" spans="2:4" x14ac:dyDescent="0.2">
      <c r="B18" s="2" t="s">
        <v>54</v>
      </c>
      <c r="C18" s="6">
        <f>C13</f>
        <v>15000000</v>
      </c>
    </row>
    <row r="19" spans="2:4" x14ac:dyDescent="0.2">
      <c r="B19" s="8" t="s">
        <v>55</v>
      </c>
      <c r="C19" s="9">
        <f>C8+C13</f>
        <v>17411535</v>
      </c>
      <c r="D19" s="10"/>
    </row>
  </sheetData>
  <mergeCells count="6">
    <mergeCell ref="B16:D16"/>
    <mergeCell ref="B2:D2"/>
    <mergeCell ref="B3:D3"/>
    <mergeCell ref="B5:D5"/>
    <mergeCell ref="B10:D10"/>
    <mergeCell ref="B14:D14"/>
  </mergeCells>
  <pageMargins left="0.4" right="0.4" top="0.5" bottom="0.5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ESTUDIO DE MERCADO</vt:lpstr>
      <vt:lpstr>Presupuesto Oficial</vt:lpstr>
      <vt:lpstr>'ESTUDIO DE MERCADO'!Títulos_a_imprimir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Marcela Rojas Diaz</dc:creator>
  <cp:lastModifiedBy>Tatiana Marcela Rojas Diaz</cp:lastModifiedBy>
  <dcterms:created xsi:type="dcterms:W3CDTF">2026-10-22T21:06:56Z</dcterms:created>
  <dcterms:modified xsi:type="dcterms:W3CDTF">2026-10-22T21:15:49Z</dcterms:modified>
</cp:coreProperties>
</file>