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Trabajos\Trabajo\ICCU\2026\198-2026\Interv\Summerhill\Docs previos\"/>
    </mc:Choice>
  </mc:AlternateContent>
  <xr:revisionPtr revIDLastSave="0" documentId="13_ncr:1_{35CB4C40-EE39-4F54-86A4-EF56CFBD30E7}" xr6:coauthVersionLast="47" xr6:coauthVersionMax="47" xr10:uidLastSave="{00000000-0000-0000-0000-000000000000}"/>
  <bookViews>
    <workbookView xWindow="-120" yWindow="-120" windowWidth="38640" windowHeight="21120" activeTab="1" xr2:uid="{00000000-000D-0000-FFFF-FFFF00000000}"/>
  </bookViews>
  <sheets>
    <sheet name="Presupuesto Oficial (Entidad)" sheetId="1" r:id="rId1"/>
    <sheet name="Oferta económica (Proponente)" sheetId="3" r:id="rId2"/>
  </sheets>
  <definedNames>
    <definedName name="_xlnm.Print_Area" localSheetId="1">'Oferta económica (Proponente)'!$A$1:$K$93</definedName>
    <definedName name="_xlnm.Print_Area" localSheetId="0">'Presupuesto Oficial (Entidad)'!$A$1:$K$89</definedName>
    <definedName name="Duracion" localSheetId="1">'Oferta económica (Proponente)'!$J$10</definedName>
    <definedName name="Duracion" localSheetId="0">'Presupuesto Oficial (Entidad)'!$J$10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5" i="3" l="1"/>
  <c r="H54" i="3"/>
  <c r="H53" i="3"/>
  <c r="J70" i="3" l="1"/>
  <c r="J71" i="3" s="1"/>
  <c r="J65" i="3"/>
  <c r="J64" i="3"/>
  <c r="J63" i="3"/>
  <c r="J62" i="3"/>
  <c r="J61" i="3"/>
  <c r="J55" i="3"/>
  <c r="J54" i="3"/>
  <c r="J53" i="3"/>
  <c r="I50" i="3"/>
  <c r="I51" i="3" s="1"/>
  <c r="H50" i="3"/>
  <c r="J49" i="3"/>
  <c r="J38" i="3"/>
  <c r="J37" i="3"/>
  <c r="I36" i="3"/>
  <c r="J36" i="3" s="1"/>
  <c r="J35" i="3"/>
  <c r="J29" i="3"/>
  <c r="D27" i="3"/>
  <c r="D33" i="3" s="1"/>
  <c r="D21" i="3"/>
  <c r="D22" i="3" s="1"/>
  <c r="D23" i="3" s="1"/>
  <c r="D24" i="3" s="1"/>
  <c r="J20" i="3"/>
  <c r="J19" i="3"/>
  <c r="I18" i="3"/>
  <c r="I19" i="3" s="1"/>
  <c r="I20" i="3" s="1"/>
  <c r="I21" i="3" s="1"/>
  <c r="H17" i="3"/>
  <c r="J17" i="3" s="1"/>
  <c r="I37" i="3" l="1"/>
  <c r="I38" i="3" s="1"/>
  <c r="I39" i="3" s="1"/>
  <c r="J50" i="3"/>
  <c r="J51" i="3"/>
  <c r="I52" i="3"/>
  <c r="J66" i="3"/>
  <c r="I22" i="3"/>
  <c r="J21" i="3"/>
  <c r="I41" i="3"/>
  <c r="J39" i="3"/>
  <c r="J18" i="3"/>
  <c r="D28" i="3"/>
  <c r="D29" i="3" s="1"/>
  <c r="D30" i="3" s="1"/>
  <c r="D31" i="3" s="1"/>
  <c r="D32" i="3" s="1"/>
  <c r="J52" i="3" l="1"/>
  <c r="I53" i="3"/>
  <c r="I54" i="3" s="1"/>
  <c r="I55" i="3" s="1"/>
  <c r="I56" i="3" s="1"/>
  <c r="J56" i="3" s="1"/>
  <c r="I23" i="3"/>
  <c r="J23" i="3" s="1"/>
  <c r="J22" i="3"/>
  <c r="I24" i="3"/>
  <c r="I46" i="3"/>
  <c r="I43" i="3"/>
  <c r="J43" i="3" s="1"/>
  <c r="I45" i="3"/>
  <c r="J45" i="3" s="1"/>
  <c r="J41" i="3"/>
  <c r="J46" i="3" l="1"/>
  <c r="I40" i="3"/>
  <c r="I25" i="3"/>
  <c r="J24" i="3"/>
  <c r="I26" i="3" l="1"/>
  <c r="J25" i="3"/>
  <c r="J40" i="3"/>
  <c r="I42" i="3"/>
  <c r="I44" i="3" l="1"/>
  <c r="J44" i="3" s="1"/>
  <c r="J42" i="3"/>
  <c r="J57" i="3" s="1"/>
  <c r="J74" i="3" s="1"/>
  <c r="I27" i="3"/>
  <c r="J26" i="3"/>
  <c r="J75" i="3" l="1"/>
  <c r="J77" i="3" s="1"/>
  <c r="I28" i="3"/>
  <c r="J27" i="3"/>
  <c r="I33" i="3"/>
  <c r="J33" i="3" s="1"/>
  <c r="I29" i="3" l="1"/>
  <c r="I30" i="3" s="1"/>
  <c r="J28" i="3"/>
  <c r="I31" i="3" l="1"/>
  <c r="J30" i="3"/>
  <c r="J31" i="3" l="1"/>
  <c r="I32" i="3"/>
  <c r="J32" i="3" s="1"/>
  <c r="D44" i="1" l="1"/>
  <c r="D39" i="1" l="1"/>
  <c r="D41" i="1" s="1"/>
  <c r="D46" i="1" s="1"/>
  <c r="J70" i="1"/>
  <c r="I50" i="1" l="1"/>
  <c r="I51" i="1" s="1"/>
  <c r="J71" i="1"/>
  <c r="J65" i="1"/>
  <c r="J64" i="1"/>
  <c r="J62" i="1"/>
  <c r="J61" i="1"/>
  <c r="J55" i="1"/>
  <c r="H55" i="1"/>
  <c r="J54" i="1"/>
  <c r="H54" i="1"/>
  <c r="J53" i="1"/>
  <c r="H53" i="1"/>
  <c r="J63" i="1"/>
  <c r="H50" i="1"/>
  <c r="J49" i="1"/>
  <c r="J38" i="1"/>
  <c r="J37" i="1"/>
  <c r="I36" i="1"/>
  <c r="I37" i="1" s="1"/>
  <c r="I38" i="1" s="1"/>
  <c r="I39" i="1" s="1"/>
  <c r="J35" i="1"/>
  <c r="J29" i="1"/>
  <c r="D27" i="1"/>
  <c r="D33" i="1" s="1"/>
  <c r="D21" i="1"/>
  <c r="D22" i="1" s="1"/>
  <c r="D23" i="1" s="1"/>
  <c r="D24" i="1" s="1"/>
  <c r="J20" i="1"/>
  <c r="J19" i="1"/>
  <c r="I18" i="1"/>
  <c r="I19" i="1" s="1"/>
  <c r="I20" i="1" s="1"/>
  <c r="I21" i="1" s="1"/>
  <c r="H17" i="1"/>
  <c r="J17" i="1" s="1"/>
  <c r="J50" i="1" l="1"/>
  <c r="J18" i="1"/>
  <c r="J51" i="1"/>
  <c r="J36" i="1"/>
  <c r="J66" i="1"/>
  <c r="J39" i="1"/>
  <c r="I41" i="1"/>
  <c r="J21" i="1"/>
  <c r="I22" i="1"/>
  <c r="D28" i="1"/>
  <c r="D29" i="1" s="1"/>
  <c r="D30" i="1" s="1"/>
  <c r="D31" i="1" s="1"/>
  <c r="D32" i="1" s="1"/>
  <c r="I52" i="1"/>
  <c r="I46" i="1" l="1"/>
  <c r="I43" i="1"/>
  <c r="J43" i="1" s="1"/>
  <c r="I24" i="1"/>
  <c r="J22" i="1"/>
  <c r="I23" i="1"/>
  <c r="J23" i="1" s="1"/>
  <c r="I45" i="1"/>
  <c r="J45" i="1" s="1"/>
  <c r="J41" i="1"/>
  <c r="J52" i="1"/>
  <c r="I53" i="1"/>
  <c r="I54" i="1" s="1"/>
  <c r="I55" i="1" s="1"/>
  <c r="I56" i="1" s="1"/>
  <c r="J56" i="1" s="1"/>
  <c r="J46" i="1" l="1"/>
  <c r="I40" i="1"/>
  <c r="I42" i="1" s="1"/>
  <c r="I25" i="1"/>
  <c r="J24" i="1"/>
  <c r="J42" i="1" l="1"/>
  <c r="I44" i="1"/>
  <c r="J44" i="1" s="1"/>
  <c r="I26" i="1"/>
  <c r="J25" i="1"/>
  <c r="J40" i="1"/>
  <c r="I27" i="1" l="1"/>
  <c r="J26" i="1"/>
  <c r="J27" i="1" l="1"/>
  <c r="I28" i="1"/>
  <c r="I33" i="1"/>
  <c r="J33" i="1" s="1"/>
  <c r="J57" i="1" l="1"/>
  <c r="I29" i="1"/>
  <c r="I30" i="1" s="1"/>
  <c r="J28" i="1"/>
  <c r="J30" i="1" l="1"/>
  <c r="I31" i="1"/>
  <c r="J31" i="1" l="1"/>
  <c r="I32" i="1"/>
  <c r="J32" i="1" s="1"/>
  <c r="J74" i="1"/>
  <c r="J75" i="1" l="1"/>
  <c r="J77" i="1" s="1"/>
</calcChain>
</file>

<file path=xl/sharedStrings.xml><?xml version="1.0" encoding="utf-8"?>
<sst xmlns="http://schemas.openxmlformats.org/spreadsheetml/2006/main" count="271" uniqueCount="78">
  <si>
    <t>INSTITUTO DE CAMINOS Y CONSTRUCCIONES DE CUNDINAMARCA</t>
  </si>
  <si>
    <t>Duración en meses de interventoria OBRA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</si>
  <si>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</si>
  <si>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</si>
  <si>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</si>
  <si>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</si>
  <si>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</si>
  <si>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</si>
  <si>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</si>
  <si>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</si>
  <si>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</si>
  <si>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</si>
  <si>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</si>
  <si>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 ESTUDIOS Y DISEÑOS</t>
  </si>
  <si>
    <t>Director de interventoria</t>
  </si>
  <si>
    <t>-</t>
  </si>
  <si>
    <t>Especialista Pavimentos</t>
  </si>
  <si>
    <t>Especialista en Tránsito y Transporte</t>
  </si>
  <si>
    <t>Especialista en Seguridad Víal</t>
  </si>
  <si>
    <t>Especialista en Geotecnia</t>
  </si>
  <si>
    <t>Especialista en Estructuras</t>
  </si>
  <si>
    <t>Especialista en Hidrología e Hidráulica</t>
  </si>
  <si>
    <t>Especialista Ambiental</t>
  </si>
  <si>
    <t>Abogado</t>
  </si>
  <si>
    <t xml:space="preserve">Profesional Gestor Social </t>
  </si>
  <si>
    <t>Profesional SISO</t>
  </si>
  <si>
    <t>Geologo</t>
  </si>
  <si>
    <t>Ingeneiro Forestal</t>
  </si>
  <si>
    <t>BIM</t>
  </si>
  <si>
    <t>Especialista de Tránsito, Transporte y Seguridad Vial</t>
  </si>
  <si>
    <t>Especialista en Diseño Geometrico</t>
  </si>
  <si>
    <t>Ingeniero Residente de interventoria</t>
  </si>
  <si>
    <t>PERSONAL PROFESIONAL OBRA</t>
  </si>
  <si>
    <t>PERSONAL TECNICO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</si>
  <si>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</si>
  <si>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</si>
  <si>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</si>
  <si>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</si>
  <si>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</si>
  <si>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</si>
  <si>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</si>
  <si>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</si>
  <si>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</si>
  <si>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</si>
  <si>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</si>
  <si>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</si>
  <si>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</si>
  <si>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</si>
  <si>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</si>
  <si>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</si>
  <si>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</si>
  <si>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</si>
  <si>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</si>
  <si>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</si>
  <si>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</si>
  <si>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</si>
  <si>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</si>
  <si>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</si>
  <si>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</si>
  <si>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</si>
  <si>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</si>
  <si>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Ingeniero de Apoyo (ICCU)</t>
  </si>
  <si>
    <t>Edición de informes, papelería, reproducción de documentos,  planos, fotografías</t>
  </si>
  <si>
    <t>Especialista en Hidraulica</t>
  </si>
  <si>
    <t>Laboratorio (a monto agotable previo aprobacion de la entidad)**</t>
  </si>
  <si>
    <t>FIRMA PROPONENTE</t>
  </si>
  <si>
    <t>PRESUPUESTO INTERVENTORÍA TÉCNICA, ADMINISTRATIVA, FINANCIERA, JURÍDICA, SOCIAL Y AMBIENTAL AL PROYECTO "CONSTRUCCIÓN DEL PUENTE PEATONAL UBICADO ENTRE EL SECTOR SIBERIA Y ACCESO AL CASCO URBANO DEL MUNICIPIO DE COTA ZONA DE INFLUENCIA COLEGIO SUMMERHILL Y REFOUS, MUNICIPIO DE COTA, DEPARTAMENTO DE CUNDINAMARCA"</t>
  </si>
  <si>
    <t>COTA</t>
  </si>
  <si>
    <t>Especialista en Pavimentos</t>
  </si>
  <si>
    <t>Nota 2: El presente formato de propuesta economica es inmodificable.</t>
  </si>
  <si>
    <t>Nota 1: El valor por Laboratorio (a monto agotable previo aprobacion de la entidad) no debe ser modificado por el proponente.</t>
  </si>
  <si>
    <t>Nota 3: El valor ofrecido para el capitulo de "OTROS COSTOS" no pueden ser superior al establecido en el presupuesto oficial.</t>
  </si>
  <si>
    <t>Nota 4: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</si>
  <si>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5: Las dedicaciones establecidas por la entidad no pueden ser modificadas por el proponente.</t>
  </si>
  <si>
    <t>Nota 6: El valor de 0,7 correspondiente al componente 2 del FM, será el máximo a reconocer por parte de la Entidad.</t>
  </si>
  <si>
    <t>Nota 7. El Factor Prestacional correspondiente al componente 1 del FM debe ser ajustado según la modalidad de vinculación del personal a contratar. En todo caso, la Entidad solo reconocerá las prestaciones imputables a la modalidad de vinculación del personal.</t>
  </si>
  <si>
    <t>Nota 8. Durante la ejecución, se debe presentar una relación mensual de los profesionales que han hecho parte de las actividades ejecutadas dentro del periodo del reporte, indicando el tipo de vinculación, prestaciones sociales pagadas y su valor.</t>
  </si>
  <si>
    <t>Nota 9: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</si>
</sst>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 #,##0.00;[Red]\-&quot;$&quot;\ #,##0.00"/>
    <numFmt numFmtId="44" formatCode="_-&quot;$&quot;\ * #,##0.00_-;\-&quot;$&quot;\ * #,##0.00_-;_-&quot;$&quot;\ * &quot;-&quot;??_-;_-@_-"/>
    <numFmt numFmtId="164" formatCode="_-&quot;$&quot;* #,##0_-;\-&quot;$&quot;* #,##0_-;_-&quot;$&quot;* &quot;-&quot;_-;_-@_-"/>
    <numFmt numFmtId="165" formatCode="#,##0.00\ &quot;m&quot;"/>
    <numFmt numFmtId="166" formatCode="_-&quot;$&quot;\ * #,##0.00_-;\-&quot;$&quot;\ * #,##0.00_-;_-&quot;$&quot;\ * &quot;-&quot;_-;_-@_-"/>
    <numFmt numFmtId="167" formatCode="0.0"/>
    <numFmt numFmtId="168" formatCode="_-[$$-240A]\ * #,##0.00_-;\-[$$-240A]\ * #,##0.00_-;_-[$$-240A]\ * &quot;-&quot;??_-;_-@_-"/>
    <numFmt numFmtId="169" formatCode="_(&quot;$&quot;\ * #,##0.00_);_(&quot;$&quot;\ * \(#,##0.00\);_(&quot;$&quot;\ * &quot;-&quot;??_);_(@_)"/>
    <numFmt numFmtId="170" formatCode="_(* #,##0.00_);_(* \(#,##0.00\);_(* &quot;-&quot;??_);_(@_)"/>
  </numFmts>
  <fonts count="17"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b/>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b/>
      <sz val="12"/>
      <color theme="0" tint="-4.9989318521683403E-2"/>
      <name val="Arial"/>
      <family val="2"/>
    </font>
    <font>
      <b/>
      <sz val="10"/>
      <color theme="0" tint="-4.9989318521683403E-2"/>
      <name val="Arial"/>
      <family val="2"/>
    </font>
    <font>
      <b/>
      <sz val="10"/>
      <color theme="0"/>
      <name val="Arial"/>
      <family val="2"/>
    </font>
  </fonts>
  <fills count="8">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0" fontId="3" fillId="0" borderId="0"/>
    <xf numFmtId="170" fontId="3" fillId="0" borderId="0" applyFont="0" applyFill="0" applyBorder="0" applyAlignment="0" applyProtection="0"/>
    <xf numFmtId="44" fontId="1" fillId="0" borderId="0" applyFont="0" applyFill="0" applyBorder="0" applyAlignment="0" applyProtection="0"/>
  </cellStyleXfs>
  <cellXfs count="279">
    <xf numFmtId="0" fontId="0" fillId="0" borderId="0" xfId="0"/>
    <xf numFmtId="0" fontId="2" fillId="0" borderId="0" xfId="0" applyFont="1" applyAlignment="1">
      <alignment horizontal="center"/>
    </xf>
    <xf numFmtId="0" fontId="2" fillId="2" borderId="0" xfId="0" applyFont="1" applyFill="1" applyAlignment="1">
      <alignment horizontal="center"/>
    </xf>
    <xf numFmtId="0" fontId="5" fillId="0" borderId="0" xfId="3" applyFont="1" applyAlignment="1">
      <alignment horizontal="center" vertical="center"/>
    </xf>
    <xf numFmtId="0" fontId="5" fillId="0" borderId="0" xfId="3" applyFont="1" applyAlignment="1">
      <alignment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2" fontId="7" fillId="2" borderId="14" xfId="0" applyNumberFormat="1" applyFont="1" applyFill="1" applyBorder="1" applyAlignment="1">
      <alignment horizontal="center"/>
    </xf>
    <xf numFmtId="0" fontId="2" fillId="2" borderId="7" xfId="0" applyFont="1" applyFill="1" applyBorder="1" applyAlignment="1">
      <alignment horizontal="center"/>
    </xf>
    <xf numFmtId="0" fontId="2" fillId="2" borderId="15"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left"/>
    </xf>
    <xf numFmtId="0" fontId="2" fillId="2" borderId="0" xfId="0" applyFont="1" applyFill="1" applyAlignment="1">
      <alignment horizontal="right"/>
    </xf>
    <xf numFmtId="0" fontId="2" fillId="2" borderId="0" xfId="0" applyFont="1" applyFill="1"/>
    <xf numFmtId="0" fontId="2" fillId="2" borderId="0" xfId="0" applyFont="1" applyFill="1" applyAlignment="1">
      <alignment horizontal="center" vertical="center"/>
    </xf>
    <xf numFmtId="0" fontId="11" fillId="4" borderId="27" xfId="0" applyFont="1" applyFill="1" applyBorder="1" applyAlignment="1">
      <alignment vertical="center"/>
    </xf>
    <xf numFmtId="0" fontId="11" fillId="4" borderId="28" xfId="0" applyFont="1" applyFill="1" applyBorder="1" applyAlignment="1">
      <alignment vertical="center"/>
    </xf>
    <xf numFmtId="0" fontId="11" fillId="4" borderId="29" xfId="0" applyFont="1" applyFill="1" applyBorder="1" applyAlignment="1">
      <alignment vertical="center"/>
    </xf>
    <xf numFmtId="166" fontId="2" fillId="0" borderId="32" xfId="1" applyNumberFormat="1" applyFont="1" applyBorder="1" applyAlignment="1">
      <alignment horizontal="center" vertical="center"/>
    </xf>
    <xf numFmtId="0" fontId="2" fillId="0" borderId="32" xfId="0" applyFont="1" applyBorder="1" applyAlignment="1">
      <alignment horizontal="center" vertical="center"/>
    </xf>
    <xf numFmtId="167" fontId="2" fillId="0" borderId="31" xfId="0" applyNumberFormat="1" applyFont="1" applyBorder="1" applyAlignment="1">
      <alignment horizontal="center" vertical="center" wrapText="1"/>
    </xf>
    <xf numFmtId="9" fontId="2" fillId="0" borderId="31" xfId="2" applyFont="1" applyFill="1" applyBorder="1" applyAlignment="1">
      <alignment horizontal="center" vertical="center" wrapText="1"/>
    </xf>
    <xf numFmtId="2" fontId="2" fillId="0" borderId="31" xfId="2" applyNumberFormat="1" applyFont="1" applyFill="1" applyBorder="1" applyAlignment="1">
      <alignment horizontal="center" vertical="center" wrapText="1"/>
    </xf>
    <xf numFmtId="2" fontId="2" fillId="0" borderId="31" xfId="2" applyNumberFormat="1" applyFont="1" applyBorder="1" applyAlignment="1">
      <alignment horizontal="center" vertical="center" wrapText="1"/>
    </xf>
    <xf numFmtId="168" fontId="2" fillId="0" borderId="33" xfId="0" applyNumberFormat="1" applyFont="1" applyBorder="1" applyAlignment="1">
      <alignment horizontal="left" vertical="center" wrapText="1"/>
    </xf>
    <xf numFmtId="167" fontId="2" fillId="0" borderId="32" xfId="0" applyNumberFormat="1" applyFont="1" applyBorder="1" applyAlignment="1">
      <alignment horizontal="center" vertical="center" wrapText="1"/>
    </xf>
    <xf numFmtId="9" fontId="2" fillId="0" borderId="32" xfId="2" applyFont="1" applyFill="1" applyBorder="1" applyAlignment="1">
      <alignment horizontal="center" vertical="center" wrapText="1"/>
    </xf>
    <xf numFmtId="2" fontId="2" fillId="0" borderId="32" xfId="0" applyNumberFormat="1" applyFont="1" applyBorder="1" applyAlignment="1">
      <alignment horizontal="center" vertical="center" wrapText="1"/>
    </xf>
    <xf numFmtId="168" fontId="2" fillId="0" borderId="35" xfId="0" applyNumberFormat="1" applyFont="1" applyBorder="1" applyAlignment="1">
      <alignment horizontal="left" vertical="center" wrapText="1"/>
    </xf>
    <xf numFmtId="166" fontId="2" fillId="0" borderId="32" xfId="0" applyNumberFormat="1" applyFont="1" applyBorder="1" applyAlignment="1">
      <alignment horizontal="center" vertical="center" wrapText="1"/>
    </xf>
    <xf numFmtId="0" fontId="2" fillId="0" borderId="32" xfId="0" applyFont="1" applyBorder="1" applyAlignment="1">
      <alignment horizontal="center" vertical="center" wrapText="1"/>
    </xf>
    <xf numFmtId="2" fontId="2" fillId="0" borderId="32" xfId="2" applyNumberFormat="1" applyFont="1" applyFill="1" applyBorder="1" applyAlignment="1">
      <alignment horizontal="center" vertical="center" wrapText="1"/>
    </xf>
    <xf numFmtId="0" fontId="12" fillId="4" borderId="10" xfId="0" applyFont="1" applyFill="1" applyBorder="1" applyAlignment="1">
      <alignment vertical="center"/>
    </xf>
    <xf numFmtId="0" fontId="12" fillId="4" borderId="11" xfId="0" applyFont="1" applyFill="1" applyBorder="1" applyAlignment="1">
      <alignment vertical="center"/>
    </xf>
    <xf numFmtId="0" fontId="12" fillId="4" borderId="12" xfId="0" applyFont="1" applyFill="1" applyBorder="1" applyAlignment="1">
      <alignment vertical="center"/>
    </xf>
    <xf numFmtId="9" fontId="2" fillId="0" borderId="32" xfId="2" applyFont="1" applyBorder="1" applyAlignment="1">
      <alignment horizontal="center" vertical="center" wrapText="1"/>
    </xf>
    <xf numFmtId="166" fontId="2" fillId="0" borderId="35" xfId="0" applyNumberFormat="1" applyFont="1" applyBorder="1" applyAlignment="1">
      <alignment horizontal="left" vertical="center" wrapText="1"/>
    </xf>
    <xf numFmtId="169" fontId="13" fillId="5" borderId="38" xfId="0" applyNumberFormat="1" applyFont="1" applyFill="1" applyBorder="1" applyAlignment="1">
      <alignment horizontal="left" vertical="center"/>
    </xf>
    <xf numFmtId="0" fontId="15" fillId="4" borderId="21"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2" fillId="2" borderId="32" xfId="0" applyFont="1" applyFill="1" applyBorder="1" applyAlignment="1">
      <alignment horizontal="center" vertical="center"/>
    </xf>
    <xf numFmtId="2" fontId="2" fillId="0" borderId="32" xfId="2" applyNumberFormat="1" applyFont="1" applyBorder="1" applyAlignment="1">
      <alignment horizontal="center" vertical="center" wrapText="1"/>
    </xf>
    <xf numFmtId="166" fontId="2" fillId="2" borderId="35" xfId="1" applyNumberFormat="1" applyFont="1" applyFill="1" applyBorder="1" applyAlignment="1">
      <alignment horizontal="right" vertical="center"/>
    </xf>
    <xf numFmtId="169" fontId="13" fillId="5" borderId="42" xfId="0" applyNumberFormat="1" applyFont="1" applyFill="1" applyBorder="1" applyAlignment="1">
      <alignment horizontal="left" vertical="center"/>
    </xf>
    <xf numFmtId="0" fontId="16" fillId="4" borderId="44"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3" fillId="2" borderId="31" xfId="0" applyFont="1" applyFill="1" applyBorder="1" applyAlignment="1">
      <alignment horizontal="center" vertical="center"/>
    </xf>
    <xf numFmtId="2" fontId="3" fillId="0" borderId="31" xfId="2" applyNumberFormat="1" applyFont="1" applyBorder="1" applyAlignment="1">
      <alignment horizontal="center" vertical="center" wrapText="1"/>
    </xf>
    <xf numFmtId="166" fontId="3" fillId="2" borderId="33" xfId="1" applyNumberFormat="1" applyFont="1" applyFill="1" applyBorder="1" applyAlignment="1">
      <alignment horizontal="right" vertical="center"/>
    </xf>
    <xf numFmtId="169" fontId="13" fillId="6" borderId="42" xfId="0" applyNumberFormat="1" applyFont="1" applyFill="1" applyBorder="1" applyAlignment="1">
      <alignment horizontal="left" vertical="center"/>
    </xf>
    <xf numFmtId="0" fontId="2" fillId="2" borderId="0" xfId="0" applyFont="1" applyFill="1" applyAlignment="1">
      <alignment horizontal="left" vertical="center"/>
    </xf>
    <xf numFmtId="8" fontId="2" fillId="2" borderId="0" xfId="0" applyNumberFormat="1" applyFont="1" applyFill="1" applyAlignment="1">
      <alignment horizontal="center"/>
    </xf>
    <xf numFmtId="44" fontId="2" fillId="2" borderId="0" xfId="5" applyFont="1" applyFill="1" applyAlignment="1">
      <alignment horizontal="center"/>
    </xf>
    <xf numFmtId="44" fontId="2" fillId="2" borderId="0" xfId="5" applyFont="1" applyFill="1" applyAlignment="1">
      <alignment horizontal="center" vertical="center"/>
    </xf>
    <xf numFmtId="169" fontId="2" fillId="2" borderId="0" xfId="0" applyNumberFormat="1" applyFont="1" applyFill="1" applyAlignment="1">
      <alignment horizontal="center"/>
    </xf>
    <xf numFmtId="169" fontId="13" fillId="5" borderId="0" xfId="0" applyNumberFormat="1" applyFont="1" applyFill="1" applyAlignment="1">
      <alignment horizontal="left" vertical="center"/>
    </xf>
    <xf numFmtId="166" fontId="2" fillId="0" borderId="32" xfId="1" applyNumberFormat="1" applyFont="1" applyFill="1" applyBorder="1" applyAlignment="1">
      <alignment horizontal="center" vertical="center"/>
    </xf>
    <xf numFmtId="2" fontId="7" fillId="2" borderId="0" xfId="0" applyNumberFormat="1" applyFont="1" applyFill="1" applyAlignment="1">
      <alignment horizontal="center"/>
    </xf>
    <xf numFmtId="0" fontId="7" fillId="2" borderId="13" xfId="0" applyFont="1" applyFill="1" applyBorder="1" applyAlignment="1">
      <alignment horizontal="center"/>
    </xf>
    <xf numFmtId="165" fontId="7" fillId="2" borderId="0" xfId="0" applyNumberFormat="1" applyFont="1" applyFill="1" applyAlignment="1">
      <alignment horizontal="center"/>
    </xf>
    <xf numFmtId="0" fontId="8" fillId="2" borderId="0" xfId="0" applyFont="1" applyFill="1" applyAlignment="1">
      <alignment horizontal="center" wrapText="1"/>
    </xf>
    <xf numFmtId="166" fontId="2" fillId="0" borderId="32" xfId="1" applyNumberFormat="1" applyFont="1" applyBorder="1" applyAlignment="1" applyProtection="1">
      <alignment horizontal="center" vertical="center"/>
      <protection locked="0"/>
    </xf>
    <xf numFmtId="166" fontId="2" fillId="0" borderId="32" xfId="0" applyNumberFormat="1" applyFont="1" applyBorder="1" applyAlignment="1" applyProtection="1">
      <alignment horizontal="center" vertical="center" wrapText="1"/>
      <protection locked="0"/>
    </xf>
    <xf numFmtId="166" fontId="2" fillId="0" borderId="32" xfId="1" applyNumberFormat="1" applyFont="1" applyFill="1" applyBorder="1" applyAlignment="1" applyProtection="1">
      <alignment horizontal="center" vertical="center"/>
      <protection locked="0"/>
    </xf>
    <xf numFmtId="2" fontId="3" fillId="0" borderId="31" xfId="2" applyNumberFormat="1" applyFont="1" applyBorder="1" applyAlignment="1" applyProtection="1">
      <alignment horizontal="center" vertical="center" wrapText="1"/>
    </xf>
    <xf numFmtId="166" fontId="3" fillId="2" borderId="33" xfId="1" applyNumberFormat="1" applyFont="1" applyFill="1" applyBorder="1" applyAlignment="1" applyProtection="1">
      <alignment horizontal="right" vertical="center"/>
    </xf>
    <xf numFmtId="44" fontId="2" fillId="2" borderId="0" xfId="5" applyFont="1" applyFill="1" applyAlignment="1" applyProtection="1">
      <alignment horizontal="center" vertical="center"/>
    </xf>
    <xf numFmtId="44" fontId="2" fillId="2" borderId="0" xfId="5" applyFont="1" applyFill="1" applyAlignment="1" applyProtection="1">
      <alignment horizontal="center"/>
    </xf>
    <xf numFmtId="166" fontId="2" fillId="2" borderId="35" xfId="1" applyNumberFormat="1" applyFont="1" applyFill="1" applyBorder="1" applyAlignment="1" applyProtection="1">
      <alignment horizontal="right" vertical="center"/>
    </xf>
    <xf numFmtId="2" fontId="2" fillId="0" borderId="32" xfId="2" applyNumberFormat="1" applyFont="1" applyBorder="1" applyAlignment="1" applyProtection="1">
      <alignment horizontal="center" vertical="center" wrapText="1"/>
    </xf>
    <xf numFmtId="9" fontId="2" fillId="0" borderId="32" xfId="2" applyFont="1" applyBorder="1" applyAlignment="1" applyProtection="1">
      <alignment horizontal="center" vertical="center" wrapText="1"/>
    </xf>
    <xf numFmtId="9" fontId="2" fillId="0" borderId="32" xfId="2" applyFont="1" applyFill="1" applyBorder="1" applyAlignment="1" applyProtection="1">
      <alignment horizontal="center" vertical="center" wrapText="1"/>
    </xf>
    <xf numFmtId="9" fontId="2" fillId="0" borderId="31" xfId="2" applyFont="1" applyFill="1" applyBorder="1" applyAlignment="1" applyProtection="1">
      <alignment horizontal="center" vertical="center" wrapText="1"/>
    </xf>
    <xf numFmtId="2" fontId="2" fillId="0" borderId="32" xfId="2" applyNumberFormat="1" applyFont="1" applyFill="1" applyBorder="1" applyAlignment="1" applyProtection="1">
      <alignment horizontal="center" vertical="center" wrapText="1"/>
    </xf>
    <xf numFmtId="2" fontId="2" fillId="0" borderId="31" xfId="2" applyNumberFormat="1" applyFont="1" applyBorder="1" applyAlignment="1" applyProtection="1">
      <alignment horizontal="center" vertical="center" wrapText="1"/>
    </xf>
    <xf numFmtId="166" fontId="2" fillId="0" borderId="32" xfId="1" applyNumberFormat="1" applyFont="1" applyBorder="1" applyAlignment="1" applyProtection="1">
      <alignment horizontal="center" vertical="center"/>
    </xf>
    <xf numFmtId="2" fontId="2" fillId="0" borderId="31" xfId="2" applyNumberFormat="1" applyFont="1" applyFill="1" applyBorder="1" applyAlignment="1" applyProtection="1">
      <alignment horizontal="center" vertical="center" wrapText="1"/>
    </xf>
    <xf numFmtId="0" fontId="7" fillId="2" borderId="13" xfId="0" applyFont="1" applyFill="1" applyBorder="1" applyAlignment="1">
      <alignment horizontal="left" indent="1"/>
    </xf>
    <xf numFmtId="0" fontId="8" fillId="2" borderId="0" xfId="0" applyFont="1" applyFill="1" applyAlignment="1">
      <alignment horizontal="left" indent="6"/>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10" fillId="4" borderId="19"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3" applyFont="1" applyBorder="1" applyAlignment="1">
      <alignment horizontal="center" vertical="center" wrapText="1"/>
    </xf>
    <xf numFmtId="0" fontId="4" fillId="0" borderId="6" xfId="3" applyFont="1" applyBorder="1" applyAlignment="1">
      <alignment horizontal="center" vertical="center" wrapText="1"/>
    </xf>
    <xf numFmtId="0" fontId="4" fillId="0" borderId="9" xfId="3"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0" fontId="2" fillId="0" borderId="34" xfId="0" applyFont="1" applyBorder="1" applyAlignment="1">
      <alignment horizontal="left" vertical="center" wrapText="1"/>
    </xf>
    <xf numFmtId="0" fontId="2" fillId="0" borderId="32" xfId="0" applyFont="1" applyBorder="1" applyAlignment="1">
      <alignment horizontal="left" vertical="center" wrapText="1"/>
    </xf>
    <xf numFmtId="0" fontId="10" fillId="4" borderId="22"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2" fillId="0" borderId="30" xfId="0" applyFont="1" applyBorder="1" applyAlignment="1">
      <alignment horizontal="left" vertical="center" wrapText="1"/>
    </xf>
    <xf numFmtId="0" fontId="2" fillId="0" borderId="31" xfId="0" applyFont="1" applyBorder="1" applyAlignment="1">
      <alignment horizontal="left" vertical="center" wrapText="1"/>
    </xf>
    <xf numFmtId="0" fontId="2" fillId="0" borderId="48" xfId="0" applyFont="1" applyBorder="1" applyAlignment="1">
      <alignment horizontal="left" vertical="center" wrapText="1"/>
    </xf>
    <xf numFmtId="0" fontId="2" fillId="0" borderId="49" xfId="0" applyFont="1" applyBorder="1" applyAlignment="1">
      <alignment horizontal="left" vertical="center" wrapText="1"/>
    </xf>
    <xf numFmtId="0" fontId="13" fillId="5" borderId="36" xfId="0" applyFont="1" applyFill="1" applyBorder="1" applyAlignment="1">
      <alignment horizontal="right" vertical="center"/>
    </xf>
    <xf numFmtId="0" fontId="13" fillId="5" borderId="37" xfId="0" applyFont="1" applyFill="1" applyBorder="1" applyAlignment="1">
      <alignment horizontal="right" vertical="center"/>
    </xf>
    <xf numFmtId="0" fontId="14" fillId="4" borderId="16" xfId="0" applyFont="1" applyFill="1" applyBorder="1" applyAlignment="1">
      <alignment horizontal="center" vertical="center"/>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5" fillId="4" borderId="39"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4" borderId="41" xfId="0" applyFont="1" applyFill="1" applyBorder="1" applyAlignment="1">
      <alignment horizontal="center" vertical="center" wrapText="1"/>
    </xf>
    <xf numFmtId="0" fontId="2" fillId="2" borderId="34" xfId="0" applyFont="1" applyFill="1" applyBorder="1" applyAlignment="1">
      <alignment horizontal="justify" vertical="center" wrapText="1"/>
    </xf>
    <xf numFmtId="0" fontId="2" fillId="2" borderId="32" xfId="0" applyFont="1" applyFill="1" applyBorder="1" applyAlignment="1">
      <alignment horizontal="justify" vertical="center" wrapText="1"/>
    </xf>
    <xf numFmtId="166" fontId="2" fillId="2" borderId="32" xfId="1" applyNumberFormat="1" applyFont="1" applyFill="1" applyBorder="1" applyAlignment="1">
      <alignment horizontal="center" vertical="center"/>
    </xf>
    <xf numFmtId="0" fontId="2" fillId="2" borderId="34" xfId="0" applyFont="1" applyFill="1" applyBorder="1" applyAlignment="1">
      <alignment horizontal="left" vertical="center" wrapText="1"/>
    </xf>
    <xf numFmtId="0" fontId="2" fillId="2" borderId="32" xfId="0" applyFont="1" applyFill="1" applyBorder="1" applyAlignment="1">
      <alignment horizontal="left" vertical="center" wrapText="1"/>
    </xf>
    <xf numFmtId="0" fontId="2" fillId="0" borderId="0" xfId="0" applyFont="1" applyAlignment="1">
      <alignment horizontal="left"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6" fillId="4" borderId="43" xfId="0" applyFont="1" applyFill="1" applyBorder="1" applyAlignment="1">
      <alignment horizontal="center" vertical="center" wrapText="1"/>
    </xf>
    <xf numFmtId="0" fontId="16" fillId="4" borderId="44" xfId="0" applyFont="1" applyFill="1" applyBorder="1" applyAlignment="1">
      <alignment horizontal="center" vertical="center" wrapText="1"/>
    </xf>
    <xf numFmtId="0" fontId="16" fillId="4" borderId="45"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3" fillId="2" borderId="30" xfId="0" applyFont="1" applyFill="1" applyBorder="1" applyAlignment="1">
      <alignment horizontal="left" vertical="center" wrapText="1"/>
    </xf>
    <xf numFmtId="0" fontId="3" fillId="2" borderId="31" xfId="0" applyFont="1" applyFill="1" applyBorder="1" applyAlignment="1">
      <alignment horizontal="left" vertical="center" wrapText="1"/>
    </xf>
    <xf numFmtId="166" fontId="3" fillId="2" borderId="31" xfId="1" applyNumberFormat="1" applyFont="1" applyFill="1" applyBorder="1" applyAlignment="1">
      <alignment horizontal="center" vertical="center"/>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0" fontId="2" fillId="2" borderId="0" xfId="0" applyFont="1" applyFill="1" applyAlignment="1">
      <alignment horizontal="left" vertical="center" wrapText="1"/>
    </xf>
    <xf numFmtId="0" fontId="2" fillId="2" borderId="0" xfId="0" applyFont="1" applyFill="1" applyAlignment="1">
      <alignment horizontal="left" vertical="center"/>
    </xf>
    <xf numFmtId="166" fontId="2" fillId="2" borderId="32" xfId="1" applyNumberFormat="1" applyFont="1" applyFill="1" applyBorder="1" applyAlignment="1" applyProtection="1">
      <alignment horizontal="center" vertical="center"/>
      <protection locked="0"/>
    </xf>
    <xf numFmtId="166" fontId="3" fillId="2" borderId="31" xfId="1" applyNumberFormat="1" applyFont="1" applyFill="1" applyBorder="1" applyAlignment="1" applyProtection="1">
      <alignment horizontal="center" vertical="center"/>
    </xf>
    <xf numFmtId="0" fontId="2" fillId="0" borderId="30" xfId="0" applyFont="1" applyFill="1" applyBorder="1" applyAlignment="1">
      <alignment horizontal="left" vertical="center" wrapText="1"/>
    </xf>
    <xf numFmtId="0" fontId="2" fillId="0" borderId="31" xfId="0" applyFont="1" applyFill="1" applyBorder="1" applyAlignment="1">
      <alignment horizontal="left" vertical="center" wrapText="1"/>
    </xf>
    <xf numFmtId="0" fontId="2" fillId="0" borderId="32" xfId="0" applyFont="1" applyFill="1" applyBorder="1" applyAlignment="1">
      <alignment horizontal="center" vertical="center"/>
    </xf>
    <xf numFmtId="167" fontId="2" fillId="0" borderId="31" xfId="0" applyNumberFormat="1" applyFont="1" applyFill="1" applyBorder="1" applyAlignment="1">
      <alignment horizontal="center" vertical="center" wrapText="1"/>
    </xf>
    <xf numFmtId="168" fontId="2" fillId="0" borderId="33" xfId="0" applyNumberFormat="1" applyFont="1" applyFill="1" applyBorder="1" applyAlignment="1">
      <alignment horizontal="left" vertical="center" wrapText="1"/>
    </xf>
    <xf numFmtId="0" fontId="2" fillId="0" borderId="0" xfId="0" applyFont="1" applyFill="1" applyAlignment="1">
      <alignment horizontal="center"/>
    </xf>
    <xf numFmtId="0" fontId="2" fillId="0" borderId="48" xfId="0" applyFont="1" applyFill="1" applyBorder="1" applyAlignment="1">
      <alignment horizontal="left" vertical="center" wrapText="1"/>
    </xf>
    <xf numFmtId="0" fontId="2" fillId="0" borderId="49" xfId="0" applyFont="1" applyFill="1" applyBorder="1" applyAlignment="1">
      <alignment horizontal="left" vertical="center" wrapText="1"/>
    </xf>
    <xf numFmtId="167" fontId="2" fillId="0" borderId="32" xfId="0" applyNumberFormat="1" applyFont="1" applyFill="1" applyBorder="1" applyAlignment="1">
      <alignment horizontal="center" vertical="center" wrapText="1"/>
    </xf>
    <xf numFmtId="2" fontId="2" fillId="0" borderId="32" xfId="0" applyNumberFormat="1" applyFont="1" applyFill="1" applyBorder="1" applyAlignment="1">
      <alignment horizontal="center" vertical="center" wrapText="1"/>
    </xf>
    <xf numFmtId="168" fontId="2" fillId="0" borderId="35" xfId="0" applyNumberFormat="1" applyFont="1" applyFill="1" applyBorder="1" applyAlignment="1">
      <alignment horizontal="left" vertical="center" wrapText="1"/>
    </xf>
    <xf numFmtId="166" fontId="2" fillId="0" borderId="32" xfId="0" applyNumberFormat="1" applyFont="1" applyFill="1" applyBorder="1" applyAlignment="1">
      <alignment horizontal="center" vertical="center" wrapText="1"/>
    </xf>
    <xf numFmtId="0" fontId="2" fillId="0" borderId="34" xfId="0" applyFont="1" applyFill="1" applyBorder="1" applyAlignment="1">
      <alignment horizontal="left" vertical="center" wrapText="1"/>
    </xf>
    <xf numFmtId="0" fontId="2" fillId="0" borderId="32" xfId="0" applyFont="1" applyFill="1" applyBorder="1" applyAlignment="1">
      <alignment horizontal="left" vertical="center" wrapText="1"/>
    </xf>
    <xf numFmtId="0" fontId="2" fillId="0" borderId="0" xfId="0" applyFont="1" applyAlignment="1" applyProtection="1">
      <alignment horizontal="center"/>
      <protection locked="0"/>
    </xf>
    <xf numFmtId="0" fontId="2" fillId="2" borderId="0" xfId="0" applyFont="1" applyFill="1" applyAlignment="1" applyProtection="1">
      <alignment horizontal="center"/>
      <protection locked="0"/>
    </xf>
    <xf numFmtId="0" fontId="12" fillId="4" borderId="11" xfId="0" applyFont="1" applyFill="1" applyBorder="1" applyAlignment="1" applyProtection="1">
      <alignment vertical="center"/>
      <protection locked="0"/>
    </xf>
    <xf numFmtId="0" fontId="2" fillId="0" borderId="0" xfId="0" applyFont="1" applyAlignment="1" applyProtection="1">
      <alignment horizontal="left" vertical="center" wrapText="1"/>
      <protection locked="0"/>
    </xf>
    <xf numFmtId="0" fontId="2" fillId="0" borderId="15" xfId="0" applyFont="1" applyBorder="1" applyAlignment="1" applyProtection="1">
      <alignment horizontal="center"/>
      <protection locked="0"/>
    </xf>
    <xf numFmtId="0" fontId="8" fillId="0" borderId="0" xfId="0" applyFont="1" applyAlignment="1" applyProtection="1">
      <alignment horizontal="center"/>
      <protection locked="0"/>
    </xf>
    <xf numFmtId="0" fontId="2" fillId="0" borderId="0" xfId="0" applyFont="1" applyAlignment="1" applyProtection="1">
      <alignment horizontal="center"/>
    </xf>
    <xf numFmtId="0" fontId="2" fillId="2" borderId="0" xfId="0" applyFont="1" applyFill="1" applyAlignment="1" applyProtection="1">
      <alignment horizontal="center"/>
    </xf>
    <xf numFmtId="0" fontId="13" fillId="5" borderId="36" xfId="0" applyFont="1" applyFill="1" applyBorder="1" applyAlignment="1" applyProtection="1">
      <alignment horizontal="right" vertical="center"/>
    </xf>
    <xf numFmtId="0" fontId="13" fillId="5" borderId="37" xfId="0" applyFont="1" applyFill="1" applyBorder="1" applyAlignment="1" applyProtection="1">
      <alignment horizontal="right" vertical="center"/>
    </xf>
    <xf numFmtId="169" fontId="13" fillId="5" borderId="42" xfId="0" applyNumberFormat="1" applyFont="1" applyFill="1" applyBorder="1" applyAlignment="1" applyProtection="1">
      <alignment horizontal="left" vertical="center"/>
    </xf>
    <xf numFmtId="0" fontId="2" fillId="2" borderId="0" xfId="0" applyFont="1" applyFill="1" applyAlignment="1" applyProtection="1">
      <alignment horizontal="center" vertical="center"/>
    </xf>
    <xf numFmtId="0" fontId="9" fillId="4" borderId="16" xfId="0" applyFont="1" applyFill="1" applyBorder="1" applyAlignment="1" applyProtection="1">
      <alignment horizontal="center" vertical="center"/>
    </xf>
    <xf numFmtId="0" fontId="9" fillId="4" borderId="17" xfId="0" applyFont="1" applyFill="1" applyBorder="1" applyAlignment="1" applyProtection="1">
      <alignment horizontal="center" vertical="center"/>
    </xf>
    <xf numFmtId="0" fontId="9" fillId="4" borderId="18" xfId="0" applyFont="1" applyFill="1" applyBorder="1" applyAlignment="1" applyProtection="1">
      <alignment horizontal="center" vertical="center"/>
    </xf>
    <xf numFmtId="169" fontId="13" fillId="5" borderId="0" xfId="0" applyNumberFormat="1" applyFont="1" applyFill="1" applyAlignment="1" applyProtection="1">
      <alignment horizontal="left" vertical="center"/>
    </xf>
    <xf numFmtId="0" fontId="16" fillId="4" borderId="43" xfId="0" applyFont="1" applyFill="1" applyBorder="1" applyAlignment="1" applyProtection="1">
      <alignment horizontal="center" vertical="center" wrapText="1"/>
    </xf>
    <xf numFmtId="0" fontId="16" fillId="4" borderId="44" xfId="0" applyFont="1" applyFill="1" applyBorder="1" applyAlignment="1" applyProtection="1">
      <alignment horizontal="center" vertical="center" wrapText="1"/>
    </xf>
    <xf numFmtId="0" fontId="16" fillId="4" borderId="44" xfId="0" applyFont="1" applyFill="1" applyBorder="1" applyAlignment="1" applyProtection="1">
      <alignment horizontal="center" vertical="center" wrapText="1"/>
    </xf>
    <xf numFmtId="0" fontId="16" fillId="4" borderId="45" xfId="0" applyFont="1" applyFill="1" applyBorder="1" applyAlignment="1" applyProtection="1">
      <alignment horizontal="center" vertical="center" wrapText="1"/>
    </xf>
    <xf numFmtId="0" fontId="16" fillId="4" borderId="46" xfId="0" applyFont="1" applyFill="1" applyBorder="1" applyAlignment="1" applyProtection="1">
      <alignment horizontal="center" vertical="center" wrapText="1"/>
    </xf>
    <xf numFmtId="0" fontId="16" fillId="4" borderId="47" xfId="0" applyFont="1" applyFill="1" applyBorder="1" applyAlignment="1" applyProtection="1">
      <alignment horizontal="center" vertical="center" wrapText="1"/>
    </xf>
    <xf numFmtId="169" fontId="2" fillId="2" borderId="0" xfId="0" applyNumberFormat="1" applyFont="1" applyFill="1" applyAlignment="1" applyProtection="1">
      <alignment horizontal="center"/>
    </xf>
    <xf numFmtId="0" fontId="3" fillId="2" borderId="30" xfId="0" applyFont="1" applyFill="1" applyBorder="1" applyAlignment="1" applyProtection="1">
      <alignment horizontal="left" vertical="center" wrapText="1"/>
    </xf>
    <xf numFmtId="0" fontId="3" fillId="2" borderId="31" xfId="0" applyFont="1" applyFill="1" applyBorder="1" applyAlignment="1" applyProtection="1">
      <alignment horizontal="left" vertical="center" wrapText="1"/>
    </xf>
    <xf numFmtId="0" fontId="3" fillId="2" borderId="31" xfId="0" applyFont="1" applyFill="1" applyBorder="1" applyAlignment="1" applyProtection="1">
      <alignment horizontal="center" vertical="center"/>
    </xf>
    <xf numFmtId="169" fontId="13" fillId="5" borderId="38" xfId="0" applyNumberFormat="1" applyFont="1" applyFill="1" applyBorder="1" applyAlignment="1" applyProtection="1">
      <alignment horizontal="left" vertical="center"/>
    </xf>
    <xf numFmtId="0" fontId="9" fillId="4" borderId="10" xfId="0" applyFont="1" applyFill="1" applyBorder="1" applyAlignment="1" applyProtection="1">
      <alignment horizontal="center" vertical="center"/>
    </xf>
    <xf numFmtId="0" fontId="9" fillId="4" borderId="11" xfId="0" applyFont="1" applyFill="1" applyBorder="1" applyAlignment="1" applyProtection="1">
      <alignment horizontal="center" vertical="center"/>
    </xf>
    <xf numFmtId="0" fontId="9" fillId="4" borderId="12" xfId="0" applyFont="1" applyFill="1" applyBorder="1" applyAlignment="1" applyProtection="1">
      <alignment horizontal="center" vertical="center"/>
    </xf>
    <xf numFmtId="0" fontId="13" fillId="6" borderId="10" xfId="0" applyFont="1" applyFill="1" applyBorder="1" applyAlignment="1" applyProtection="1">
      <alignment horizontal="right" vertical="center"/>
    </xf>
    <xf numFmtId="0" fontId="13" fillId="6" borderId="11" xfId="0" applyFont="1" applyFill="1" applyBorder="1" applyAlignment="1" applyProtection="1">
      <alignment horizontal="right" vertical="center"/>
    </xf>
    <xf numFmtId="169" fontId="13" fillId="6" borderId="42" xfId="0" applyNumberFormat="1" applyFont="1" applyFill="1" applyBorder="1" applyAlignment="1" applyProtection="1">
      <alignment horizontal="left" vertical="center"/>
    </xf>
    <xf numFmtId="0" fontId="13" fillId="5" borderId="10" xfId="0" applyFont="1" applyFill="1" applyBorder="1" applyAlignment="1" applyProtection="1">
      <alignment horizontal="right" vertical="center"/>
    </xf>
    <xf numFmtId="0" fontId="13" fillId="5" borderId="11" xfId="0" applyFont="1" applyFill="1" applyBorder="1" applyAlignment="1" applyProtection="1">
      <alignment horizontal="right" vertical="center"/>
    </xf>
    <xf numFmtId="8" fontId="2" fillId="2" borderId="0" xfId="0" applyNumberFormat="1" applyFont="1" applyFill="1" applyAlignment="1" applyProtection="1">
      <alignment horizontal="center"/>
    </xf>
    <xf numFmtId="0" fontId="2" fillId="2" borderId="0" xfId="0" applyFont="1" applyFill="1" applyAlignment="1" applyProtection="1">
      <alignment horizontal="left" vertical="center"/>
    </xf>
    <xf numFmtId="0" fontId="2" fillId="2" borderId="0" xfId="0" applyFont="1" applyFill="1" applyAlignment="1" applyProtection="1">
      <alignment horizontal="left" vertical="center" wrapText="1"/>
    </xf>
    <xf numFmtId="0" fontId="2" fillId="2" borderId="0" xfId="0" applyFont="1" applyFill="1" applyAlignment="1" applyProtection="1">
      <alignment horizontal="left" vertical="center"/>
    </xf>
    <xf numFmtId="0" fontId="2" fillId="0" borderId="0" xfId="0" applyFont="1" applyAlignment="1" applyProtection="1">
      <alignment horizontal="left" vertical="center" wrapText="1"/>
    </xf>
    <xf numFmtId="0" fontId="2" fillId="2" borderId="34" xfId="0" applyFont="1" applyFill="1" applyBorder="1" applyAlignment="1" applyProtection="1">
      <alignment horizontal="justify" vertical="center" wrapText="1"/>
    </xf>
    <xf numFmtId="0" fontId="2" fillId="2" borderId="32" xfId="0" applyFont="1" applyFill="1" applyBorder="1" applyAlignment="1" applyProtection="1">
      <alignment horizontal="justify" vertical="center" wrapText="1"/>
    </xf>
    <xf numFmtId="0" fontId="2" fillId="2" borderId="32" xfId="0" applyFont="1" applyFill="1" applyBorder="1" applyAlignment="1" applyProtection="1">
      <alignment horizontal="center" vertical="center"/>
    </xf>
    <xf numFmtId="0" fontId="2" fillId="2" borderId="34" xfId="0" applyFont="1" applyFill="1" applyBorder="1" applyAlignment="1" applyProtection="1">
      <alignment horizontal="left" vertical="center" wrapText="1"/>
    </xf>
    <xf numFmtId="0" fontId="2" fillId="2" borderId="32" xfId="0" applyFont="1" applyFill="1" applyBorder="1" applyAlignment="1" applyProtection="1">
      <alignment horizontal="left" vertical="center" wrapText="1"/>
    </xf>
    <xf numFmtId="0" fontId="14" fillId="4" borderId="16" xfId="0" applyFont="1" applyFill="1" applyBorder="1" applyAlignment="1" applyProtection="1">
      <alignment horizontal="center" vertical="center"/>
    </xf>
    <xf numFmtId="0" fontId="14" fillId="4" borderId="17" xfId="0" applyFont="1" applyFill="1" applyBorder="1" applyAlignment="1" applyProtection="1">
      <alignment horizontal="center" vertical="center"/>
    </xf>
    <xf numFmtId="0" fontId="14" fillId="4" borderId="18" xfId="0" applyFont="1" applyFill="1" applyBorder="1" applyAlignment="1" applyProtection="1">
      <alignment horizontal="center" vertical="center"/>
    </xf>
    <xf numFmtId="0" fontId="15" fillId="4" borderId="39" xfId="0" applyFont="1" applyFill="1" applyBorder="1" applyAlignment="1" applyProtection="1">
      <alignment horizontal="center" vertical="center" wrapText="1"/>
    </xf>
    <xf numFmtId="0" fontId="15" fillId="4" borderId="21" xfId="0" applyFont="1" applyFill="1" applyBorder="1" applyAlignment="1" applyProtection="1">
      <alignment horizontal="center" vertical="center" wrapText="1"/>
    </xf>
    <xf numFmtId="0" fontId="15" fillId="4" borderId="21" xfId="0" applyFont="1" applyFill="1" applyBorder="1" applyAlignment="1" applyProtection="1">
      <alignment horizontal="center" vertical="center" wrapText="1"/>
    </xf>
    <xf numFmtId="0" fontId="15" fillId="4" borderId="40" xfId="0" applyFont="1" applyFill="1" applyBorder="1" applyAlignment="1" applyProtection="1">
      <alignment horizontal="center" vertical="center" wrapText="1"/>
    </xf>
    <xf numFmtId="0" fontId="15" fillId="4" borderId="41" xfId="0" applyFont="1" applyFill="1" applyBorder="1" applyAlignment="1" applyProtection="1">
      <alignment horizontal="center" vertical="center" wrapText="1"/>
    </xf>
    <xf numFmtId="0" fontId="15" fillId="4" borderId="22" xfId="0" applyFont="1" applyFill="1" applyBorder="1" applyAlignment="1" applyProtection="1">
      <alignment horizontal="center" vertical="center" wrapText="1"/>
    </xf>
    <xf numFmtId="0" fontId="2" fillId="0" borderId="32" xfId="0" applyFont="1" applyBorder="1" applyAlignment="1" applyProtection="1">
      <alignment horizontal="center" vertical="center"/>
    </xf>
    <xf numFmtId="167" fontId="2" fillId="0" borderId="31" xfId="0" applyNumberFormat="1" applyFont="1" applyBorder="1" applyAlignment="1" applyProtection="1">
      <alignment horizontal="center" vertical="center" wrapText="1"/>
    </xf>
    <xf numFmtId="168" fontId="2" fillId="0" borderId="33" xfId="0" applyNumberFormat="1" applyFont="1" applyBorder="1" applyAlignment="1" applyProtection="1">
      <alignment horizontal="left" vertical="center" wrapText="1"/>
    </xf>
    <xf numFmtId="167" fontId="2" fillId="0" borderId="32" xfId="0" applyNumberFormat="1" applyFont="1" applyBorder="1" applyAlignment="1" applyProtection="1">
      <alignment horizontal="center" vertical="center" wrapText="1"/>
    </xf>
    <xf numFmtId="2" fontId="2" fillId="0" borderId="32" xfId="0" applyNumberFormat="1" applyFont="1" applyBorder="1" applyAlignment="1" applyProtection="1">
      <alignment horizontal="center" vertical="center" wrapText="1"/>
    </xf>
    <xf numFmtId="168" fontId="2" fillId="0" borderId="35" xfId="0" applyNumberFormat="1" applyFont="1" applyBorder="1" applyAlignment="1" applyProtection="1">
      <alignment horizontal="left" vertical="center" wrapText="1"/>
    </xf>
    <xf numFmtId="0" fontId="12" fillId="4" borderId="11" xfId="0" applyFont="1" applyFill="1" applyBorder="1" applyAlignment="1" applyProtection="1">
      <alignment vertical="center"/>
    </xf>
    <xf numFmtId="0" fontId="12" fillId="4" borderId="12" xfId="0" applyFont="1" applyFill="1" applyBorder="1" applyAlignment="1" applyProtection="1">
      <alignment vertical="center"/>
    </xf>
    <xf numFmtId="0" fontId="2" fillId="0" borderId="32" xfId="0" applyFont="1" applyBorder="1" applyAlignment="1" applyProtection="1">
      <alignment horizontal="center" vertical="center" wrapText="1"/>
    </xf>
    <xf numFmtId="166" fontId="2" fillId="0" borderId="35" xfId="0" applyNumberFormat="1" applyFont="1" applyBorder="1" applyAlignment="1" applyProtection="1">
      <alignment horizontal="left" vertical="center" wrapText="1"/>
    </xf>
    <xf numFmtId="0" fontId="2" fillId="0" borderId="30" xfId="0" applyFont="1" applyBorder="1" applyAlignment="1" applyProtection="1">
      <alignment horizontal="left" vertical="center" wrapText="1"/>
    </xf>
    <xf numFmtId="0" fontId="2" fillId="0" borderId="31" xfId="0" applyFont="1" applyBorder="1" applyAlignment="1" applyProtection="1">
      <alignment horizontal="left" vertical="center" wrapText="1"/>
    </xf>
    <xf numFmtId="0" fontId="2" fillId="0" borderId="48" xfId="0" applyFont="1" applyBorder="1" applyAlignment="1" applyProtection="1">
      <alignment horizontal="left" vertical="center" wrapText="1"/>
    </xf>
    <xf numFmtId="0" fontId="2" fillId="0" borderId="49" xfId="0" applyFont="1" applyBorder="1" applyAlignment="1" applyProtection="1">
      <alignment horizontal="left" vertical="center" wrapText="1"/>
    </xf>
    <xf numFmtId="0" fontId="2" fillId="7" borderId="48" xfId="0" applyFont="1" applyFill="1" applyBorder="1" applyAlignment="1" applyProtection="1">
      <alignment horizontal="left" vertical="center" wrapText="1"/>
    </xf>
    <xf numFmtId="0" fontId="2" fillId="7" borderId="49" xfId="0" applyFont="1" applyFill="1" applyBorder="1" applyAlignment="1" applyProtection="1">
      <alignment horizontal="left" vertical="center" wrapText="1"/>
    </xf>
    <xf numFmtId="0" fontId="2" fillId="0" borderId="48" xfId="0" applyFont="1" applyFill="1" applyBorder="1" applyAlignment="1" applyProtection="1">
      <alignment horizontal="left" vertical="center" wrapText="1"/>
    </xf>
    <xf numFmtId="0" fontId="2" fillId="0" borderId="49" xfId="0" applyFont="1" applyFill="1" applyBorder="1" applyAlignment="1" applyProtection="1">
      <alignment horizontal="left" vertical="center" wrapText="1"/>
    </xf>
    <xf numFmtId="0" fontId="2" fillId="0" borderId="34"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12" fillId="4" borderId="10" xfId="0" applyFont="1" applyFill="1" applyBorder="1" applyAlignment="1" applyProtection="1">
      <alignment vertical="center"/>
    </xf>
    <xf numFmtId="0" fontId="2" fillId="0" borderId="1" xfId="0" applyFont="1" applyBorder="1" applyAlignment="1" applyProtection="1">
      <alignment horizontal="center"/>
    </xf>
    <xf numFmtId="0" fontId="2" fillId="0" borderId="2" xfId="0" applyFont="1" applyBorder="1" applyAlignment="1" applyProtection="1">
      <alignment horizontal="center"/>
    </xf>
    <xf numFmtId="0" fontId="4" fillId="0" borderId="3" xfId="3" applyFont="1" applyBorder="1" applyAlignment="1" applyProtection="1">
      <alignment horizontal="center" vertical="center" wrapText="1"/>
    </xf>
    <xf numFmtId="0" fontId="5" fillId="0" borderId="0" xfId="3" applyFont="1" applyAlignment="1" applyProtection="1">
      <alignment horizontal="center" vertical="center"/>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4" fillId="0" borderId="6" xfId="3" applyFont="1" applyBorder="1" applyAlignment="1" applyProtection="1">
      <alignment horizontal="center" vertical="center" wrapText="1"/>
    </xf>
    <xf numFmtId="0" fontId="5" fillId="0" borderId="0" xfId="3" applyFont="1" applyAlignment="1" applyProtection="1">
      <alignment vertical="center"/>
    </xf>
    <xf numFmtId="0" fontId="2" fillId="0" borderId="7" xfId="0" applyFont="1" applyBorder="1" applyAlignment="1" applyProtection="1">
      <alignment horizontal="center"/>
    </xf>
    <xf numFmtId="0" fontId="2" fillId="0" borderId="8" xfId="0" applyFont="1" applyBorder="1" applyAlignment="1" applyProtection="1">
      <alignment horizontal="center"/>
    </xf>
    <xf numFmtId="0" fontId="4" fillId="0" borderId="9" xfId="3" applyFont="1" applyBorder="1" applyAlignment="1" applyProtection="1">
      <alignment horizontal="center" vertic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6" fillId="3" borderId="10"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12" xfId="0" applyFont="1" applyFill="1" applyBorder="1" applyAlignment="1" applyProtection="1">
      <alignment horizontal="center" vertical="center" wrapText="1"/>
    </xf>
    <xf numFmtId="0" fontId="7" fillId="2" borderId="4" xfId="0" applyFont="1" applyFill="1" applyBorder="1" applyAlignment="1" applyProtection="1">
      <alignment horizontal="center" wrapText="1"/>
    </xf>
    <xf numFmtId="0" fontId="7" fillId="2" borderId="0" xfId="0" applyFont="1" applyFill="1" applyAlignment="1" applyProtection="1">
      <alignment horizontal="center" wrapText="1"/>
    </xf>
    <xf numFmtId="0" fontId="8" fillId="2" borderId="0" xfId="0" applyFont="1" applyFill="1" applyAlignment="1" applyProtection="1">
      <alignment horizontal="left" indent="6"/>
    </xf>
    <xf numFmtId="165" fontId="7" fillId="2" borderId="0" xfId="0" applyNumberFormat="1" applyFont="1" applyFill="1" applyAlignment="1" applyProtection="1">
      <alignment horizontal="center"/>
    </xf>
    <xf numFmtId="0" fontId="8" fillId="2" borderId="0" xfId="0" applyFont="1" applyFill="1" applyAlignment="1" applyProtection="1">
      <alignment horizontal="center" wrapText="1"/>
    </xf>
    <xf numFmtId="0" fontId="8" fillId="2" borderId="5" xfId="0" applyFont="1" applyFill="1" applyBorder="1" applyAlignment="1" applyProtection="1">
      <alignment horizontal="center" wrapText="1"/>
    </xf>
    <xf numFmtId="0" fontId="8" fillId="2" borderId="4" xfId="0" applyFont="1" applyFill="1" applyBorder="1" applyAlignment="1" applyProtection="1">
      <alignment horizontal="left" indent="1"/>
    </xf>
    <xf numFmtId="0" fontId="7" fillId="2" borderId="13" xfId="0" applyFont="1" applyFill="1" applyBorder="1" applyAlignment="1" applyProtection="1">
      <alignment horizontal="left" indent="1"/>
    </xf>
    <xf numFmtId="0" fontId="7" fillId="2" borderId="13" xfId="0" applyFont="1" applyFill="1" applyBorder="1" applyAlignment="1" applyProtection="1">
      <alignment horizontal="center"/>
    </xf>
    <xf numFmtId="2" fontId="7" fillId="2" borderId="0" xfId="0" applyNumberFormat="1" applyFont="1" applyFill="1" applyAlignment="1" applyProtection="1">
      <alignment horizontal="center"/>
    </xf>
    <xf numFmtId="2" fontId="7" fillId="2" borderId="14" xfId="0" applyNumberFormat="1" applyFont="1" applyFill="1" applyBorder="1" applyAlignment="1" applyProtection="1">
      <alignment horizontal="center"/>
    </xf>
    <xf numFmtId="0" fontId="2" fillId="2" borderId="7" xfId="0" applyFont="1" applyFill="1" applyBorder="1" applyAlignment="1" applyProtection="1">
      <alignment horizontal="center"/>
    </xf>
    <xf numFmtId="0" fontId="2" fillId="2" borderId="15"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Alignment="1" applyProtection="1">
      <alignment horizontal="left"/>
    </xf>
    <xf numFmtId="0" fontId="2" fillId="2" borderId="0" xfId="0" applyFont="1" applyFill="1" applyAlignment="1" applyProtection="1">
      <alignment horizontal="right"/>
    </xf>
    <xf numFmtId="0" fontId="2" fillId="2" borderId="0" xfId="0" applyFont="1" applyFill="1" applyProtection="1"/>
    <xf numFmtId="0" fontId="10" fillId="4" borderId="19" xfId="0" applyFont="1" applyFill="1" applyBorder="1" applyAlignment="1" applyProtection="1">
      <alignment horizontal="center" vertical="center" wrapText="1"/>
    </xf>
    <xf numFmtId="0" fontId="10" fillId="4" borderId="20" xfId="0" applyFont="1" applyFill="1" applyBorder="1" applyAlignment="1" applyProtection="1">
      <alignment horizontal="center" vertical="center" wrapText="1"/>
    </xf>
    <xf numFmtId="0" fontId="10" fillId="4" borderId="21" xfId="0" applyFont="1" applyFill="1" applyBorder="1" applyAlignment="1" applyProtection="1">
      <alignment horizontal="center" vertical="center" wrapText="1"/>
    </xf>
    <xf numFmtId="0" fontId="10" fillId="4" borderId="22" xfId="0" applyFont="1" applyFill="1" applyBorder="1" applyAlignment="1" applyProtection="1">
      <alignment horizontal="center" vertical="center" wrapText="1"/>
    </xf>
    <xf numFmtId="0" fontId="10" fillId="4" borderId="23" xfId="0" applyFont="1" applyFill="1" applyBorder="1" applyAlignment="1" applyProtection="1">
      <alignment horizontal="center" vertical="center" wrapText="1"/>
    </xf>
    <xf numFmtId="0" fontId="10" fillId="4" borderId="24" xfId="0" applyFont="1" applyFill="1" applyBorder="1" applyAlignment="1" applyProtection="1">
      <alignment horizontal="center" vertical="center" wrapText="1"/>
    </xf>
    <xf numFmtId="0" fontId="10" fillId="4" borderId="25" xfId="0" applyFont="1" applyFill="1" applyBorder="1" applyAlignment="1" applyProtection="1">
      <alignment horizontal="center" vertical="center" wrapText="1"/>
    </xf>
    <xf numFmtId="0" fontId="10" fillId="4" borderId="26" xfId="0" applyFont="1" applyFill="1" applyBorder="1" applyAlignment="1" applyProtection="1">
      <alignment horizontal="center" vertical="center" wrapText="1"/>
    </xf>
    <xf numFmtId="0" fontId="11" fillId="4" borderId="27" xfId="0" applyFont="1" applyFill="1" applyBorder="1" applyAlignment="1" applyProtection="1">
      <alignment vertical="center"/>
    </xf>
    <xf numFmtId="0" fontId="11" fillId="4" borderId="28" xfId="0" applyFont="1" applyFill="1" applyBorder="1" applyAlignment="1" applyProtection="1">
      <alignment vertical="center"/>
    </xf>
    <xf numFmtId="0" fontId="11" fillId="4" borderId="29" xfId="0" applyFont="1" applyFill="1" applyBorder="1" applyAlignment="1" applyProtection="1">
      <alignment vertical="center"/>
    </xf>
    <xf numFmtId="166" fontId="2" fillId="0" borderId="32" xfId="0" applyNumberFormat="1" applyFont="1" applyBorder="1" applyAlignment="1" applyProtection="1">
      <alignment horizontal="center" vertical="center" wrapText="1"/>
    </xf>
  </cellXfs>
  <cellStyles count="6">
    <cellStyle name="Millares 2 3" xfId="4" xr:uid="{ABDC8AB4-B818-44E4-8669-86C1ACD027BD}"/>
    <cellStyle name="Moneda" xfId="5" builtinId="4"/>
    <cellStyle name="Moneda [0]" xfId="1" builtinId="7"/>
    <cellStyle name="Normal" xfId="0" builtinId="0"/>
    <cellStyle name="Normal 10 2" xfId="3" xr:uid="{00000000-0005-0000-0000-000003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215153</xdr:colOff>
      <xdr:row>1</xdr:row>
      <xdr:rowOff>17930</xdr:rowOff>
    </xdr:from>
    <xdr:to>
      <xdr:col>9</xdr:col>
      <xdr:colOff>1371601</xdr:colOff>
      <xdr:row>5</xdr:row>
      <xdr:rowOff>161365</xdr:rowOff>
    </xdr:to>
    <xdr:pic>
      <xdr:nvPicPr>
        <xdr:cNvPr id="4" name="Imagen 3">
          <a:extLst>
            <a:ext uri="{FF2B5EF4-FFF2-40B4-BE49-F238E27FC236}">
              <a16:creationId xmlns:a16="http://schemas.microsoft.com/office/drawing/2014/main" id="{BE15DFB0-1133-438D-8808-FF2A950E1482}"/>
            </a:ext>
          </a:extLst>
        </xdr:cNvPr>
        <xdr:cNvPicPr/>
      </xdr:nvPicPr>
      <xdr:blipFill rotWithShape="1">
        <a:blip xmlns:r="http://schemas.openxmlformats.org/officeDocument/2006/relationships" r:embed="rId1"/>
        <a:srcRect l="14814" t="14424" r="46789" b="16419"/>
        <a:stretch/>
      </xdr:blipFill>
      <xdr:spPr>
        <a:xfrm>
          <a:off x="8597153" y="197224"/>
          <a:ext cx="2483224" cy="860612"/>
        </a:xfrm>
        <a:prstGeom prst="rect">
          <a:avLst/>
        </a:prstGeom>
      </xdr:spPr>
    </xdr:pic>
    <xdr:clientData/>
  </xdr:twoCellAnchor>
  <xdr:twoCellAnchor editAs="oneCell">
    <xdr:from>
      <xdr:col>1</xdr:col>
      <xdr:colOff>573742</xdr:colOff>
      <xdr:row>1</xdr:row>
      <xdr:rowOff>0</xdr:rowOff>
    </xdr:from>
    <xdr:to>
      <xdr:col>2</xdr:col>
      <xdr:colOff>1174377</xdr:colOff>
      <xdr:row>6</xdr:row>
      <xdr:rowOff>38734</xdr:rowOff>
    </xdr:to>
    <xdr:pic>
      <xdr:nvPicPr>
        <xdr:cNvPr id="5" name="Imagen 4">
          <a:extLst>
            <a:ext uri="{FF2B5EF4-FFF2-40B4-BE49-F238E27FC236}">
              <a16:creationId xmlns:a16="http://schemas.microsoft.com/office/drawing/2014/main" id="{7D5818E9-A1CD-9393-1F85-A5C75DC5ED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0283" y="179294"/>
          <a:ext cx="2294965" cy="94416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215153</xdr:colOff>
      <xdr:row>1</xdr:row>
      <xdr:rowOff>17930</xdr:rowOff>
    </xdr:from>
    <xdr:to>
      <xdr:col>9</xdr:col>
      <xdr:colOff>1371601</xdr:colOff>
      <xdr:row>5</xdr:row>
      <xdr:rowOff>161365</xdr:rowOff>
    </xdr:to>
    <xdr:pic>
      <xdr:nvPicPr>
        <xdr:cNvPr id="2" name="Imagen 1">
          <a:extLst>
            <a:ext uri="{FF2B5EF4-FFF2-40B4-BE49-F238E27FC236}">
              <a16:creationId xmlns:a16="http://schemas.microsoft.com/office/drawing/2014/main" id="{E89EC0A9-3E67-415B-A6BE-D369BC4EC45B}"/>
            </a:ext>
          </a:extLst>
        </xdr:cNvPr>
        <xdr:cNvPicPr/>
      </xdr:nvPicPr>
      <xdr:blipFill rotWithShape="1">
        <a:blip xmlns:r="http://schemas.openxmlformats.org/officeDocument/2006/relationships" r:embed="rId1"/>
        <a:srcRect l="14814" t="14424" r="46789" b="16419"/>
        <a:stretch/>
      </xdr:blipFill>
      <xdr:spPr>
        <a:xfrm>
          <a:off x="8536193" y="193190"/>
          <a:ext cx="2489948" cy="874955"/>
        </a:xfrm>
        <a:prstGeom prst="rect">
          <a:avLst/>
        </a:prstGeom>
      </xdr:spPr>
    </xdr:pic>
    <xdr:clientData/>
  </xdr:twoCellAnchor>
  <xdr:twoCellAnchor editAs="oneCell">
    <xdr:from>
      <xdr:col>1</xdr:col>
      <xdr:colOff>573742</xdr:colOff>
      <xdr:row>1</xdr:row>
      <xdr:rowOff>0</xdr:rowOff>
    </xdr:from>
    <xdr:to>
      <xdr:col>2</xdr:col>
      <xdr:colOff>1174377</xdr:colOff>
      <xdr:row>6</xdr:row>
      <xdr:rowOff>38734</xdr:rowOff>
    </xdr:to>
    <xdr:pic>
      <xdr:nvPicPr>
        <xdr:cNvPr id="3" name="Imagen 2">
          <a:extLst>
            <a:ext uri="{FF2B5EF4-FFF2-40B4-BE49-F238E27FC236}">
              <a16:creationId xmlns:a16="http://schemas.microsoft.com/office/drawing/2014/main" id="{675FA063-7CA9-4CE0-8934-9FD0773A46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0422" y="175260"/>
          <a:ext cx="2284655" cy="9607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8"/>
  <sheetViews>
    <sheetView view="pageBreakPreview" zoomScale="85" zoomScaleNormal="100" zoomScaleSheetLayoutView="85" workbookViewId="0">
      <selection activeCell="B9" sqref="B9:E9"/>
    </sheetView>
  </sheetViews>
  <sheetFormatPr baseColWidth="10" defaultColWidth="11.42578125" defaultRowHeight="12.75" x14ac:dyDescent="0.2"/>
  <cols>
    <col min="1" max="1" width="1.5703125" style="1" customWidth="1"/>
    <col min="2" max="2" width="24.5703125" style="1" customWidth="1"/>
    <col min="3" max="3" width="26.5703125" style="1" customWidth="1"/>
    <col min="4" max="4" width="17.5703125" style="1" customWidth="1"/>
    <col min="5" max="5" width="10.5703125" style="1" customWidth="1"/>
    <col min="6" max="6" width="13.5703125" style="1" customWidth="1"/>
    <col min="7" max="7" width="14.5703125" style="1" customWidth="1"/>
    <col min="8" max="8" width="12.42578125" style="1" customWidth="1"/>
    <col min="9" max="9" width="19.42578125" style="1" customWidth="1"/>
    <col min="10" max="10" width="22.5703125" style="1" customWidth="1"/>
    <col min="11" max="11" width="2.5703125" style="2" customWidth="1"/>
    <col min="12" max="12" width="17.5703125" style="1" bestFit="1" customWidth="1"/>
    <col min="13" max="15" width="17.7109375" style="1" bestFit="1" customWidth="1"/>
    <col min="16" max="16384" width="11.42578125" style="1"/>
  </cols>
  <sheetData>
    <row r="1" spans="1:11" ht="13.5" thickBot="1" x14ac:dyDescent="0.25"/>
    <row r="2" spans="1:11" ht="14.45" customHeight="1" x14ac:dyDescent="0.2">
      <c r="B2" s="90"/>
      <c r="C2" s="91"/>
      <c r="D2" s="96" t="s">
        <v>0</v>
      </c>
      <c r="E2" s="96"/>
      <c r="F2" s="96"/>
      <c r="G2" s="96"/>
      <c r="H2" s="96"/>
      <c r="I2" s="96"/>
      <c r="J2" s="96"/>
    </row>
    <row r="3" spans="1:11" s="4" customFormat="1" ht="14.45" customHeight="1" x14ac:dyDescent="0.25">
      <c r="A3" s="3"/>
      <c r="B3" s="92"/>
      <c r="C3" s="93"/>
      <c r="D3" s="97"/>
      <c r="E3" s="97"/>
      <c r="F3" s="97"/>
      <c r="G3" s="97"/>
      <c r="H3" s="97"/>
      <c r="I3" s="97"/>
      <c r="J3" s="97"/>
      <c r="K3" s="3"/>
    </row>
    <row r="4" spans="1:11" s="4" customFormat="1" ht="14.45" customHeight="1" x14ac:dyDescent="0.25">
      <c r="A4" s="3"/>
      <c r="B4" s="92"/>
      <c r="C4" s="93"/>
      <c r="D4" s="97"/>
      <c r="E4" s="97"/>
      <c r="F4" s="97"/>
      <c r="G4" s="97"/>
      <c r="H4" s="97"/>
      <c r="I4" s="97"/>
      <c r="J4" s="97"/>
      <c r="K4" s="3"/>
    </row>
    <row r="5" spans="1:11" s="4" customFormat="1" ht="14.45" customHeight="1" x14ac:dyDescent="0.25">
      <c r="A5" s="3"/>
      <c r="B5" s="92"/>
      <c r="C5" s="93"/>
      <c r="D5" s="97"/>
      <c r="E5" s="97"/>
      <c r="F5" s="97"/>
      <c r="G5" s="97"/>
      <c r="H5" s="97"/>
      <c r="I5" s="97"/>
      <c r="J5" s="97"/>
      <c r="K5" s="3"/>
    </row>
    <row r="6" spans="1:11" s="4" customFormat="1" ht="15" customHeight="1" thickBot="1" x14ac:dyDescent="0.3">
      <c r="A6" s="3"/>
      <c r="B6" s="94"/>
      <c r="C6" s="95"/>
      <c r="D6" s="98"/>
      <c r="E6" s="98"/>
      <c r="F6" s="98"/>
      <c r="G6" s="98"/>
      <c r="H6" s="98"/>
      <c r="I6" s="98"/>
      <c r="J6" s="98"/>
      <c r="K6" s="3"/>
    </row>
    <row r="7" spans="1:11" s="2" customFormat="1" ht="4.3499999999999996" customHeight="1" thickBot="1" x14ac:dyDescent="0.25">
      <c r="B7" s="5"/>
      <c r="J7" s="6"/>
    </row>
    <row r="8" spans="1:11" s="2" customFormat="1" ht="75" customHeight="1" thickBot="1" x14ac:dyDescent="0.25">
      <c r="B8" s="99" t="s">
        <v>66</v>
      </c>
      <c r="C8" s="100"/>
      <c r="D8" s="100"/>
      <c r="E8" s="100"/>
      <c r="F8" s="100"/>
      <c r="G8" s="100"/>
      <c r="H8" s="100"/>
      <c r="I8" s="100"/>
      <c r="J8" s="101"/>
    </row>
    <row r="9" spans="1:11" s="2" customFormat="1" ht="40.9" customHeight="1" x14ac:dyDescent="0.2">
      <c r="B9" s="102"/>
      <c r="C9" s="103"/>
      <c r="D9" s="103"/>
      <c r="E9" s="103"/>
      <c r="F9" s="80"/>
      <c r="G9" s="80"/>
      <c r="H9" s="61"/>
      <c r="I9" s="62"/>
      <c r="J9" s="7" t="s">
        <v>1</v>
      </c>
    </row>
    <row r="10" spans="1:11" s="2" customFormat="1" ht="20.100000000000001" customHeight="1" x14ac:dyDescent="0.2">
      <c r="B10" s="8" t="s">
        <v>2</v>
      </c>
      <c r="C10" s="79" t="s">
        <v>67</v>
      </c>
      <c r="D10" s="79"/>
      <c r="E10" s="79"/>
      <c r="F10" s="80" t="s">
        <v>3</v>
      </c>
      <c r="G10" s="80"/>
      <c r="H10" s="60">
        <v>1</v>
      </c>
      <c r="I10" s="59"/>
      <c r="J10" s="9">
        <v>11</v>
      </c>
    </row>
    <row r="11" spans="1:11" s="2" customFormat="1" ht="8.1" customHeight="1" thickBot="1" x14ac:dyDescent="0.25">
      <c r="B11" s="10"/>
      <c r="C11" s="11"/>
      <c r="D11" s="11"/>
      <c r="E11" s="11"/>
      <c r="F11" s="11"/>
      <c r="G11" s="11"/>
      <c r="H11" s="11"/>
      <c r="I11" s="11"/>
      <c r="J11" s="12"/>
    </row>
    <row r="12" spans="1:11" s="2" customFormat="1" ht="14.1" customHeight="1" thickBot="1" x14ac:dyDescent="0.25">
      <c r="B12" s="13"/>
      <c r="C12" s="13"/>
      <c r="D12" s="13"/>
      <c r="E12" s="13"/>
      <c r="F12" s="14"/>
      <c r="G12" s="14"/>
      <c r="J12" s="15"/>
    </row>
    <row r="13" spans="1:11" s="16" customFormat="1" ht="20.45" customHeight="1" x14ac:dyDescent="0.25">
      <c r="B13" s="81" t="s">
        <v>4</v>
      </c>
      <c r="C13" s="82"/>
      <c r="D13" s="82"/>
      <c r="E13" s="82"/>
      <c r="F13" s="82"/>
      <c r="G13" s="82"/>
      <c r="H13" s="82"/>
      <c r="I13" s="82"/>
      <c r="J13" s="83"/>
    </row>
    <row r="14" spans="1:11" s="2" customFormat="1" ht="25.5" customHeight="1" x14ac:dyDescent="0.2">
      <c r="B14" s="84" t="s">
        <v>5</v>
      </c>
      <c r="C14" s="85"/>
      <c r="D14" s="88" t="s">
        <v>6</v>
      </c>
      <c r="E14" s="88" t="s">
        <v>7</v>
      </c>
      <c r="F14" s="88" t="s">
        <v>8</v>
      </c>
      <c r="G14" s="88" t="s">
        <v>9</v>
      </c>
      <c r="H14" s="88" t="s">
        <v>10</v>
      </c>
      <c r="I14" s="88" t="s">
        <v>11</v>
      </c>
      <c r="J14" s="106" t="s">
        <v>12</v>
      </c>
    </row>
    <row r="15" spans="1:11" s="2" customFormat="1" ht="12.75" customHeight="1" x14ac:dyDescent="0.2">
      <c r="B15" s="86"/>
      <c r="C15" s="87"/>
      <c r="D15" s="89"/>
      <c r="E15" s="89"/>
      <c r="F15" s="89"/>
      <c r="G15" s="89"/>
      <c r="H15" s="89"/>
      <c r="I15" s="89"/>
      <c r="J15" s="107"/>
    </row>
    <row r="16" spans="1:11" s="2" customFormat="1" ht="21" hidden="1" customHeight="1" x14ac:dyDescent="0.2">
      <c r="B16" s="17" t="s">
        <v>13</v>
      </c>
      <c r="C16" s="18"/>
      <c r="D16" s="18"/>
      <c r="E16" s="18"/>
      <c r="F16" s="18"/>
      <c r="G16" s="18"/>
      <c r="H16" s="18"/>
      <c r="I16" s="18"/>
      <c r="J16" s="19"/>
    </row>
    <row r="17" spans="2:10" s="2" customFormat="1" hidden="1" x14ac:dyDescent="0.2">
      <c r="B17" s="108" t="s">
        <v>14</v>
      </c>
      <c r="C17" s="109"/>
      <c r="D17" s="20">
        <v>10400000</v>
      </c>
      <c r="E17" s="21" t="s">
        <v>15</v>
      </c>
      <c r="F17" s="22">
        <v>1</v>
      </c>
      <c r="G17" s="23">
        <v>0.2</v>
      </c>
      <c r="H17" s="24">
        <f>+IF(F17&lt;&gt;0,I10,"")</f>
        <v>0</v>
      </c>
      <c r="I17" s="25">
        <v>2.35</v>
      </c>
      <c r="J17" s="26">
        <f>+IF(F17&lt;&gt;0,IF(I17&lt;&gt;0,(ROUNDUP(D17*F17*G17*H17*(I17),0)),(ROUNDUP(D17*F17*G17*H17,0))),0)</f>
        <v>0</v>
      </c>
    </row>
    <row r="18" spans="2:10" s="2" customFormat="1" hidden="1" x14ac:dyDescent="0.2">
      <c r="B18" s="104" t="s">
        <v>16</v>
      </c>
      <c r="C18" s="105"/>
      <c r="D18" s="20">
        <v>7880000</v>
      </c>
      <c r="E18" s="21" t="s">
        <v>15</v>
      </c>
      <c r="F18" s="27">
        <v>1</v>
      </c>
      <c r="G18" s="28">
        <v>0.2</v>
      </c>
      <c r="H18" s="29">
        <v>0</v>
      </c>
      <c r="I18" s="29">
        <f>+I17</f>
        <v>2.35</v>
      </c>
      <c r="J18" s="30">
        <f t="shared" ref="J18:J33" si="0">+IF(F18&lt;&gt;0,IF(I18&lt;&gt;0,(ROUNDUP(D18*F18*G18*H18*(I18),0)),(ROUNDUP(D18*F18*G18*H18,0))),0)</f>
        <v>0</v>
      </c>
    </row>
    <row r="19" spans="2:10" s="2" customFormat="1" ht="12.75" hidden="1" customHeight="1" x14ac:dyDescent="0.2">
      <c r="B19" s="104" t="s">
        <v>17</v>
      </c>
      <c r="C19" s="105"/>
      <c r="D19" s="31">
        <v>7380728.25</v>
      </c>
      <c r="E19" s="21" t="s">
        <v>15</v>
      </c>
      <c r="F19" s="27"/>
      <c r="G19" s="28">
        <v>0.35</v>
      </c>
      <c r="H19" s="29">
        <v>0</v>
      </c>
      <c r="I19" s="29">
        <f t="shared" ref="I19:I32" si="1">+I18</f>
        <v>2.35</v>
      </c>
      <c r="J19" s="30">
        <f t="shared" si="0"/>
        <v>0</v>
      </c>
    </row>
    <row r="20" spans="2:10" s="2" customFormat="1" ht="12.75" hidden="1" customHeight="1" x14ac:dyDescent="0.2">
      <c r="B20" s="104" t="s">
        <v>18</v>
      </c>
      <c r="C20" s="105"/>
      <c r="D20" s="31">
        <v>7380728.25</v>
      </c>
      <c r="E20" s="21" t="s">
        <v>15</v>
      </c>
      <c r="F20" s="27"/>
      <c r="G20" s="28">
        <v>0.35</v>
      </c>
      <c r="H20" s="29">
        <v>0</v>
      </c>
      <c r="I20" s="29">
        <f t="shared" si="1"/>
        <v>2.35</v>
      </c>
      <c r="J20" s="30">
        <f t="shared" si="0"/>
        <v>0</v>
      </c>
    </row>
    <row r="21" spans="2:10" s="2" customFormat="1" hidden="1" x14ac:dyDescent="0.2">
      <c r="B21" s="104" t="s">
        <v>19</v>
      </c>
      <c r="C21" s="105"/>
      <c r="D21" s="20">
        <f>+D18</f>
        <v>7880000</v>
      </c>
      <c r="E21" s="21" t="s">
        <v>15</v>
      </c>
      <c r="F21" s="27">
        <v>1</v>
      </c>
      <c r="G21" s="28">
        <v>0.2</v>
      </c>
      <c r="H21" s="29">
        <v>0</v>
      </c>
      <c r="I21" s="29">
        <f t="shared" si="1"/>
        <v>2.35</v>
      </c>
      <c r="J21" s="30">
        <f t="shared" si="0"/>
        <v>0</v>
      </c>
    </row>
    <row r="22" spans="2:10" s="2" customFormat="1" hidden="1" x14ac:dyDescent="0.2">
      <c r="B22" s="104" t="s">
        <v>20</v>
      </c>
      <c r="C22" s="105"/>
      <c r="D22" s="20">
        <f>+D21</f>
        <v>7880000</v>
      </c>
      <c r="E22" s="21" t="s">
        <v>15</v>
      </c>
      <c r="F22" s="27">
        <v>1</v>
      </c>
      <c r="G22" s="28">
        <v>0.2</v>
      </c>
      <c r="H22" s="29">
        <v>0</v>
      </c>
      <c r="I22" s="29">
        <f t="shared" si="1"/>
        <v>2.35</v>
      </c>
      <c r="J22" s="30">
        <f t="shared" si="0"/>
        <v>0</v>
      </c>
    </row>
    <row r="23" spans="2:10" s="2" customFormat="1" hidden="1" x14ac:dyDescent="0.2">
      <c r="B23" s="104" t="s">
        <v>21</v>
      </c>
      <c r="C23" s="105"/>
      <c r="D23" s="20">
        <f>+D22</f>
        <v>7880000</v>
      </c>
      <c r="E23" s="21" t="s">
        <v>15</v>
      </c>
      <c r="F23" s="27">
        <v>1</v>
      </c>
      <c r="G23" s="28">
        <v>0.2</v>
      </c>
      <c r="H23" s="29">
        <v>0</v>
      </c>
      <c r="I23" s="29">
        <f t="shared" si="1"/>
        <v>2.35</v>
      </c>
      <c r="J23" s="30">
        <f t="shared" si="0"/>
        <v>0</v>
      </c>
    </row>
    <row r="24" spans="2:10" s="2" customFormat="1" hidden="1" x14ac:dyDescent="0.2">
      <c r="B24" s="104" t="s">
        <v>22</v>
      </c>
      <c r="C24" s="105"/>
      <c r="D24" s="20">
        <f>+D23</f>
        <v>7880000</v>
      </c>
      <c r="E24" s="21" t="s">
        <v>15</v>
      </c>
      <c r="F24" s="27">
        <v>1</v>
      </c>
      <c r="G24" s="28">
        <v>0.25</v>
      </c>
      <c r="H24" s="29">
        <v>0</v>
      </c>
      <c r="I24" s="29">
        <f>+I22</f>
        <v>2.35</v>
      </c>
      <c r="J24" s="30">
        <f t="shared" si="0"/>
        <v>0</v>
      </c>
    </row>
    <row r="25" spans="2:10" s="2" customFormat="1" hidden="1" x14ac:dyDescent="0.2">
      <c r="B25" s="104" t="s">
        <v>23</v>
      </c>
      <c r="C25" s="105"/>
      <c r="D25" s="20">
        <v>4800000</v>
      </c>
      <c r="E25" s="21" t="s">
        <v>15</v>
      </c>
      <c r="F25" s="27">
        <v>1</v>
      </c>
      <c r="G25" s="28">
        <v>0</v>
      </c>
      <c r="H25" s="29">
        <v>0</v>
      </c>
      <c r="I25" s="29">
        <f t="shared" si="1"/>
        <v>2.35</v>
      </c>
      <c r="J25" s="30">
        <f t="shared" si="0"/>
        <v>0</v>
      </c>
    </row>
    <row r="26" spans="2:10" s="2" customFormat="1" hidden="1" x14ac:dyDescent="0.2">
      <c r="B26" s="104" t="s">
        <v>24</v>
      </c>
      <c r="C26" s="105"/>
      <c r="D26" s="20">
        <v>6405000</v>
      </c>
      <c r="E26" s="21" t="s">
        <v>15</v>
      </c>
      <c r="F26" s="27">
        <v>1</v>
      </c>
      <c r="G26" s="28">
        <v>0.25</v>
      </c>
      <c r="H26" s="29">
        <v>0</v>
      </c>
      <c r="I26" s="29">
        <f t="shared" si="1"/>
        <v>2.35</v>
      </c>
      <c r="J26" s="30">
        <f t="shared" si="0"/>
        <v>0</v>
      </c>
    </row>
    <row r="27" spans="2:10" s="2" customFormat="1" hidden="1" x14ac:dyDescent="0.2">
      <c r="B27" s="104" t="s">
        <v>25</v>
      </c>
      <c r="C27" s="105"/>
      <c r="D27" s="20">
        <f t="shared" ref="D27:D32" si="2">+D26</f>
        <v>6405000</v>
      </c>
      <c r="E27" s="21" t="s">
        <v>15</v>
      </c>
      <c r="F27" s="27">
        <v>1</v>
      </c>
      <c r="G27" s="28">
        <v>0.1</v>
      </c>
      <c r="H27" s="29">
        <v>0</v>
      </c>
      <c r="I27" s="29">
        <f t="shared" si="1"/>
        <v>2.35</v>
      </c>
      <c r="J27" s="30">
        <f t="shared" si="0"/>
        <v>0</v>
      </c>
    </row>
    <row r="28" spans="2:10" s="2" customFormat="1" hidden="1" x14ac:dyDescent="0.2">
      <c r="B28" s="104" t="s">
        <v>26</v>
      </c>
      <c r="C28" s="105"/>
      <c r="D28" s="20">
        <f t="shared" si="2"/>
        <v>6405000</v>
      </c>
      <c r="E28" s="21" t="s">
        <v>15</v>
      </c>
      <c r="F28" s="27">
        <v>1</v>
      </c>
      <c r="G28" s="28">
        <v>0.2</v>
      </c>
      <c r="H28" s="29">
        <v>0</v>
      </c>
      <c r="I28" s="29">
        <f t="shared" si="1"/>
        <v>2.35</v>
      </c>
      <c r="J28" s="30">
        <f t="shared" si="0"/>
        <v>0</v>
      </c>
    </row>
    <row r="29" spans="2:10" s="2" customFormat="1" hidden="1" x14ac:dyDescent="0.2">
      <c r="B29" s="104" t="s">
        <v>27</v>
      </c>
      <c r="C29" s="105"/>
      <c r="D29" s="20">
        <f t="shared" si="2"/>
        <v>6405000</v>
      </c>
      <c r="E29" s="21" t="s">
        <v>15</v>
      </c>
      <c r="F29" s="27">
        <v>0</v>
      </c>
      <c r="G29" s="28">
        <v>0.2</v>
      </c>
      <c r="H29" s="29">
        <v>0</v>
      </c>
      <c r="I29" s="29">
        <f t="shared" si="1"/>
        <v>2.35</v>
      </c>
      <c r="J29" s="30">
        <f t="shared" si="0"/>
        <v>0</v>
      </c>
    </row>
    <row r="30" spans="2:10" s="2" customFormat="1" hidden="1" x14ac:dyDescent="0.2">
      <c r="B30" s="104" t="s">
        <v>28</v>
      </c>
      <c r="C30" s="105"/>
      <c r="D30" s="20">
        <f t="shared" si="2"/>
        <v>6405000</v>
      </c>
      <c r="E30" s="21" t="s">
        <v>15</v>
      </c>
      <c r="F30" s="27">
        <v>1</v>
      </c>
      <c r="G30" s="28">
        <v>0.2</v>
      </c>
      <c r="H30" s="29">
        <v>0</v>
      </c>
      <c r="I30" s="29">
        <f t="shared" si="1"/>
        <v>2.35</v>
      </c>
      <c r="J30" s="30">
        <f t="shared" si="0"/>
        <v>0</v>
      </c>
    </row>
    <row r="31" spans="2:10" s="2" customFormat="1" hidden="1" x14ac:dyDescent="0.2">
      <c r="B31" s="104" t="s">
        <v>29</v>
      </c>
      <c r="C31" s="105"/>
      <c r="D31" s="20">
        <f t="shared" si="2"/>
        <v>6405000</v>
      </c>
      <c r="E31" s="21" t="s">
        <v>15</v>
      </c>
      <c r="F31" s="27">
        <v>1</v>
      </c>
      <c r="G31" s="28">
        <v>0.2</v>
      </c>
      <c r="H31" s="29">
        <v>0</v>
      </c>
      <c r="I31" s="29">
        <f t="shared" si="1"/>
        <v>2.35</v>
      </c>
      <c r="J31" s="30">
        <f t="shared" si="0"/>
        <v>0</v>
      </c>
    </row>
    <row r="32" spans="2:10" s="2" customFormat="1" hidden="1" x14ac:dyDescent="0.2">
      <c r="B32" s="104" t="s">
        <v>30</v>
      </c>
      <c r="C32" s="105"/>
      <c r="D32" s="20">
        <f t="shared" si="2"/>
        <v>6405000</v>
      </c>
      <c r="E32" s="21" t="s">
        <v>15</v>
      </c>
      <c r="F32" s="27">
        <v>1</v>
      </c>
      <c r="G32" s="28">
        <v>0.2</v>
      </c>
      <c r="H32" s="29">
        <v>0</v>
      </c>
      <c r="I32" s="29">
        <f t="shared" si="1"/>
        <v>2.35</v>
      </c>
      <c r="J32" s="30">
        <f t="shared" si="0"/>
        <v>0</v>
      </c>
    </row>
    <row r="33" spans="2:10" s="2" customFormat="1" hidden="1" x14ac:dyDescent="0.2">
      <c r="B33" s="104" t="s">
        <v>31</v>
      </c>
      <c r="C33" s="105"/>
      <c r="D33" s="20">
        <f>+D27</f>
        <v>6405000</v>
      </c>
      <c r="E33" s="32" t="s">
        <v>15</v>
      </c>
      <c r="F33" s="27">
        <v>1</v>
      </c>
      <c r="G33" s="28">
        <v>0.5</v>
      </c>
      <c r="H33" s="29">
        <v>0</v>
      </c>
      <c r="I33" s="29">
        <f>+I27</f>
        <v>2.35</v>
      </c>
      <c r="J33" s="30">
        <f t="shared" si="0"/>
        <v>0</v>
      </c>
    </row>
    <row r="34" spans="2:10" s="2" customFormat="1" ht="21" customHeight="1" thickBot="1" x14ac:dyDescent="0.25">
      <c r="B34" s="17" t="s">
        <v>32</v>
      </c>
      <c r="C34" s="18"/>
      <c r="D34" s="18"/>
      <c r="E34" s="18"/>
      <c r="F34" s="18"/>
      <c r="G34" s="18"/>
      <c r="H34" s="18"/>
      <c r="I34" s="18"/>
      <c r="J34" s="19"/>
    </row>
    <row r="35" spans="2:10" s="150" customFormat="1" x14ac:dyDescent="0.2">
      <c r="B35" s="145" t="s">
        <v>14</v>
      </c>
      <c r="C35" s="146"/>
      <c r="D35" s="58">
        <v>10950000</v>
      </c>
      <c r="E35" s="147" t="s">
        <v>15</v>
      </c>
      <c r="F35" s="148">
        <v>1</v>
      </c>
      <c r="G35" s="23">
        <v>0.3</v>
      </c>
      <c r="H35" s="33">
        <v>11</v>
      </c>
      <c r="I35" s="24">
        <v>2.2999999999999998</v>
      </c>
      <c r="J35" s="149">
        <f>+IF(F35&lt;&gt;0,IF(I35&lt;&gt;0,(ROUNDUP(D35*F35*G35*H35*(I35),0)),(ROUNDUP(D35*F35*G35*H35,0))),0)</f>
        <v>83110500</v>
      </c>
    </row>
    <row r="36" spans="2:10" s="150" customFormat="1" x14ac:dyDescent="0.2">
      <c r="B36" s="151" t="s">
        <v>20</v>
      </c>
      <c r="C36" s="152"/>
      <c r="D36" s="58">
        <v>8360700</v>
      </c>
      <c r="E36" s="147" t="s">
        <v>15</v>
      </c>
      <c r="F36" s="153">
        <v>1</v>
      </c>
      <c r="G36" s="28">
        <v>0.3</v>
      </c>
      <c r="H36" s="33">
        <v>8</v>
      </c>
      <c r="I36" s="154">
        <f>+I35</f>
        <v>2.2999999999999998</v>
      </c>
      <c r="J36" s="155">
        <f t="shared" ref="J36:J46" si="3">+IF(F36&lt;&gt;0,IF(I36&lt;&gt;0,(ROUNDUP(D36*F36*G36*H36*(I36),0)),(ROUNDUP(D36*F36*G36*H36,0))),0)</f>
        <v>46151064</v>
      </c>
    </row>
    <row r="37" spans="2:10" s="150" customFormat="1" ht="12.75" hidden="1" customHeight="1" x14ac:dyDescent="0.2">
      <c r="B37" s="151" t="s">
        <v>17</v>
      </c>
      <c r="C37" s="152"/>
      <c r="D37" s="156">
        <v>7380728.25</v>
      </c>
      <c r="E37" s="147" t="s">
        <v>15</v>
      </c>
      <c r="F37" s="153"/>
      <c r="G37" s="28">
        <v>0.35</v>
      </c>
      <c r="H37" s="33">
        <v>10</v>
      </c>
      <c r="I37" s="154">
        <f t="shared" ref="I37:I39" si="4">+I36</f>
        <v>2.2999999999999998</v>
      </c>
      <c r="J37" s="155">
        <f t="shared" si="3"/>
        <v>0</v>
      </c>
    </row>
    <row r="38" spans="2:10" s="150" customFormat="1" ht="12.75" hidden="1" customHeight="1" x14ac:dyDescent="0.2">
      <c r="B38" s="151" t="s">
        <v>18</v>
      </c>
      <c r="C38" s="152"/>
      <c r="D38" s="156">
        <v>7380728.25</v>
      </c>
      <c r="E38" s="147" t="s">
        <v>15</v>
      </c>
      <c r="F38" s="153"/>
      <c r="G38" s="28">
        <v>0.35</v>
      </c>
      <c r="H38" s="33">
        <v>10</v>
      </c>
      <c r="I38" s="154">
        <f t="shared" si="4"/>
        <v>2.2999999999999998</v>
      </c>
      <c r="J38" s="155">
        <f t="shared" si="3"/>
        <v>0</v>
      </c>
    </row>
    <row r="39" spans="2:10" s="150" customFormat="1" ht="12.75" customHeight="1" x14ac:dyDescent="0.2">
      <c r="B39" s="151" t="s">
        <v>68</v>
      </c>
      <c r="C39" s="152"/>
      <c r="D39" s="58">
        <f>+D36</f>
        <v>8360700</v>
      </c>
      <c r="E39" s="147" t="s">
        <v>15</v>
      </c>
      <c r="F39" s="153">
        <v>1</v>
      </c>
      <c r="G39" s="28">
        <v>0.2</v>
      </c>
      <c r="H39" s="33">
        <v>3</v>
      </c>
      <c r="I39" s="154">
        <f t="shared" si="4"/>
        <v>2.2999999999999998</v>
      </c>
      <c r="J39" s="155">
        <f t="shared" si="3"/>
        <v>11537766</v>
      </c>
    </row>
    <row r="40" spans="2:10" s="150" customFormat="1" x14ac:dyDescent="0.2">
      <c r="B40" s="157" t="s">
        <v>31</v>
      </c>
      <c r="C40" s="158"/>
      <c r="D40" s="58">
        <v>4650000</v>
      </c>
      <c r="E40" s="147" t="s">
        <v>15</v>
      </c>
      <c r="F40" s="153">
        <v>1</v>
      </c>
      <c r="G40" s="28">
        <v>0.7</v>
      </c>
      <c r="H40" s="33">
        <v>11</v>
      </c>
      <c r="I40" s="154">
        <f>+I46</f>
        <v>2.2999999999999998</v>
      </c>
      <c r="J40" s="155">
        <f>+IF(F40&lt;&gt;0,IF(I40&lt;&gt;0,(ROUNDUP(D40*F40*G40*H40*(I40),0)),(ROUNDUP(D40*F40*G40*H40,0))),0)</f>
        <v>82351500</v>
      </c>
    </row>
    <row r="41" spans="2:10" s="150" customFormat="1" x14ac:dyDescent="0.2">
      <c r="B41" s="151" t="s">
        <v>22</v>
      </c>
      <c r="C41" s="152"/>
      <c r="D41" s="58">
        <f>+D39</f>
        <v>8360700</v>
      </c>
      <c r="E41" s="147" t="s">
        <v>15</v>
      </c>
      <c r="F41" s="153">
        <v>1</v>
      </c>
      <c r="G41" s="28">
        <v>0.2</v>
      </c>
      <c r="H41" s="33">
        <v>7</v>
      </c>
      <c r="I41" s="154">
        <f>+I39</f>
        <v>2.2999999999999998</v>
      </c>
      <c r="J41" s="155">
        <f t="shared" si="3"/>
        <v>26921454</v>
      </c>
    </row>
    <row r="42" spans="2:10" s="150" customFormat="1" x14ac:dyDescent="0.2">
      <c r="B42" s="151" t="s">
        <v>19</v>
      </c>
      <c r="C42" s="152"/>
      <c r="D42" s="58">
        <v>8360700</v>
      </c>
      <c r="E42" s="147" t="s">
        <v>15</v>
      </c>
      <c r="F42" s="153">
        <v>1</v>
      </c>
      <c r="G42" s="28">
        <v>0.2</v>
      </c>
      <c r="H42" s="33">
        <v>3</v>
      </c>
      <c r="I42" s="154">
        <f>+I40</f>
        <v>2.2999999999999998</v>
      </c>
      <c r="J42" s="155">
        <f t="shared" si="3"/>
        <v>11537766</v>
      </c>
    </row>
    <row r="43" spans="2:10" s="150" customFormat="1" x14ac:dyDescent="0.2">
      <c r="B43" s="151" t="s">
        <v>23</v>
      </c>
      <c r="C43" s="152"/>
      <c r="D43" s="58">
        <v>5050000</v>
      </c>
      <c r="E43" s="147" t="s">
        <v>15</v>
      </c>
      <c r="F43" s="153">
        <v>1</v>
      </c>
      <c r="G43" s="28">
        <v>0.1</v>
      </c>
      <c r="H43" s="33">
        <v>2</v>
      </c>
      <c r="I43" s="154">
        <f t="shared" ref="I43:I44" si="5">+I41</f>
        <v>2.2999999999999998</v>
      </c>
      <c r="J43" s="155">
        <f t="shared" si="3"/>
        <v>2323000</v>
      </c>
    </row>
    <row r="44" spans="2:10" s="150" customFormat="1" x14ac:dyDescent="0.2">
      <c r="B44" s="151" t="s">
        <v>63</v>
      </c>
      <c r="C44" s="152"/>
      <c r="D44" s="58">
        <f>+D42</f>
        <v>8360700</v>
      </c>
      <c r="E44" s="147" t="s">
        <v>15</v>
      </c>
      <c r="F44" s="153">
        <v>1</v>
      </c>
      <c r="G44" s="28">
        <v>0.2</v>
      </c>
      <c r="H44" s="33">
        <v>2</v>
      </c>
      <c r="I44" s="154">
        <f t="shared" si="5"/>
        <v>2.2999999999999998</v>
      </c>
      <c r="J44" s="155">
        <f t="shared" si="3"/>
        <v>7691844</v>
      </c>
    </row>
    <row r="45" spans="2:10" s="150" customFormat="1" x14ac:dyDescent="0.2">
      <c r="B45" s="157" t="s">
        <v>24</v>
      </c>
      <c r="C45" s="158"/>
      <c r="D45" s="58">
        <v>6795750</v>
      </c>
      <c r="E45" s="147" t="s">
        <v>15</v>
      </c>
      <c r="F45" s="153">
        <v>1</v>
      </c>
      <c r="G45" s="28">
        <v>0.3</v>
      </c>
      <c r="H45" s="33">
        <v>7</v>
      </c>
      <c r="I45" s="154">
        <f>+I41</f>
        <v>2.2999999999999998</v>
      </c>
      <c r="J45" s="155">
        <f t="shared" si="3"/>
        <v>32823473</v>
      </c>
    </row>
    <row r="46" spans="2:10" s="150" customFormat="1" ht="12.75" customHeight="1" x14ac:dyDescent="0.2">
      <c r="B46" s="157" t="s">
        <v>25</v>
      </c>
      <c r="C46" s="158"/>
      <c r="D46" s="58">
        <f>+D45</f>
        <v>6795750</v>
      </c>
      <c r="E46" s="147" t="s">
        <v>15</v>
      </c>
      <c r="F46" s="153">
        <v>1</v>
      </c>
      <c r="G46" s="28">
        <v>0.3</v>
      </c>
      <c r="H46" s="33">
        <v>7</v>
      </c>
      <c r="I46" s="154">
        <f>+I41</f>
        <v>2.2999999999999998</v>
      </c>
      <c r="J46" s="155">
        <f t="shared" si="3"/>
        <v>32823473</v>
      </c>
    </row>
    <row r="47" spans="2:10" s="2" customFormat="1" ht="6" customHeight="1" thickBot="1" x14ac:dyDescent="0.25"/>
    <row r="48" spans="2:10" s="2" customFormat="1" ht="20.100000000000001" customHeight="1" thickBot="1" x14ac:dyDescent="0.25">
      <c r="B48" s="34" t="s">
        <v>33</v>
      </c>
      <c r="C48" s="35"/>
      <c r="D48" s="35"/>
      <c r="E48" s="35"/>
      <c r="F48" s="35"/>
      <c r="G48" s="35"/>
      <c r="H48" s="35"/>
      <c r="I48" s="35"/>
      <c r="J48" s="36"/>
    </row>
    <row r="49" spans="2:10" s="2" customFormat="1" ht="13.35" hidden="1" customHeight="1" x14ac:dyDescent="0.2">
      <c r="B49" s="104" t="s">
        <v>34</v>
      </c>
      <c r="C49" s="105"/>
      <c r="D49" s="31">
        <v>3900000</v>
      </c>
      <c r="E49" s="32" t="s">
        <v>15</v>
      </c>
      <c r="F49" s="27">
        <v>1</v>
      </c>
      <c r="G49" s="37">
        <v>0</v>
      </c>
      <c r="H49" s="29">
        <v>6</v>
      </c>
      <c r="I49" s="29">
        <v>2.2999999999999998</v>
      </c>
      <c r="J49" s="38">
        <f>+IF(F49&lt;&gt;0,IF(I49&lt;&gt;0,(ROUNDUP(D49*F49*G49*H49*(I49),0)),(ROUNDUP(D49*F49*G49*H49,0))),0)</f>
        <v>0</v>
      </c>
    </row>
    <row r="50" spans="2:10" s="2" customFormat="1" ht="13.35" hidden="1" customHeight="1" x14ac:dyDescent="0.2">
      <c r="B50" s="104" t="s">
        <v>61</v>
      </c>
      <c r="C50" s="105"/>
      <c r="D50" s="31">
        <v>3890000</v>
      </c>
      <c r="E50" s="32" t="s">
        <v>15</v>
      </c>
      <c r="F50" s="27">
        <v>1</v>
      </c>
      <c r="G50" s="37">
        <v>0</v>
      </c>
      <c r="H50" s="29">
        <f>+Duracion</f>
        <v>11</v>
      </c>
      <c r="I50" s="29">
        <f>+I49</f>
        <v>2.2999999999999998</v>
      </c>
      <c r="J50" s="38">
        <f>+IF(F50&lt;&gt;0,IF(I50&lt;&gt;0,(ROUNDUP(D50*F50*G50*H50*(I50),0)),(ROUNDUP(D50*F50*G50*H50,0))),0)</f>
        <v>0</v>
      </c>
    </row>
    <row r="51" spans="2:10" s="1" customFormat="1" x14ac:dyDescent="0.2">
      <c r="B51" s="104" t="s">
        <v>35</v>
      </c>
      <c r="C51" s="105"/>
      <c r="D51" s="31">
        <v>3680000</v>
      </c>
      <c r="E51" s="32" t="s">
        <v>15</v>
      </c>
      <c r="F51" s="27">
        <v>1</v>
      </c>
      <c r="G51" s="28">
        <v>0.4</v>
      </c>
      <c r="H51" s="29">
        <v>8</v>
      </c>
      <c r="I51" s="29">
        <f>+I50</f>
        <v>2.2999999999999998</v>
      </c>
      <c r="J51" s="38">
        <f t="shared" ref="J51:J56" si="6">+IF(F51&lt;&gt;0,IF(I51&lt;&gt;0,(ROUNDUP(D51*F51*G51*H51*(I51),0)),(ROUNDUP(D51*F51*G51*H51,0))),0)</f>
        <v>27084800</v>
      </c>
    </row>
    <row r="52" spans="2:10" s="1" customFormat="1" x14ac:dyDescent="0.2">
      <c r="B52" s="104" t="s">
        <v>36</v>
      </c>
      <c r="C52" s="105"/>
      <c r="D52" s="31">
        <v>2330000</v>
      </c>
      <c r="E52" s="32" t="s">
        <v>15</v>
      </c>
      <c r="F52" s="27">
        <v>1</v>
      </c>
      <c r="G52" s="28">
        <v>0.4</v>
      </c>
      <c r="H52" s="29">
        <v>8</v>
      </c>
      <c r="I52" s="29">
        <f t="shared" ref="I52:I56" si="7">+I51</f>
        <v>2.2999999999999998</v>
      </c>
      <c r="J52" s="38">
        <f t="shared" si="6"/>
        <v>17148800</v>
      </c>
    </row>
    <row r="53" spans="2:10" s="2" customFormat="1" ht="12.75" hidden="1" customHeight="1" x14ac:dyDescent="0.2">
      <c r="B53" s="104" t="s">
        <v>37</v>
      </c>
      <c r="C53" s="105"/>
      <c r="D53" s="31">
        <v>1426506.9000000001</v>
      </c>
      <c r="E53" s="32" t="s">
        <v>15</v>
      </c>
      <c r="F53" s="27"/>
      <c r="G53" s="37"/>
      <c r="H53" s="29" t="str">
        <f>+IF(F53&lt;&gt;0,Duracion,"")</f>
        <v/>
      </c>
      <c r="I53" s="29">
        <f t="shared" si="7"/>
        <v>2.2999999999999998</v>
      </c>
      <c r="J53" s="38">
        <f t="shared" si="6"/>
        <v>0</v>
      </c>
    </row>
    <row r="54" spans="2:10" s="2" customFormat="1" ht="12.75" hidden="1" customHeight="1" x14ac:dyDescent="0.2">
      <c r="B54" s="104" t="s">
        <v>38</v>
      </c>
      <c r="C54" s="105"/>
      <c r="D54" s="31">
        <v>2067166.3320000002</v>
      </c>
      <c r="E54" s="32" t="s">
        <v>15</v>
      </c>
      <c r="F54" s="27"/>
      <c r="G54" s="37"/>
      <c r="H54" s="29" t="str">
        <f>+IF(F54&lt;&gt;0,Duracion,"")</f>
        <v/>
      </c>
      <c r="I54" s="29">
        <f t="shared" si="7"/>
        <v>2.2999999999999998</v>
      </c>
      <c r="J54" s="38">
        <f t="shared" si="6"/>
        <v>0</v>
      </c>
    </row>
    <row r="55" spans="2:10" s="2" customFormat="1" ht="12.75" hidden="1" customHeight="1" x14ac:dyDescent="0.2">
      <c r="B55" s="104" t="s">
        <v>39</v>
      </c>
      <c r="C55" s="105"/>
      <c r="D55" s="31">
        <v>1745607.1248000003</v>
      </c>
      <c r="E55" s="32" t="s">
        <v>15</v>
      </c>
      <c r="F55" s="27"/>
      <c r="G55" s="37"/>
      <c r="H55" s="29" t="str">
        <f>+IF(F55&lt;&gt;0,Duracion,"")</f>
        <v/>
      </c>
      <c r="I55" s="29">
        <f t="shared" si="7"/>
        <v>2.2999999999999998</v>
      </c>
      <c r="J55" s="38">
        <f t="shared" si="6"/>
        <v>0</v>
      </c>
    </row>
    <row r="56" spans="2:10" s="2" customFormat="1" x14ac:dyDescent="0.2">
      <c r="B56" s="110" t="s">
        <v>40</v>
      </c>
      <c r="C56" s="111"/>
      <c r="D56" s="31">
        <v>2100000</v>
      </c>
      <c r="E56" s="32" t="s">
        <v>15</v>
      </c>
      <c r="F56" s="27">
        <v>1</v>
      </c>
      <c r="G56" s="37">
        <v>1</v>
      </c>
      <c r="H56" s="29">
        <v>8</v>
      </c>
      <c r="I56" s="29">
        <f t="shared" si="7"/>
        <v>2.2999999999999998</v>
      </c>
      <c r="J56" s="38">
        <f t="shared" si="6"/>
        <v>38640000</v>
      </c>
    </row>
    <row r="57" spans="2:10" s="16" customFormat="1" ht="26.1" customHeight="1" thickBot="1" x14ac:dyDescent="0.3">
      <c r="B57" s="112" t="s">
        <v>41</v>
      </c>
      <c r="C57" s="113"/>
      <c r="D57" s="113"/>
      <c r="E57" s="113"/>
      <c r="F57" s="113"/>
      <c r="G57" s="113"/>
      <c r="H57" s="113"/>
      <c r="I57" s="113"/>
      <c r="J57" s="39">
        <f>+ROUND(SUM(J35:J56),0)</f>
        <v>420145440</v>
      </c>
    </row>
    <row r="58" spans="2:10" s="2" customFormat="1" ht="13.5" thickBot="1" x14ac:dyDescent="0.25">
      <c r="B58" s="1"/>
      <c r="C58" s="1"/>
      <c r="D58" s="1"/>
      <c r="E58" s="1"/>
      <c r="F58" s="1"/>
      <c r="G58" s="1"/>
      <c r="H58" s="1"/>
      <c r="I58" s="1"/>
      <c r="J58" s="1"/>
    </row>
    <row r="59" spans="2:10" s="2" customFormat="1" ht="15.75" customHeight="1" x14ac:dyDescent="0.2">
      <c r="B59" s="114" t="s">
        <v>42</v>
      </c>
      <c r="C59" s="115"/>
      <c r="D59" s="115"/>
      <c r="E59" s="115"/>
      <c r="F59" s="115"/>
      <c r="G59" s="115"/>
      <c r="H59" s="115"/>
      <c r="I59" s="115"/>
      <c r="J59" s="116"/>
    </row>
    <row r="60" spans="2:10" s="2" customFormat="1" ht="32.450000000000003" customHeight="1" x14ac:dyDescent="0.2">
      <c r="B60" s="117" t="s">
        <v>43</v>
      </c>
      <c r="C60" s="118"/>
      <c r="D60" s="118"/>
      <c r="E60" s="40" t="s">
        <v>44</v>
      </c>
      <c r="F60" s="40" t="s">
        <v>8</v>
      </c>
      <c r="G60" s="40" t="s">
        <v>45</v>
      </c>
      <c r="H60" s="119" t="s">
        <v>46</v>
      </c>
      <c r="I60" s="120"/>
      <c r="J60" s="41" t="s">
        <v>12</v>
      </c>
    </row>
    <row r="61" spans="2:10" s="2" customFormat="1" ht="56.1" customHeight="1" x14ac:dyDescent="0.2">
      <c r="B61" s="121" t="s">
        <v>47</v>
      </c>
      <c r="C61" s="122"/>
      <c r="D61" s="122"/>
      <c r="E61" s="42" t="s">
        <v>48</v>
      </c>
      <c r="F61" s="42">
        <v>1</v>
      </c>
      <c r="G61" s="43">
        <v>8</v>
      </c>
      <c r="H61" s="123">
        <v>5200000</v>
      </c>
      <c r="I61" s="123"/>
      <c r="J61" s="44">
        <f>+H61*G61*F61</f>
        <v>41600000</v>
      </c>
    </row>
    <row r="62" spans="2:10" s="2" customFormat="1" ht="27" customHeight="1" x14ac:dyDescent="0.2">
      <c r="B62" s="121" t="s">
        <v>49</v>
      </c>
      <c r="C62" s="122"/>
      <c r="D62" s="122"/>
      <c r="E62" s="42" t="s">
        <v>48</v>
      </c>
      <c r="F62" s="42">
        <v>1</v>
      </c>
      <c r="G62" s="43">
        <v>8</v>
      </c>
      <c r="H62" s="123">
        <v>830000</v>
      </c>
      <c r="I62" s="123"/>
      <c r="J62" s="44">
        <f>+ROUND(H62*G62*F62,0)</f>
        <v>6640000</v>
      </c>
    </row>
    <row r="63" spans="2:10" s="2" customFormat="1" ht="27" customHeight="1" x14ac:dyDescent="0.2">
      <c r="B63" s="124" t="s">
        <v>50</v>
      </c>
      <c r="C63" s="125"/>
      <c r="D63" s="125"/>
      <c r="E63" s="42" t="s">
        <v>48</v>
      </c>
      <c r="F63" s="42">
        <v>1</v>
      </c>
      <c r="G63" s="43">
        <v>8</v>
      </c>
      <c r="H63" s="123">
        <v>3100000</v>
      </c>
      <c r="I63" s="123"/>
      <c r="J63" s="44">
        <f>+H63*G63*F63</f>
        <v>24800000</v>
      </c>
    </row>
    <row r="64" spans="2:10" s="2" customFormat="1" ht="18" customHeight="1" x14ac:dyDescent="0.2">
      <c r="B64" s="124" t="s">
        <v>51</v>
      </c>
      <c r="C64" s="125"/>
      <c r="D64" s="125"/>
      <c r="E64" s="42" t="s">
        <v>48</v>
      </c>
      <c r="F64" s="42">
        <v>1</v>
      </c>
      <c r="G64" s="43">
        <v>8</v>
      </c>
      <c r="H64" s="123">
        <v>850000</v>
      </c>
      <c r="I64" s="123"/>
      <c r="J64" s="44">
        <f>+H64*G64*F64</f>
        <v>6800000</v>
      </c>
    </row>
    <row r="65" spans="2:15" s="2" customFormat="1" ht="30.6" customHeight="1" x14ac:dyDescent="0.2">
      <c r="B65" s="124" t="s">
        <v>62</v>
      </c>
      <c r="C65" s="125"/>
      <c r="D65" s="125"/>
      <c r="E65" s="42" t="s">
        <v>48</v>
      </c>
      <c r="F65" s="42">
        <v>1</v>
      </c>
      <c r="G65" s="43">
        <v>8</v>
      </c>
      <c r="H65" s="123">
        <v>300000</v>
      </c>
      <c r="I65" s="123"/>
      <c r="J65" s="44">
        <f>+H65*G65*F65</f>
        <v>2400000</v>
      </c>
    </row>
    <row r="66" spans="2:15" s="16" customFormat="1" ht="26.1" customHeight="1" thickBot="1" x14ac:dyDescent="0.3">
      <c r="B66" s="112" t="s">
        <v>52</v>
      </c>
      <c r="C66" s="113"/>
      <c r="D66" s="113"/>
      <c r="E66" s="113"/>
      <c r="F66" s="113"/>
      <c r="G66" s="113"/>
      <c r="H66" s="113"/>
      <c r="I66" s="113"/>
      <c r="J66" s="45">
        <f>SUM(J61:J65)</f>
        <v>82240000</v>
      </c>
    </row>
    <row r="67" spans="2:15" s="2" customFormat="1" ht="6" customHeight="1" thickBot="1" x14ac:dyDescent="0.25">
      <c r="B67" s="1"/>
      <c r="C67" s="1"/>
      <c r="D67" s="1"/>
      <c r="E67" s="1"/>
      <c r="F67" s="1"/>
      <c r="G67" s="1"/>
      <c r="H67" s="1"/>
      <c r="I67" s="1"/>
      <c r="J67" s="1"/>
    </row>
    <row r="68" spans="2:15" s="2" customFormat="1" ht="18" customHeight="1" x14ac:dyDescent="0.2">
      <c r="B68" s="81" t="s">
        <v>53</v>
      </c>
      <c r="C68" s="82"/>
      <c r="D68" s="82"/>
      <c r="E68" s="82"/>
      <c r="F68" s="82"/>
      <c r="G68" s="82"/>
      <c r="H68" s="82"/>
      <c r="I68" s="82"/>
      <c r="J68" s="83"/>
      <c r="M68" s="57"/>
    </row>
    <row r="69" spans="2:15" s="2" customFormat="1" ht="38.1" customHeight="1" thickBot="1" x14ac:dyDescent="0.25">
      <c r="B69" s="130" t="s">
        <v>43</v>
      </c>
      <c r="C69" s="131"/>
      <c r="D69" s="131"/>
      <c r="E69" s="46" t="s">
        <v>44</v>
      </c>
      <c r="F69" s="46" t="s">
        <v>8</v>
      </c>
      <c r="G69" s="46" t="s">
        <v>45</v>
      </c>
      <c r="H69" s="132" t="s">
        <v>46</v>
      </c>
      <c r="I69" s="133"/>
      <c r="J69" s="47" t="s">
        <v>12</v>
      </c>
      <c r="L69" s="56"/>
      <c r="M69" s="56"/>
      <c r="N69" s="56"/>
    </row>
    <row r="70" spans="2:15" s="2" customFormat="1" ht="28.35" customHeight="1" x14ac:dyDescent="0.2">
      <c r="B70" s="134" t="s">
        <v>54</v>
      </c>
      <c r="C70" s="135"/>
      <c r="D70" s="135"/>
      <c r="E70" s="48" t="s">
        <v>48</v>
      </c>
      <c r="F70" s="48">
        <v>1</v>
      </c>
      <c r="G70" s="49">
        <v>8</v>
      </c>
      <c r="H70" s="136">
        <v>800000</v>
      </c>
      <c r="I70" s="136"/>
      <c r="J70" s="50">
        <f>+ROUND(H70*G70*F70,0)</f>
        <v>6400000</v>
      </c>
    </row>
    <row r="71" spans="2:15" s="16" customFormat="1" ht="25.35" customHeight="1" thickBot="1" x14ac:dyDescent="0.3">
      <c r="B71" s="112" t="s">
        <v>55</v>
      </c>
      <c r="C71" s="113"/>
      <c r="D71" s="113"/>
      <c r="E71" s="113"/>
      <c r="F71" s="113"/>
      <c r="G71" s="113"/>
      <c r="H71" s="113"/>
      <c r="I71" s="113"/>
      <c r="J71" s="39">
        <f>+J70</f>
        <v>6400000</v>
      </c>
    </row>
    <row r="72" spans="2:15" s="2" customFormat="1" ht="9.6" customHeight="1" thickBot="1" x14ac:dyDescent="0.25">
      <c r="B72" s="1"/>
      <c r="C72" s="1"/>
      <c r="D72" s="1"/>
      <c r="E72" s="1"/>
      <c r="F72" s="1"/>
      <c r="G72" s="1"/>
      <c r="H72" s="1"/>
      <c r="I72" s="1"/>
      <c r="J72" s="1"/>
    </row>
    <row r="73" spans="2:15" s="2" customFormat="1" ht="16.5" thickBot="1" x14ac:dyDescent="0.25">
      <c r="B73" s="127" t="s">
        <v>56</v>
      </c>
      <c r="C73" s="128"/>
      <c r="D73" s="128"/>
      <c r="E73" s="128"/>
      <c r="F73" s="128"/>
      <c r="G73" s="128"/>
      <c r="H73" s="128"/>
      <c r="I73" s="128"/>
      <c r="J73" s="129"/>
    </row>
    <row r="74" spans="2:15" s="16" customFormat="1" ht="20.100000000000001" customHeight="1" thickBot="1" x14ac:dyDescent="0.3">
      <c r="B74" s="137" t="s">
        <v>57</v>
      </c>
      <c r="C74" s="138"/>
      <c r="D74" s="138"/>
      <c r="E74" s="138"/>
      <c r="F74" s="138"/>
      <c r="G74" s="138"/>
      <c r="H74" s="138"/>
      <c r="I74" s="138"/>
      <c r="J74" s="51">
        <f>+J71+J66+J57</f>
        <v>508785440</v>
      </c>
      <c r="M74" s="55"/>
    </row>
    <row r="75" spans="2:15" s="16" customFormat="1" ht="20.100000000000001" customHeight="1" thickBot="1" x14ac:dyDescent="0.3">
      <c r="B75" s="137" t="s">
        <v>58</v>
      </c>
      <c r="C75" s="138"/>
      <c r="D75" s="138"/>
      <c r="E75" s="138"/>
      <c r="F75" s="138"/>
      <c r="G75" s="138"/>
      <c r="H75" s="138"/>
      <c r="I75" s="138"/>
      <c r="J75" s="51">
        <f>+ROUNDDOWN(J74*0.19,0)</f>
        <v>96669233</v>
      </c>
    </row>
    <row r="76" spans="2:15" s="16" customFormat="1" ht="20.100000000000001" hidden="1" customHeight="1" thickBot="1" x14ac:dyDescent="0.3">
      <c r="B76" s="137" t="s">
        <v>59</v>
      </c>
      <c r="C76" s="138"/>
      <c r="D76" s="138"/>
      <c r="E76" s="138"/>
      <c r="F76" s="138"/>
      <c r="G76" s="138"/>
      <c r="H76" s="138"/>
      <c r="I76" s="138"/>
      <c r="J76" s="51"/>
    </row>
    <row r="77" spans="2:15" s="2" customFormat="1" ht="20.100000000000001" customHeight="1" thickBot="1" x14ac:dyDescent="0.25">
      <c r="B77" s="139" t="s">
        <v>60</v>
      </c>
      <c r="C77" s="140"/>
      <c r="D77" s="140"/>
      <c r="E77" s="140"/>
      <c r="F77" s="140"/>
      <c r="G77" s="140"/>
      <c r="H77" s="140"/>
      <c r="I77" s="140"/>
      <c r="J77" s="45">
        <f>+ROUND(J74+J75,0)</f>
        <v>605454673</v>
      </c>
      <c r="L77" s="54"/>
      <c r="M77" s="53"/>
      <c r="N77" s="53"/>
      <c r="O77" s="53"/>
    </row>
    <row r="78" spans="2:15" s="2" customFormat="1" x14ac:dyDescent="0.2">
      <c r="M78" s="53"/>
      <c r="N78" s="53"/>
      <c r="O78" s="53"/>
    </row>
    <row r="79" spans="2:15" s="2" customFormat="1" x14ac:dyDescent="0.2">
      <c r="B79" s="52" t="s">
        <v>70</v>
      </c>
      <c r="M79" s="53"/>
      <c r="N79" s="53"/>
      <c r="O79" s="53"/>
    </row>
    <row r="80" spans="2:15" s="2" customFormat="1" x14ac:dyDescent="0.2">
      <c r="B80" s="52" t="s">
        <v>69</v>
      </c>
      <c r="C80" s="16"/>
      <c r="D80" s="16"/>
      <c r="E80" s="16"/>
      <c r="F80" s="16"/>
      <c r="G80" s="16"/>
      <c r="H80" s="16"/>
      <c r="I80" s="16"/>
    </row>
    <row r="81" spans="2:9" s="2" customFormat="1" x14ac:dyDescent="0.2">
      <c r="B81" s="52" t="s">
        <v>71</v>
      </c>
      <c r="C81" s="16"/>
      <c r="D81" s="16"/>
      <c r="E81" s="16"/>
      <c r="F81" s="16"/>
      <c r="G81" s="16"/>
      <c r="H81" s="16"/>
      <c r="I81" s="16"/>
    </row>
    <row r="82" spans="2:9" s="2" customFormat="1" ht="40.5" customHeight="1" x14ac:dyDescent="0.2">
      <c r="B82" s="141" t="s">
        <v>72</v>
      </c>
      <c r="C82" s="141"/>
      <c r="D82" s="141"/>
      <c r="E82" s="141"/>
      <c r="F82" s="141"/>
      <c r="G82" s="141"/>
      <c r="H82" s="141"/>
      <c r="I82" s="141"/>
    </row>
    <row r="83" spans="2:9" s="2" customFormat="1" x14ac:dyDescent="0.2">
      <c r="B83" s="142" t="s">
        <v>73</v>
      </c>
      <c r="C83" s="142"/>
      <c r="D83" s="142"/>
      <c r="E83" s="142"/>
      <c r="F83" s="142"/>
      <c r="G83" s="142"/>
      <c r="H83" s="142"/>
      <c r="I83" s="142"/>
    </row>
    <row r="84" spans="2:9" x14ac:dyDescent="0.2">
      <c r="B84" s="142" t="s">
        <v>74</v>
      </c>
      <c r="C84" s="142"/>
      <c r="D84" s="142"/>
      <c r="E84" s="142"/>
      <c r="F84" s="142"/>
      <c r="G84" s="142"/>
      <c r="H84" s="142"/>
      <c r="I84" s="142"/>
    </row>
    <row r="85" spans="2:9" ht="25.9" customHeight="1" x14ac:dyDescent="0.2">
      <c r="B85" s="141" t="s">
        <v>75</v>
      </c>
      <c r="C85" s="141"/>
      <c r="D85" s="141"/>
      <c r="E85" s="141"/>
      <c r="F85" s="141"/>
      <c r="G85" s="141"/>
      <c r="H85" s="141"/>
      <c r="I85" s="141"/>
    </row>
    <row r="86" spans="2:9" ht="25.9" customHeight="1" x14ac:dyDescent="0.2">
      <c r="B86" s="141" t="s">
        <v>76</v>
      </c>
      <c r="C86" s="141"/>
      <c r="D86" s="141"/>
      <c r="E86" s="141"/>
      <c r="F86" s="141"/>
      <c r="G86" s="141"/>
      <c r="H86" s="141"/>
      <c r="I86" s="141"/>
    </row>
    <row r="87" spans="2:9" x14ac:dyDescent="0.2">
      <c r="B87" s="126" t="s">
        <v>77</v>
      </c>
      <c r="C87" s="126"/>
      <c r="D87" s="126"/>
      <c r="E87" s="126"/>
      <c r="F87" s="126"/>
      <c r="G87" s="126"/>
      <c r="H87" s="126"/>
      <c r="I87" s="126"/>
    </row>
    <row r="88" spans="2:9" x14ac:dyDescent="0.2">
      <c r="B88" s="126"/>
      <c r="C88" s="126"/>
      <c r="D88" s="126"/>
      <c r="E88" s="126"/>
      <c r="F88" s="126"/>
      <c r="G88" s="126"/>
      <c r="H88" s="126"/>
      <c r="I88" s="126"/>
    </row>
  </sheetData>
  <sheetProtection algorithmName="SHA-512" hashValue="7oMPslWa731IwjXVmimvouknU442dQGHlTbmtA/2vjBjOmJEx2r2WejRIdo+CwWk6ZZCU88a/zWiZq2kIFG6/g==" saltValue="8xnIrvR8MrwQlZHcMPA7sw==" spinCount="100000" sheet="1" formatCells="0" formatColumns="0"/>
  <mergeCells count="86">
    <mergeCell ref="B77:I77"/>
    <mergeCell ref="B86:I86"/>
    <mergeCell ref="B82:I82"/>
    <mergeCell ref="B84:I84"/>
    <mergeCell ref="B85:I85"/>
    <mergeCell ref="B83:I83"/>
    <mergeCell ref="B87:I88"/>
    <mergeCell ref="B73:J73"/>
    <mergeCell ref="B64:D64"/>
    <mergeCell ref="H64:I64"/>
    <mergeCell ref="B65:D65"/>
    <mergeCell ref="H65:I65"/>
    <mergeCell ref="B66:I66"/>
    <mergeCell ref="B68:J68"/>
    <mergeCell ref="B69:D69"/>
    <mergeCell ref="H69:I69"/>
    <mergeCell ref="B70:D70"/>
    <mergeCell ref="H70:I70"/>
    <mergeCell ref="B71:I71"/>
    <mergeCell ref="B74:I74"/>
    <mergeCell ref="B75:I75"/>
    <mergeCell ref="B76:I76"/>
    <mergeCell ref="B61:D61"/>
    <mergeCell ref="H61:I61"/>
    <mergeCell ref="B62:D62"/>
    <mergeCell ref="H62:I62"/>
    <mergeCell ref="B63:D63"/>
    <mergeCell ref="H63:I63"/>
    <mergeCell ref="B55:C55"/>
    <mergeCell ref="B56:C56"/>
    <mergeCell ref="B57:I57"/>
    <mergeCell ref="B59:J59"/>
    <mergeCell ref="B60:D60"/>
    <mergeCell ref="H60:I60"/>
    <mergeCell ref="B54:C54"/>
    <mergeCell ref="B45:C45"/>
    <mergeCell ref="B46:C46"/>
    <mergeCell ref="B40:C40"/>
    <mergeCell ref="B49:C49"/>
    <mergeCell ref="B50:C50"/>
    <mergeCell ref="B51:C51"/>
    <mergeCell ref="B52:C52"/>
    <mergeCell ref="B53:C53"/>
    <mergeCell ref="B41:C41"/>
    <mergeCell ref="B42:C42"/>
    <mergeCell ref="B43:C43"/>
    <mergeCell ref="B44:C44"/>
    <mergeCell ref="B37:C37"/>
    <mergeCell ref="B38:C38"/>
    <mergeCell ref="B28:C28"/>
    <mergeCell ref="B29:C29"/>
    <mergeCell ref="B30:C30"/>
    <mergeCell ref="B31:C31"/>
    <mergeCell ref="B32:C32"/>
    <mergeCell ref="B39:C39"/>
    <mergeCell ref="B27:C27"/>
    <mergeCell ref="J14:J15"/>
    <mergeCell ref="B17:C17"/>
    <mergeCell ref="B18:C18"/>
    <mergeCell ref="B19:C19"/>
    <mergeCell ref="B20:C20"/>
    <mergeCell ref="B21:C21"/>
    <mergeCell ref="B22:C22"/>
    <mergeCell ref="B23:C23"/>
    <mergeCell ref="B24:C24"/>
    <mergeCell ref="B25:C25"/>
    <mergeCell ref="B26:C26"/>
    <mergeCell ref="B33:C33"/>
    <mergeCell ref="B35:C35"/>
    <mergeCell ref="B36:C36"/>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s>
  <pageMargins left="0.7" right="0.7" top="0.75" bottom="0.75" header="0.3" footer="0.3"/>
  <pageSetup paperSize="5"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35CA5-24D8-4339-B537-4C15A8539F0D}">
  <dimension ref="A1:O92"/>
  <sheetViews>
    <sheetView tabSelected="1" view="pageBreakPreview" zoomScale="85" zoomScaleNormal="100" zoomScaleSheetLayoutView="85" workbookViewId="0">
      <selection activeCell="N64" sqref="N64"/>
    </sheetView>
  </sheetViews>
  <sheetFormatPr baseColWidth="10" defaultColWidth="11.42578125" defaultRowHeight="12.75" x14ac:dyDescent="0.2"/>
  <cols>
    <col min="1" max="1" width="1.5703125" style="165" customWidth="1"/>
    <col min="2" max="2" width="24.5703125" style="165" customWidth="1"/>
    <col min="3" max="3" width="26.5703125" style="165" customWidth="1"/>
    <col min="4" max="4" width="17.5703125" style="165" customWidth="1"/>
    <col min="5" max="5" width="10.5703125" style="165" customWidth="1"/>
    <col min="6" max="6" width="13.5703125" style="165" customWidth="1"/>
    <col min="7" max="7" width="14.5703125" style="165" customWidth="1"/>
    <col min="8" max="8" width="12.42578125" style="165" customWidth="1"/>
    <col min="9" max="9" width="19.42578125" style="165" customWidth="1"/>
    <col min="10" max="10" width="22.5703125" style="165" customWidth="1"/>
    <col min="11" max="11" width="2.5703125" style="166" customWidth="1"/>
    <col min="12" max="12" width="17.5703125" style="165" bestFit="1" customWidth="1"/>
    <col min="13" max="15" width="17.7109375" style="165" bestFit="1" customWidth="1"/>
    <col min="16" max="16384" width="11.42578125" style="165"/>
  </cols>
  <sheetData>
    <row r="1" spans="1:11" ht="13.5" thickBot="1" x14ac:dyDescent="0.25"/>
    <row r="2" spans="1:11" ht="14.45" customHeight="1" x14ac:dyDescent="0.2">
      <c r="B2" s="234"/>
      <c r="C2" s="235"/>
      <c r="D2" s="236" t="s">
        <v>0</v>
      </c>
      <c r="E2" s="236"/>
      <c r="F2" s="236"/>
      <c r="G2" s="236"/>
      <c r="H2" s="236"/>
      <c r="I2" s="236"/>
      <c r="J2" s="236"/>
    </row>
    <row r="3" spans="1:11" s="241" customFormat="1" ht="14.45" customHeight="1" x14ac:dyDescent="0.25">
      <c r="A3" s="237"/>
      <c r="B3" s="238"/>
      <c r="C3" s="239"/>
      <c r="D3" s="240"/>
      <c r="E3" s="240"/>
      <c r="F3" s="240"/>
      <c r="G3" s="240"/>
      <c r="H3" s="240"/>
      <c r="I3" s="240"/>
      <c r="J3" s="240"/>
      <c r="K3" s="237"/>
    </row>
    <row r="4" spans="1:11" s="241" customFormat="1" ht="14.45" customHeight="1" x14ac:dyDescent="0.25">
      <c r="A4" s="237"/>
      <c r="B4" s="238"/>
      <c r="C4" s="239"/>
      <c r="D4" s="240"/>
      <c r="E4" s="240"/>
      <c r="F4" s="240"/>
      <c r="G4" s="240"/>
      <c r="H4" s="240"/>
      <c r="I4" s="240"/>
      <c r="J4" s="240"/>
      <c r="K4" s="237"/>
    </row>
    <row r="5" spans="1:11" s="241" customFormat="1" ht="14.45" customHeight="1" x14ac:dyDescent="0.25">
      <c r="A5" s="237"/>
      <c r="B5" s="238"/>
      <c r="C5" s="239"/>
      <c r="D5" s="240"/>
      <c r="E5" s="240"/>
      <c r="F5" s="240"/>
      <c r="G5" s="240"/>
      <c r="H5" s="240"/>
      <c r="I5" s="240"/>
      <c r="J5" s="240"/>
      <c r="K5" s="237"/>
    </row>
    <row r="6" spans="1:11" s="241" customFormat="1" ht="15" customHeight="1" thickBot="1" x14ac:dyDescent="0.3">
      <c r="A6" s="237"/>
      <c r="B6" s="242"/>
      <c r="C6" s="243"/>
      <c r="D6" s="244"/>
      <c r="E6" s="244"/>
      <c r="F6" s="244"/>
      <c r="G6" s="244"/>
      <c r="H6" s="244"/>
      <c r="I6" s="244"/>
      <c r="J6" s="244"/>
      <c r="K6" s="237"/>
    </row>
    <row r="7" spans="1:11" s="166" customFormat="1" ht="4.3499999999999996" customHeight="1" thickBot="1" x14ac:dyDescent="0.25">
      <c r="B7" s="245"/>
      <c r="J7" s="246"/>
    </row>
    <row r="8" spans="1:11" s="166" customFormat="1" ht="75" customHeight="1" thickBot="1" x14ac:dyDescent="0.25">
      <c r="B8" s="247" t="s">
        <v>66</v>
      </c>
      <c r="C8" s="248"/>
      <c r="D8" s="248"/>
      <c r="E8" s="248"/>
      <c r="F8" s="248"/>
      <c r="G8" s="248"/>
      <c r="H8" s="248"/>
      <c r="I8" s="248"/>
      <c r="J8" s="249"/>
    </row>
    <row r="9" spans="1:11" s="166" customFormat="1" ht="30" customHeight="1" x14ac:dyDescent="0.2">
      <c r="B9" s="250"/>
      <c r="C9" s="251"/>
      <c r="D9" s="251"/>
      <c r="E9" s="251"/>
      <c r="F9" s="252"/>
      <c r="G9" s="252"/>
      <c r="H9" s="253"/>
      <c r="I9" s="254"/>
      <c r="J9" s="255" t="s">
        <v>1</v>
      </c>
    </row>
    <row r="10" spans="1:11" s="166" customFormat="1" ht="20.100000000000001" customHeight="1" x14ac:dyDescent="0.2">
      <c r="B10" s="256" t="s">
        <v>2</v>
      </c>
      <c r="C10" s="257" t="s">
        <v>67</v>
      </c>
      <c r="D10" s="257"/>
      <c r="E10" s="257"/>
      <c r="F10" s="252" t="s">
        <v>3</v>
      </c>
      <c r="G10" s="252"/>
      <c r="H10" s="258">
        <v>1</v>
      </c>
      <c r="I10" s="259"/>
      <c r="J10" s="260">
        <v>11</v>
      </c>
    </row>
    <row r="11" spans="1:11" s="166" customFormat="1" ht="8.1" customHeight="1" thickBot="1" x14ac:dyDescent="0.25">
      <c r="B11" s="261"/>
      <c r="C11" s="262"/>
      <c r="D11" s="262"/>
      <c r="E11" s="262"/>
      <c r="F11" s="262"/>
      <c r="G11" s="262"/>
      <c r="H11" s="262"/>
      <c r="I11" s="262"/>
      <c r="J11" s="263"/>
    </row>
    <row r="12" spans="1:11" s="166" customFormat="1" ht="14.1" customHeight="1" thickBot="1" x14ac:dyDescent="0.25">
      <c r="B12" s="264"/>
      <c r="C12" s="264"/>
      <c r="D12" s="264"/>
      <c r="E12" s="264"/>
      <c r="F12" s="265"/>
      <c r="G12" s="265"/>
      <c r="J12" s="266"/>
    </row>
    <row r="13" spans="1:11" s="170" customFormat="1" ht="20.45" customHeight="1" x14ac:dyDescent="0.25">
      <c r="B13" s="171" t="s">
        <v>4</v>
      </c>
      <c r="C13" s="172"/>
      <c r="D13" s="172"/>
      <c r="E13" s="172"/>
      <c r="F13" s="172"/>
      <c r="G13" s="172"/>
      <c r="H13" s="172"/>
      <c r="I13" s="172"/>
      <c r="J13" s="173"/>
    </row>
    <row r="14" spans="1:11" s="166" customFormat="1" ht="25.5" customHeight="1" x14ac:dyDescent="0.2">
      <c r="B14" s="267" t="s">
        <v>5</v>
      </c>
      <c r="C14" s="268"/>
      <c r="D14" s="269" t="s">
        <v>6</v>
      </c>
      <c r="E14" s="269" t="s">
        <v>7</v>
      </c>
      <c r="F14" s="269" t="s">
        <v>8</v>
      </c>
      <c r="G14" s="269" t="s">
        <v>9</v>
      </c>
      <c r="H14" s="269" t="s">
        <v>10</v>
      </c>
      <c r="I14" s="269" t="s">
        <v>11</v>
      </c>
      <c r="J14" s="270" t="s">
        <v>12</v>
      </c>
    </row>
    <row r="15" spans="1:11" s="166" customFormat="1" ht="12.75" customHeight="1" x14ac:dyDescent="0.2">
      <c r="B15" s="271"/>
      <c r="C15" s="272"/>
      <c r="D15" s="273"/>
      <c r="E15" s="273"/>
      <c r="F15" s="273"/>
      <c r="G15" s="273"/>
      <c r="H15" s="273"/>
      <c r="I15" s="273"/>
      <c r="J15" s="274"/>
    </row>
    <row r="16" spans="1:11" s="166" customFormat="1" ht="21" hidden="1" customHeight="1" x14ac:dyDescent="0.2">
      <c r="B16" s="275" t="s">
        <v>13</v>
      </c>
      <c r="C16" s="276"/>
      <c r="D16" s="276"/>
      <c r="E16" s="276"/>
      <c r="F16" s="276"/>
      <c r="G16" s="276"/>
      <c r="H16" s="276"/>
      <c r="I16" s="276"/>
      <c r="J16" s="277"/>
    </row>
    <row r="17" spans="2:10" s="166" customFormat="1" hidden="1" x14ac:dyDescent="0.2">
      <c r="B17" s="223" t="s">
        <v>14</v>
      </c>
      <c r="C17" s="224"/>
      <c r="D17" s="77">
        <v>10400000</v>
      </c>
      <c r="E17" s="213" t="s">
        <v>15</v>
      </c>
      <c r="F17" s="214">
        <v>1</v>
      </c>
      <c r="G17" s="74">
        <v>0.2</v>
      </c>
      <c r="H17" s="78">
        <f>+IF(F17&lt;&gt;0,I10,"")</f>
        <v>0</v>
      </c>
      <c r="I17" s="76">
        <v>2.35</v>
      </c>
      <c r="J17" s="215">
        <f>+IF(F17&lt;&gt;0,IF(I17&lt;&gt;0,(ROUNDUP(D17*F17*G17*H17*(I17),0)),(ROUNDUP(D17*F17*G17*H17,0))),0)</f>
        <v>0</v>
      </c>
    </row>
    <row r="18" spans="2:10" s="166" customFormat="1" hidden="1" x14ac:dyDescent="0.2">
      <c r="B18" s="231" t="s">
        <v>16</v>
      </c>
      <c r="C18" s="232"/>
      <c r="D18" s="77">
        <v>7880000</v>
      </c>
      <c r="E18" s="213" t="s">
        <v>15</v>
      </c>
      <c r="F18" s="216">
        <v>1</v>
      </c>
      <c r="G18" s="73">
        <v>0.2</v>
      </c>
      <c r="H18" s="217">
        <v>0</v>
      </c>
      <c r="I18" s="217">
        <f>+I17</f>
        <v>2.35</v>
      </c>
      <c r="J18" s="218">
        <f t="shared" ref="J18:J33" si="0">+IF(F18&lt;&gt;0,IF(I18&lt;&gt;0,(ROUNDUP(D18*F18*G18*H18*(I18),0)),(ROUNDUP(D18*F18*G18*H18,0))),0)</f>
        <v>0</v>
      </c>
    </row>
    <row r="19" spans="2:10" s="166" customFormat="1" ht="12.75" hidden="1" customHeight="1" x14ac:dyDescent="0.2">
      <c r="B19" s="231" t="s">
        <v>17</v>
      </c>
      <c r="C19" s="232"/>
      <c r="D19" s="278">
        <v>7380728.25</v>
      </c>
      <c r="E19" s="213" t="s">
        <v>15</v>
      </c>
      <c r="F19" s="216"/>
      <c r="G19" s="73">
        <v>0.35</v>
      </c>
      <c r="H19" s="217">
        <v>0</v>
      </c>
      <c r="I19" s="217">
        <f t="shared" ref="I19:I32" si="1">+I18</f>
        <v>2.35</v>
      </c>
      <c r="J19" s="218">
        <f t="shared" si="0"/>
        <v>0</v>
      </c>
    </row>
    <row r="20" spans="2:10" s="166" customFormat="1" ht="12.75" hidden="1" customHeight="1" x14ac:dyDescent="0.2">
      <c r="B20" s="231" t="s">
        <v>18</v>
      </c>
      <c r="C20" s="232"/>
      <c r="D20" s="278">
        <v>7380728.25</v>
      </c>
      <c r="E20" s="213" t="s">
        <v>15</v>
      </c>
      <c r="F20" s="216"/>
      <c r="G20" s="73">
        <v>0.35</v>
      </c>
      <c r="H20" s="217">
        <v>0</v>
      </c>
      <c r="I20" s="217">
        <f t="shared" si="1"/>
        <v>2.35</v>
      </c>
      <c r="J20" s="218">
        <f t="shared" si="0"/>
        <v>0</v>
      </c>
    </row>
    <row r="21" spans="2:10" s="166" customFormat="1" hidden="1" x14ac:dyDescent="0.2">
      <c r="B21" s="231" t="s">
        <v>19</v>
      </c>
      <c r="C21" s="232"/>
      <c r="D21" s="77">
        <f>+D18</f>
        <v>7880000</v>
      </c>
      <c r="E21" s="213" t="s">
        <v>15</v>
      </c>
      <c r="F21" s="216">
        <v>1</v>
      </c>
      <c r="G21" s="73">
        <v>0.2</v>
      </c>
      <c r="H21" s="217">
        <v>0</v>
      </c>
      <c r="I21" s="217">
        <f t="shared" si="1"/>
        <v>2.35</v>
      </c>
      <c r="J21" s="218">
        <f t="shared" si="0"/>
        <v>0</v>
      </c>
    </row>
    <row r="22" spans="2:10" s="166" customFormat="1" hidden="1" x14ac:dyDescent="0.2">
      <c r="B22" s="231" t="s">
        <v>20</v>
      </c>
      <c r="C22" s="232"/>
      <c r="D22" s="77">
        <f>+D21</f>
        <v>7880000</v>
      </c>
      <c r="E22" s="213" t="s">
        <v>15</v>
      </c>
      <c r="F22" s="216">
        <v>1</v>
      </c>
      <c r="G22" s="73">
        <v>0.2</v>
      </c>
      <c r="H22" s="217">
        <v>0</v>
      </c>
      <c r="I22" s="217">
        <f t="shared" si="1"/>
        <v>2.35</v>
      </c>
      <c r="J22" s="218">
        <f t="shared" si="0"/>
        <v>0</v>
      </c>
    </row>
    <row r="23" spans="2:10" s="166" customFormat="1" hidden="1" x14ac:dyDescent="0.2">
      <c r="B23" s="231" t="s">
        <v>21</v>
      </c>
      <c r="C23" s="232"/>
      <c r="D23" s="77">
        <f>+D22</f>
        <v>7880000</v>
      </c>
      <c r="E23" s="213" t="s">
        <v>15</v>
      </c>
      <c r="F23" s="216">
        <v>1</v>
      </c>
      <c r="G23" s="73">
        <v>0.2</v>
      </c>
      <c r="H23" s="217">
        <v>0</v>
      </c>
      <c r="I23" s="217">
        <f t="shared" si="1"/>
        <v>2.35</v>
      </c>
      <c r="J23" s="218">
        <f t="shared" si="0"/>
        <v>0</v>
      </c>
    </row>
    <row r="24" spans="2:10" s="166" customFormat="1" hidden="1" x14ac:dyDescent="0.2">
      <c r="B24" s="231" t="s">
        <v>22</v>
      </c>
      <c r="C24" s="232"/>
      <c r="D24" s="77">
        <f>+D23</f>
        <v>7880000</v>
      </c>
      <c r="E24" s="213" t="s">
        <v>15</v>
      </c>
      <c r="F24" s="216">
        <v>1</v>
      </c>
      <c r="G24" s="73">
        <v>0.25</v>
      </c>
      <c r="H24" s="217">
        <v>0</v>
      </c>
      <c r="I24" s="217">
        <f>+I22</f>
        <v>2.35</v>
      </c>
      <c r="J24" s="218">
        <f t="shared" si="0"/>
        <v>0</v>
      </c>
    </row>
    <row r="25" spans="2:10" s="166" customFormat="1" hidden="1" x14ac:dyDescent="0.2">
      <c r="B25" s="231" t="s">
        <v>23</v>
      </c>
      <c r="C25" s="232"/>
      <c r="D25" s="77">
        <v>4800000</v>
      </c>
      <c r="E25" s="213" t="s">
        <v>15</v>
      </c>
      <c r="F25" s="216">
        <v>1</v>
      </c>
      <c r="G25" s="73">
        <v>0</v>
      </c>
      <c r="H25" s="217">
        <v>0</v>
      </c>
      <c r="I25" s="217">
        <f t="shared" si="1"/>
        <v>2.35</v>
      </c>
      <c r="J25" s="218">
        <f t="shared" si="0"/>
        <v>0</v>
      </c>
    </row>
    <row r="26" spans="2:10" s="166" customFormat="1" hidden="1" x14ac:dyDescent="0.2">
      <c r="B26" s="231" t="s">
        <v>24</v>
      </c>
      <c r="C26" s="232"/>
      <c r="D26" s="77">
        <v>6405000</v>
      </c>
      <c r="E26" s="213" t="s">
        <v>15</v>
      </c>
      <c r="F26" s="216">
        <v>1</v>
      </c>
      <c r="G26" s="73">
        <v>0.25</v>
      </c>
      <c r="H26" s="217">
        <v>0</v>
      </c>
      <c r="I26" s="217">
        <f t="shared" si="1"/>
        <v>2.35</v>
      </c>
      <c r="J26" s="218">
        <f t="shared" si="0"/>
        <v>0</v>
      </c>
    </row>
    <row r="27" spans="2:10" s="166" customFormat="1" hidden="1" x14ac:dyDescent="0.2">
      <c r="B27" s="231" t="s">
        <v>25</v>
      </c>
      <c r="C27" s="232"/>
      <c r="D27" s="77">
        <f t="shared" ref="D27:D32" si="2">+D26</f>
        <v>6405000</v>
      </c>
      <c r="E27" s="213" t="s">
        <v>15</v>
      </c>
      <c r="F27" s="216">
        <v>1</v>
      </c>
      <c r="G27" s="73">
        <v>0.1</v>
      </c>
      <c r="H27" s="217">
        <v>0</v>
      </c>
      <c r="I27" s="217">
        <f t="shared" si="1"/>
        <v>2.35</v>
      </c>
      <c r="J27" s="218">
        <f t="shared" si="0"/>
        <v>0</v>
      </c>
    </row>
    <row r="28" spans="2:10" s="166" customFormat="1" hidden="1" x14ac:dyDescent="0.2">
      <c r="B28" s="231" t="s">
        <v>26</v>
      </c>
      <c r="C28" s="232"/>
      <c r="D28" s="77">
        <f t="shared" si="2"/>
        <v>6405000</v>
      </c>
      <c r="E28" s="213" t="s">
        <v>15</v>
      </c>
      <c r="F28" s="216">
        <v>1</v>
      </c>
      <c r="G28" s="73">
        <v>0.2</v>
      </c>
      <c r="H28" s="217">
        <v>0</v>
      </c>
      <c r="I28" s="217">
        <f t="shared" si="1"/>
        <v>2.35</v>
      </c>
      <c r="J28" s="218">
        <f t="shared" si="0"/>
        <v>0</v>
      </c>
    </row>
    <row r="29" spans="2:10" s="166" customFormat="1" hidden="1" x14ac:dyDescent="0.2">
      <c r="B29" s="231" t="s">
        <v>27</v>
      </c>
      <c r="C29" s="232"/>
      <c r="D29" s="77">
        <f t="shared" si="2"/>
        <v>6405000</v>
      </c>
      <c r="E29" s="213" t="s">
        <v>15</v>
      </c>
      <c r="F29" s="216">
        <v>0</v>
      </c>
      <c r="G29" s="73">
        <v>0.2</v>
      </c>
      <c r="H29" s="217">
        <v>0</v>
      </c>
      <c r="I29" s="217">
        <f t="shared" si="1"/>
        <v>2.35</v>
      </c>
      <c r="J29" s="218">
        <f t="shared" si="0"/>
        <v>0</v>
      </c>
    </row>
    <row r="30" spans="2:10" s="166" customFormat="1" hidden="1" x14ac:dyDescent="0.2">
      <c r="B30" s="231" t="s">
        <v>28</v>
      </c>
      <c r="C30" s="232"/>
      <c r="D30" s="77">
        <f t="shared" si="2"/>
        <v>6405000</v>
      </c>
      <c r="E30" s="213" t="s">
        <v>15</v>
      </c>
      <c r="F30" s="216">
        <v>1</v>
      </c>
      <c r="G30" s="73">
        <v>0.2</v>
      </c>
      <c r="H30" s="217">
        <v>0</v>
      </c>
      <c r="I30" s="217">
        <f t="shared" si="1"/>
        <v>2.35</v>
      </c>
      <c r="J30" s="218">
        <f t="shared" si="0"/>
        <v>0</v>
      </c>
    </row>
    <row r="31" spans="2:10" s="166" customFormat="1" hidden="1" x14ac:dyDescent="0.2">
      <c r="B31" s="231" t="s">
        <v>29</v>
      </c>
      <c r="C31" s="232"/>
      <c r="D31" s="77">
        <f t="shared" si="2"/>
        <v>6405000</v>
      </c>
      <c r="E31" s="213" t="s">
        <v>15</v>
      </c>
      <c r="F31" s="216">
        <v>1</v>
      </c>
      <c r="G31" s="73">
        <v>0.2</v>
      </c>
      <c r="H31" s="217">
        <v>0</v>
      </c>
      <c r="I31" s="217">
        <f t="shared" si="1"/>
        <v>2.35</v>
      </c>
      <c r="J31" s="218">
        <f t="shared" si="0"/>
        <v>0</v>
      </c>
    </row>
    <row r="32" spans="2:10" s="166" customFormat="1" hidden="1" x14ac:dyDescent="0.2">
      <c r="B32" s="231" t="s">
        <v>30</v>
      </c>
      <c r="C32" s="232"/>
      <c r="D32" s="77">
        <f t="shared" si="2"/>
        <v>6405000</v>
      </c>
      <c r="E32" s="213" t="s">
        <v>15</v>
      </c>
      <c r="F32" s="216">
        <v>1</v>
      </c>
      <c r="G32" s="73">
        <v>0.2</v>
      </c>
      <c r="H32" s="217">
        <v>0</v>
      </c>
      <c r="I32" s="217">
        <f t="shared" si="1"/>
        <v>2.35</v>
      </c>
      <c r="J32" s="218">
        <f t="shared" si="0"/>
        <v>0</v>
      </c>
    </row>
    <row r="33" spans="2:10" s="166" customFormat="1" hidden="1" x14ac:dyDescent="0.2">
      <c r="B33" s="231" t="s">
        <v>31</v>
      </c>
      <c r="C33" s="232"/>
      <c r="D33" s="77">
        <f>+D27</f>
        <v>6405000</v>
      </c>
      <c r="E33" s="221" t="s">
        <v>15</v>
      </c>
      <c r="F33" s="216">
        <v>1</v>
      </c>
      <c r="G33" s="73">
        <v>0.5</v>
      </c>
      <c r="H33" s="217">
        <v>0</v>
      </c>
      <c r="I33" s="217">
        <f>+I27</f>
        <v>2.35</v>
      </c>
      <c r="J33" s="218">
        <f t="shared" si="0"/>
        <v>0</v>
      </c>
    </row>
    <row r="34" spans="2:10" s="166" customFormat="1" ht="21" customHeight="1" thickBot="1" x14ac:dyDescent="0.25">
      <c r="B34" s="275" t="s">
        <v>32</v>
      </c>
      <c r="C34" s="276"/>
      <c r="D34" s="276"/>
      <c r="E34" s="276"/>
      <c r="F34" s="276"/>
      <c r="G34" s="276"/>
      <c r="H34" s="276"/>
      <c r="I34" s="276"/>
      <c r="J34" s="277"/>
    </row>
    <row r="35" spans="2:10" s="166" customFormat="1" x14ac:dyDescent="0.2">
      <c r="B35" s="223" t="s">
        <v>14</v>
      </c>
      <c r="C35" s="224"/>
      <c r="D35" s="63"/>
      <c r="E35" s="213" t="s">
        <v>15</v>
      </c>
      <c r="F35" s="214">
        <v>1</v>
      </c>
      <c r="G35" s="74">
        <v>0.3</v>
      </c>
      <c r="H35" s="75">
        <v>11</v>
      </c>
      <c r="I35" s="76">
        <v>2.2999999999999998</v>
      </c>
      <c r="J35" s="215">
        <f>+IF(F35&lt;&gt;0,IF(I35&lt;&gt;0,(ROUNDUP(D35*F35*G35*H35*(I35),0)),(ROUNDUP(D35*F35*G35*H35,0))),0)</f>
        <v>0</v>
      </c>
    </row>
    <row r="36" spans="2:10" s="166" customFormat="1" x14ac:dyDescent="0.2">
      <c r="B36" s="225" t="s">
        <v>20</v>
      </c>
      <c r="C36" s="226"/>
      <c r="D36" s="63"/>
      <c r="E36" s="213" t="s">
        <v>15</v>
      </c>
      <c r="F36" s="216">
        <v>1</v>
      </c>
      <c r="G36" s="73">
        <v>0.3</v>
      </c>
      <c r="H36" s="75">
        <v>8</v>
      </c>
      <c r="I36" s="217">
        <f>+I35</f>
        <v>2.2999999999999998</v>
      </c>
      <c r="J36" s="218">
        <f t="shared" ref="J36:J46" si="3">+IF(F36&lt;&gt;0,IF(I36&lt;&gt;0,(ROUNDUP(D36*F36*G36*H36*(I36),0)),(ROUNDUP(D36*F36*G36*H36,0))),0)</f>
        <v>0</v>
      </c>
    </row>
    <row r="37" spans="2:10" s="166" customFormat="1" ht="13.5" hidden="1" customHeight="1" x14ac:dyDescent="0.2">
      <c r="B37" s="227" t="s">
        <v>17</v>
      </c>
      <c r="C37" s="228"/>
      <c r="D37" s="64"/>
      <c r="E37" s="213" t="s">
        <v>15</v>
      </c>
      <c r="F37" s="216"/>
      <c r="G37" s="73">
        <v>0.35</v>
      </c>
      <c r="H37" s="75">
        <v>10</v>
      </c>
      <c r="I37" s="217">
        <f t="shared" ref="I37:I39" si="4">+I36</f>
        <v>2.2999999999999998</v>
      </c>
      <c r="J37" s="218">
        <f t="shared" si="3"/>
        <v>0</v>
      </c>
    </row>
    <row r="38" spans="2:10" s="166" customFormat="1" ht="12.75" hidden="1" customHeight="1" x14ac:dyDescent="0.2">
      <c r="B38" s="227" t="s">
        <v>18</v>
      </c>
      <c r="C38" s="228"/>
      <c r="D38" s="64"/>
      <c r="E38" s="213" t="s">
        <v>15</v>
      </c>
      <c r="F38" s="216"/>
      <c r="G38" s="73">
        <v>0.35</v>
      </c>
      <c r="H38" s="75">
        <v>10</v>
      </c>
      <c r="I38" s="217">
        <f t="shared" si="4"/>
        <v>2.2999999999999998</v>
      </c>
      <c r="J38" s="218">
        <f t="shared" si="3"/>
        <v>0</v>
      </c>
    </row>
    <row r="39" spans="2:10" s="166" customFormat="1" ht="12.75" customHeight="1" x14ac:dyDescent="0.2">
      <c r="B39" s="229" t="s">
        <v>68</v>
      </c>
      <c r="C39" s="230"/>
      <c r="D39" s="63"/>
      <c r="E39" s="213" t="s">
        <v>15</v>
      </c>
      <c r="F39" s="216">
        <v>1</v>
      </c>
      <c r="G39" s="73">
        <v>0.2</v>
      </c>
      <c r="H39" s="75">
        <v>3</v>
      </c>
      <c r="I39" s="217">
        <f t="shared" si="4"/>
        <v>2.2999999999999998</v>
      </c>
      <c r="J39" s="218">
        <f t="shared" si="3"/>
        <v>0</v>
      </c>
    </row>
    <row r="40" spans="2:10" s="166" customFormat="1" x14ac:dyDescent="0.2">
      <c r="B40" s="231" t="s">
        <v>31</v>
      </c>
      <c r="C40" s="232"/>
      <c r="D40" s="63"/>
      <c r="E40" s="213" t="s">
        <v>15</v>
      </c>
      <c r="F40" s="216">
        <v>1</v>
      </c>
      <c r="G40" s="73">
        <v>0.7</v>
      </c>
      <c r="H40" s="75">
        <v>11</v>
      </c>
      <c r="I40" s="217">
        <f>+I46</f>
        <v>2.2999999999999998</v>
      </c>
      <c r="J40" s="218">
        <f>+IF(F40&lt;&gt;0,IF(I40&lt;&gt;0,(ROUNDUP(D40*F40*G40*H40*(I40),0)),(ROUNDUP(D40*F40*G40*H40,0))),0)</f>
        <v>0</v>
      </c>
    </row>
    <row r="41" spans="2:10" s="165" customFormat="1" x14ac:dyDescent="0.2">
      <c r="B41" s="225" t="s">
        <v>22</v>
      </c>
      <c r="C41" s="226"/>
      <c r="D41" s="65"/>
      <c r="E41" s="213" t="s">
        <v>15</v>
      </c>
      <c r="F41" s="216">
        <v>1</v>
      </c>
      <c r="G41" s="73">
        <v>0.2</v>
      </c>
      <c r="H41" s="75">
        <v>7</v>
      </c>
      <c r="I41" s="217">
        <f>+I39</f>
        <v>2.2999999999999998</v>
      </c>
      <c r="J41" s="218">
        <f t="shared" si="3"/>
        <v>0</v>
      </c>
    </row>
    <row r="42" spans="2:10" s="165" customFormat="1" x14ac:dyDescent="0.2">
      <c r="B42" s="225" t="s">
        <v>19</v>
      </c>
      <c r="C42" s="226"/>
      <c r="D42" s="65"/>
      <c r="E42" s="213" t="s">
        <v>15</v>
      </c>
      <c r="F42" s="216">
        <v>1</v>
      </c>
      <c r="G42" s="73">
        <v>0.2</v>
      </c>
      <c r="H42" s="75">
        <v>3</v>
      </c>
      <c r="I42" s="217">
        <f>+I40</f>
        <v>2.2999999999999998</v>
      </c>
      <c r="J42" s="218">
        <f t="shared" si="3"/>
        <v>0</v>
      </c>
    </row>
    <row r="43" spans="2:10" s="165" customFormat="1" x14ac:dyDescent="0.2">
      <c r="B43" s="225" t="s">
        <v>23</v>
      </c>
      <c r="C43" s="226"/>
      <c r="D43" s="65"/>
      <c r="E43" s="213" t="s">
        <v>15</v>
      </c>
      <c r="F43" s="216">
        <v>1</v>
      </c>
      <c r="G43" s="73">
        <v>0.1</v>
      </c>
      <c r="H43" s="75">
        <v>2</v>
      </c>
      <c r="I43" s="217">
        <f t="shared" ref="I43:I44" si="5">+I41</f>
        <v>2.2999999999999998</v>
      </c>
      <c r="J43" s="218">
        <f t="shared" si="3"/>
        <v>0</v>
      </c>
    </row>
    <row r="44" spans="2:10" s="165" customFormat="1" x14ac:dyDescent="0.2">
      <c r="B44" s="225" t="s">
        <v>63</v>
      </c>
      <c r="C44" s="226"/>
      <c r="D44" s="65"/>
      <c r="E44" s="213" t="s">
        <v>15</v>
      </c>
      <c r="F44" s="216">
        <v>1</v>
      </c>
      <c r="G44" s="73">
        <v>0.2</v>
      </c>
      <c r="H44" s="75">
        <v>2</v>
      </c>
      <c r="I44" s="217">
        <f t="shared" si="5"/>
        <v>2.2999999999999998</v>
      </c>
      <c r="J44" s="218">
        <f t="shared" si="3"/>
        <v>0</v>
      </c>
    </row>
    <row r="45" spans="2:10" s="165" customFormat="1" x14ac:dyDescent="0.2">
      <c r="B45" s="231" t="s">
        <v>24</v>
      </c>
      <c r="C45" s="232"/>
      <c r="D45" s="65"/>
      <c r="E45" s="213" t="s">
        <v>15</v>
      </c>
      <c r="F45" s="216">
        <v>1</v>
      </c>
      <c r="G45" s="73">
        <v>0.3</v>
      </c>
      <c r="H45" s="75">
        <v>7</v>
      </c>
      <c r="I45" s="217">
        <f>+I41</f>
        <v>2.2999999999999998</v>
      </c>
      <c r="J45" s="218">
        <f t="shared" si="3"/>
        <v>0</v>
      </c>
    </row>
    <row r="46" spans="2:10" s="165" customFormat="1" ht="12.75" customHeight="1" x14ac:dyDescent="0.2">
      <c r="B46" s="231" t="s">
        <v>25</v>
      </c>
      <c r="C46" s="232"/>
      <c r="D46" s="65"/>
      <c r="E46" s="213" t="s">
        <v>15</v>
      </c>
      <c r="F46" s="216">
        <v>1</v>
      </c>
      <c r="G46" s="73">
        <v>0.3</v>
      </c>
      <c r="H46" s="75">
        <v>7</v>
      </c>
      <c r="I46" s="217">
        <f>+I41</f>
        <v>2.2999999999999998</v>
      </c>
      <c r="J46" s="218">
        <f t="shared" si="3"/>
        <v>0</v>
      </c>
    </row>
    <row r="47" spans="2:10" s="166" customFormat="1" ht="6" customHeight="1" thickBot="1" x14ac:dyDescent="0.25">
      <c r="D47" s="160"/>
    </row>
    <row r="48" spans="2:10" s="166" customFormat="1" ht="20.100000000000001" customHeight="1" thickBot="1" x14ac:dyDescent="0.25">
      <c r="B48" s="233" t="s">
        <v>33</v>
      </c>
      <c r="C48" s="219"/>
      <c r="D48" s="161"/>
      <c r="E48" s="219"/>
      <c r="F48" s="219"/>
      <c r="G48" s="219"/>
      <c r="H48" s="219"/>
      <c r="I48" s="219"/>
      <c r="J48" s="220"/>
    </row>
    <row r="49" spans="2:10" s="166" customFormat="1" ht="13.35" hidden="1" customHeight="1" x14ac:dyDescent="0.2">
      <c r="B49" s="231" t="s">
        <v>34</v>
      </c>
      <c r="C49" s="232"/>
      <c r="D49" s="64">
        <v>3900000</v>
      </c>
      <c r="E49" s="221" t="s">
        <v>15</v>
      </c>
      <c r="F49" s="216">
        <v>1</v>
      </c>
      <c r="G49" s="72">
        <v>0</v>
      </c>
      <c r="H49" s="217">
        <v>6</v>
      </c>
      <c r="I49" s="217">
        <v>2.2999999999999998</v>
      </c>
      <c r="J49" s="222">
        <f>+IF(F49&lt;&gt;0,IF(I49&lt;&gt;0,(ROUNDUP(D49*F49*G49*H49*(I49),0)),(ROUNDUP(D49*F49*G49*H49,0))),0)</f>
        <v>0</v>
      </c>
    </row>
    <row r="50" spans="2:10" s="166" customFormat="1" ht="13.35" hidden="1" customHeight="1" x14ac:dyDescent="0.2">
      <c r="B50" s="231" t="s">
        <v>61</v>
      </c>
      <c r="C50" s="232"/>
      <c r="D50" s="64">
        <v>3890000</v>
      </c>
      <c r="E50" s="221" t="s">
        <v>15</v>
      </c>
      <c r="F50" s="216">
        <v>1</v>
      </c>
      <c r="G50" s="72">
        <v>0</v>
      </c>
      <c r="H50" s="217">
        <f>+Duracion</f>
        <v>11</v>
      </c>
      <c r="I50" s="217">
        <f>+I49</f>
        <v>2.2999999999999998</v>
      </c>
      <c r="J50" s="222">
        <f>+IF(F50&lt;&gt;0,IF(I50&lt;&gt;0,(ROUNDUP(D50*F50*G50*H50*(I50),0)),(ROUNDUP(D50*F50*G50*H50,0))),0)</f>
        <v>0</v>
      </c>
    </row>
    <row r="51" spans="2:10" s="165" customFormat="1" x14ac:dyDescent="0.2">
      <c r="B51" s="231" t="s">
        <v>35</v>
      </c>
      <c r="C51" s="232"/>
      <c r="D51" s="64"/>
      <c r="E51" s="221" t="s">
        <v>15</v>
      </c>
      <c r="F51" s="216">
        <v>1</v>
      </c>
      <c r="G51" s="73">
        <v>0.4</v>
      </c>
      <c r="H51" s="217">
        <v>8</v>
      </c>
      <c r="I51" s="217">
        <f>+I50</f>
        <v>2.2999999999999998</v>
      </c>
      <c r="J51" s="222">
        <f t="shared" ref="J51:J56" si="6">+IF(F51&lt;&gt;0,IF(I51&lt;&gt;0,(ROUNDUP(D51*F51*G51*H51*(I51),0)),(ROUNDUP(D51*F51*G51*H51,0))),0)</f>
        <v>0</v>
      </c>
    </row>
    <row r="52" spans="2:10" s="165" customFormat="1" x14ac:dyDescent="0.2">
      <c r="B52" s="231" t="s">
        <v>36</v>
      </c>
      <c r="C52" s="232"/>
      <c r="D52" s="64"/>
      <c r="E52" s="221" t="s">
        <v>15</v>
      </c>
      <c r="F52" s="216">
        <v>1</v>
      </c>
      <c r="G52" s="73">
        <v>0.4</v>
      </c>
      <c r="H52" s="217">
        <v>8</v>
      </c>
      <c r="I52" s="217">
        <f t="shared" ref="I52:I56" si="7">+I51</f>
        <v>2.2999999999999998</v>
      </c>
      <c r="J52" s="222">
        <f t="shared" si="6"/>
        <v>0</v>
      </c>
    </row>
    <row r="53" spans="2:10" s="166" customFormat="1" ht="12.75" hidden="1" customHeight="1" x14ac:dyDescent="0.2">
      <c r="B53" s="231" t="s">
        <v>37</v>
      </c>
      <c r="C53" s="232"/>
      <c r="D53" s="64">
        <v>1426506.9000000001</v>
      </c>
      <c r="E53" s="221" t="s">
        <v>15</v>
      </c>
      <c r="F53" s="216"/>
      <c r="G53" s="72"/>
      <c r="H53" s="217" t="str">
        <f>+IF(F53&lt;&gt;0,Duracion,"")</f>
        <v/>
      </c>
      <c r="I53" s="217">
        <f t="shared" si="7"/>
        <v>2.2999999999999998</v>
      </c>
      <c r="J53" s="222">
        <f t="shared" si="6"/>
        <v>0</v>
      </c>
    </row>
    <row r="54" spans="2:10" s="166" customFormat="1" ht="12.75" hidden="1" customHeight="1" x14ac:dyDescent="0.2">
      <c r="B54" s="231" t="s">
        <v>38</v>
      </c>
      <c r="C54" s="232"/>
      <c r="D54" s="64">
        <v>2067166.3320000002</v>
      </c>
      <c r="E54" s="221" t="s">
        <v>15</v>
      </c>
      <c r="F54" s="216"/>
      <c r="G54" s="72"/>
      <c r="H54" s="217" t="str">
        <f>+IF(F54&lt;&gt;0,Duracion,"")</f>
        <v/>
      </c>
      <c r="I54" s="217">
        <f t="shared" si="7"/>
        <v>2.2999999999999998</v>
      </c>
      <c r="J54" s="222">
        <f t="shared" si="6"/>
        <v>0</v>
      </c>
    </row>
    <row r="55" spans="2:10" s="166" customFormat="1" ht="12.75" hidden="1" customHeight="1" x14ac:dyDescent="0.2">
      <c r="B55" s="231" t="s">
        <v>39</v>
      </c>
      <c r="C55" s="232"/>
      <c r="D55" s="64">
        <v>1745607.1248000003</v>
      </c>
      <c r="E55" s="221" t="s">
        <v>15</v>
      </c>
      <c r="F55" s="216"/>
      <c r="G55" s="72"/>
      <c r="H55" s="217" t="str">
        <f>+IF(F55&lt;&gt;0,Duracion,"")</f>
        <v/>
      </c>
      <c r="I55" s="217">
        <f t="shared" si="7"/>
        <v>2.2999999999999998</v>
      </c>
      <c r="J55" s="222">
        <f t="shared" si="6"/>
        <v>0</v>
      </c>
    </row>
    <row r="56" spans="2:10" s="166" customFormat="1" x14ac:dyDescent="0.2">
      <c r="B56" s="225" t="s">
        <v>40</v>
      </c>
      <c r="C56" s="226"/>
      <c r="D56" s="64"/>
      <c r="E56" s="221" t="s">
        <v>15</v>
      </c>
      <c r="F56" s="216">
        <v>1</v>
      </c>
      <c r="G56" s="72">
        <v>1</v>
      </c>
      <c r="H56" s="217">
        <v>8</v>
      </c>
      <c r="I56" s="217">
        <f t="shared" si="7"/>
        <v>2.2999999999999998</v>
      </c>
      <c r="J56" s="222">
        <f t="shared" si="6"/>
        <v>0</v>
      </c>
    </row>
    <row r="57" spans="2:10" s="170" customFormat="1" ht="26.1" customHeight="1" thickBot="1" x14ac:dyDescent="0.3">
      <c r="B57" s="167" t="s">
        <v>41</v>
      </c>
      <c r="C57" s="168"/>
      <c r="D57" s="168"/>
      <c r="E57" s="168"/>
      <c r="F57" s="168"/>
      <c r="G57" s="168"/>
      <c r="H57" s="168"/>
      <c r="I57" s="168"/>
      <c r="J57" s="185">
        <f>+ROUND(SUM(J35:J56),0)</f>
        <v>0</v>
      </c>
    </row>
    <row r="58" spans="2:10" s="166" customFormat="1" ht="13.5" thickBot="1" x14ac:dyDescent="0.25">
      <c r="B58" s="165"/>
      <c r="C58" s="165"/>
      <c r="D58" s="165"/>
      <c r="E58" s="165"/>
      <c r="F58" s="165"/>
      <c r="G58" s="165"/>
      <c r="H58" s="165"/>
      <c r="I58" s="165"/>
      <c r="J58" s="165"/>
    </row>
    <row r="59" spans="2:10" s="166" customFormat="1" ht="15.75" customHeight="1" x14ac:dyDescent="0.2">
      <c r="B59" s="204" t="s">
        <v>42</v>
      </c>
      <c r="C59" s="205"/>
      <c r="D59" s="205"/>
      <c r="E59" s="205"/>
      <c r="F59" s="205"/>
      <c r="G59" s="205"/>
      <c r="H59" s="205"/>
      <c r="I59" s="205"/>
      <c r="J59" s="206"/>
    </row>
    <row r="60" spans="2:10" s="166" customFormat="1" ht="32.450000000000003" customHeight="1" x14ac:dyDescent="0.2">
      <c r="B60" s="207" t="s">
        <v>43</v>
      </c>
      <c r="C60" s="208"/>
      <c r="D60" s="208"/>
      <c r="E60" s="209" t="s">
        <v>44</v>
      </c>
      <c r="F60" s="209" t="s">
        <v>8</v>
      </c>
      <c r="G60" s="209" t="s">
        <v>45</v>
      </c>
      <c r="H60" s="210" t="s">
        <v>46</v>
      </c>
      <c r="I60" s="211"/>
      <c r="J60" s="212" t="s">
        <v>12</v>
      </c>
    </row>
    <row r="61" spans="2:10" s="166" customFormat="1" ht="56.1" customHeight="1" x14ac:dyDescent="0.2">
      <c r="B61" s="199" t="s">
        <v>47</v>
      </c>
      <c r="C61" s="200"/>
      <c r="D61" s="200"/>
      <c r="E61" s="201" t="s">
        <v>48</v>
      </c>
      <c r="F61" s="201">
        <v>1</v>
      </c>
      <c r="G61" s="71">
        <v>8</v>
      </c>
      <c r="H61" s="143"/>
      <c r="I61" s="143"/>
      <c r="J61" s="70">
        <f>+H61*G61*F61</f>
        <v>0</v>
      </c>
    </row>
    <row r="62" spans="2:10" s="166" customFormat="1" ht="27" customHeight="1" x14ac:dyDescent="0.2">
      <c r="B62" s="199" t="s">
        <v>49</v>
      </c>
      <c r="C62" s="200"/>
      <c r="D62" s="200"/>
      <c r="E62" s="201" t="s">
        <v>48</v>
      </c>
      <c r="F62" s="201">
        <v>1</v>
      </c>
      <c r="G62" s="71">
        <v>8</v>
      </c>
      <c r="H62" s="143"/>
      <c r="I62" s="143"/>
      <c r="J62" s="70">
        <f>+ROUND(H62*G62*F62,0)</f>
        <v>0</v>
      </c>
    </row>
    <row r="63" spans="2:10" s="166" customFormat="1" ht="27" customHeight="1" x14ac:dyDescent="0.2">
      <c r="B63" s="202" t="s">
        <v>50</v>
      </c>
      <c r="C63" s="203"/>
      <c r="D63" s="203"/>
      <c r="E63" s="201" t="s">
        <v>48</v>
      </c>
      <c r="F63" s="201">
        <v>1</v>
      </c>
      <c r="G63" s="71">
        <v>8</v>
      </c>
      <c r="H63" s="143"/>
      <c r="I63" s="143"/>
      <c r="J63" s="70">
        <f>+H63*G63*F63</f>
        <v>0</v>
      </c>
    </row>
    <row r="64" spans="2:10" s="166" customFormat="1" ht="18" customHeight="1" x14ac:dyDescent="0.2">
      <c r="B64" s="202" t="s">
        <v>51</v>
      </c>
      <c r="C64" s="203"/>
      <c r="D64" s="203"/>
      <c r="E64" s="201" t="s">
        <v>48</v>
      </c>
      <c r="F64" s="201">
        <v>1</v>
      </c>
      <c r="G64" s="71">
        <v>8</v>
      </c>
      <c r="H64" s="143"/>
      <c r="I64" s="143"/>
      <c r="J64" s="70">
        <f>+H64*G64*F64</f>
        <v>0</v>
      </c>
    </row>
    <row r="65" spans="2:15" s="166" customFormat="1" ht="30.6" customHeight="1" x14ac:dyDescent="0.2">
      <c r="B65" s="202" t="s">
        <v>62</v>
      </c>
      <c r="C65" s="203"/>
      <c r="D65" s="203"/>
      <c r="E65" s="201" t="s">
        <v>48</v>
      </c>
      <c r="F65" s="201">
        <v>1</v>
      </c>
      <c r="G65" s="71">
        <v>8</v>
      </c>
      <c r="H65" s="143"/>
      <c r="I65" s="143"/>
      <c r="J65" s="70">
        <f>+H65*G65*F65</f>
        <v>0</v>
      </c>
    </row>
    <row r="66" spans="2:15" s="170" customFormat="1" ht="26.1" customHeight="1" thickBot="1" x14ac:dyDescent="0.3">
      <c r="B66" s="167" t="s">
        <v>52</v>
      </c>
      <c r="C66" s="168"/>
      <c r="D66" s="168"/>
      <c r="E66" s="168"/>
      <c r="F66" s="168"/>
      <c r="G66" s="168"/>
      <c r="H66" s="168"/>
      <c r="I66" s="168"/>
      <c r="J66" s="169">
        <f>SUM(J61:J65)</f>
        <v>0</v>
      </c>
    </row>
    <row r="67" spans="2:15" s="166" customFormat="1" ht="6" customHeight="1" thickBot="1" x14ac:dyDescent="0.25">
      <c r="B67" s="165"/>
      <c r="C67" s="165"/>
      <c r="D67" s="165"/>
      <c r="E67" s="165"/>
      <c r="F67" s="165"/>
      <c r="G67" s="165"/>
      <c r="H67" s="165"/>
      <c r="I67" s="165"/>
      <c r="J67" s="165"/>
    </row>
    <row r="68" spans="2:15" s="166" customFormat="1" ht="18" customHeight="1" x14ac:dyDescent="0.2">
      <c r="B68" s="171" t="s">
        <v>53</v>
      </c>
      <c r="C68" s="172"/>
      <c r="D68" s="172"/>
      <c r="E68" s="172"/>
      <c r="F68" s="172"/>
      <c r="G68" s="172"/>
      <c r="H68" s="172"/>
      <c r="I68" s="172"/>
      <c r="J68" s="173"/>
      <c r="M68" s="174"/>
    </row>
    <row r="69" spans="2:15" s="166" customFormat="1" ht="38.1" customHeight="1" thickBot="1" x14ac:dyDescent="0.25">
      <c r="B69" s="175" t="s">
        <v>43</v>
      </c>
      <c r="C69" s="176"/>
      <c r="D69" s="176"/>
      <c r="E69" s="177" t="s">
        <v>44</v>
      </c>
      <c r="F69" s="177" t="s">
        <v>8</v>
      </c>
      <c r="G69" s="177" t="s">
        <v>45</v>
      </c>
      <c r="H69" s="178" t="s">
        <v>46</v>
      </c>
      <c r="I69" s="179"/>
      <c r="J69" s="180" t="s">
        <v>12</v>
      </c>
      <c r="L69" s="181"/>
      <c r="M69" s="181"/>
      <c r="N69" s="181"/>
    </row>
    <row r="70" spans="2:15" s="166" customFormat="1" ht="28.35" customHeight="1" x14ac:dyDescent="0.2">
      <c r="B70" s="182" t="s">
        <v>64</v>
      </c>
      <c r="C70" s="183"/>
      <c r="D70" s="183"/>
      <c r="E70" s="184" t="s">
        <v>48</v>
      </c>
      <c r="F70" s="184">
        <v>1</v>
      </c>
      <c r="G70" s="66">
        <v>8</v>
      </c>
      <c r="H70" s="144">
        <v>800000</v>
      </c>
      <c r="I70" s="144"/>
      <c r="J70" s="67">
        <f>+ROUND(H70*G70*F70,0)</f>
        <v>6400000</v>
      </c>
    </row>
    <row r="71" spans="2:15" s="170" customFormat="1" ht="25.35" customHeight="1" thickBot="1" x14ac:dyDescent="0.3">
      <c r="B71" s="167" t="s">
        <v>55</v>
      </c>
      <c r="C71" s="168"/>
      <c r="D71" s="168"/>
      <c r="E71" s="168"/>
      <c r="F71" s="168"/>
      <c r="G71" s="168"/>
      <c r="H71" s="168"/>
      <c r="I71" s="168"/>
      <c r="J71" s="185">
        <f>+J70</f>
        <v>6400000</v>
      </c>
    </row>
    <row r="72" spans="2:15" s="166" customFormat="1" ht="9.6" customHeight="1" thickBot="1" x14ac:dyDescent="0.25">
      <c r="B72" s="165"/>
      <c r="C72" s="165"/>
      <c r="D72" s="165"/>
      <c r="E72" s="165"/>
      <c r="F72" s="165"/>
      <c r="G72" s="165"/>
      <c r="H72" s="165"/>
      <c r="I72" s="165"/>
      <c r="J72" s="165"/>
    </row>
    <row r="73" spans="2:15" s="166" customFormat="1" ht="16.5" thickBot="1" x14ac:dyDescent="0.25">
      <c r="B73" s="186" t="s">
        <v>56</v>
      </c>
      <c r="C73" s="187"/>
      <c r="D73" s="187"/>
      <c r="E73" s="187"/>
      <c r="F73" s="187"/>
      <c r="G73" s="187"/>
      <c r="H73" s="187"/>
      <c r="I73" s="187"/>
      <c r="J73" s="188"/>
    </row>
    <row r="74" spans="2:15" s="170" customFormat="1" ht="20.100000000000001" customHeight="1" thickBot="1" x14ac:dyDescent="0.3">
      <c r="B74" s="189" t="s">
        <v>57</v>
      </c>
      <c r="C74" s="190"/>
      <c r="D74" s="190"/>
      <c r="E74" s="190"/>
      <c r="F74" s="190"/>
      <c r="G74" s="190"/>
      <c r="H74" s="190"/>
      <c r="I74" s="190"/>
      <c r="J74" s="191">
        <f>+J71+J66+J57</f>
        <v>6400000</v>
      </c>
      <c r="M74" s="68"/>
    </row>
    <row r="75" spans="2:15" s="170" customFormat="1" ht="20.100000000000001" customHeight="1" thickBot="1" x14ac:dyDescent="0.3">
      <c r="B75" s="189" t="s">
        <v>58</v>
      </c>
      <c r="C75" s="190"/>
      <c r="D75" s="190"/>
      <c r="E75" s="190"/>
      <c r="F75" s="190"/>
      <c r="G75" s="190"/>
      <c r="H75" s="190"/>
      <c r="I75" s="190"/>
      <c r="J75" s="191">
        <f>+ROUNDDOWN(J74*0.19,0)</f>
        <v>1216000</v>
      </c>
    </row>
    <row r="76" spans="2:15" s="170" customFormat="1" ht="20.100000000000001" hidden="1" customHeight="1" thickBot="1" x14ac:dyDescent="0.3">
      <c r="B76" s="189" t="s">
        <v>59</v>
      </c>
      <c r="C76" s="190"/>
      <c r="D76" s="190"/>
      <c r="E76" s="190"/>
      <c r="F76" s="190"/>
      <c r="G76" s="190"/>
      <c r="H76" s="190"/>
      <c r="I76" s="190"/>
      <c r="J76" s="191"/>
    </row>
    <row r="77" spans="2:15" s="166" customFormat="1" ht="20.100000000000001" customHeight="1" thickBot="1" x14ac:dyDescent="0.25">
      <c r="B77" s="192" t="s">
        <v>60</v>
      </c>
      <c r="C77" s="193"/>
      <c r="D77" s="193"/>
      <c r="E77" s="193"/>
      <c r="F77" s="193"/>
      <c r="G77" s="193"/>
      <c r="H77" s="193"/>
      <c r="I77" s="193"/>
      <c r="J77" s="169">
        <f>+ROUND(J74+J75,0)</f>
        <v>7616000</v>
      </c>
      <c r="L77" s="69"/>
      <c r="M77" s="194"/>
      <c r="N77" s="194"/>
      <c r="O77" s="194"/>
    </row>
    <row r="78" spans="2:15" s="166" customFormat="1" x14ac:dyDescent="0.2">
      <c r="M78" s="194"/>
      <c r="N78" s="194"/>
      <c r="O78" s="194"/>
    </row>
    <row r="79" spans="2:15" s="166" customFormat="1" x14ac:dyDescent="0.2">
      <c r="B79" s="195" t="s">
        <v>70</v>
      </c>
    </row>
    <row r="80" spans="2:15" s="166" customFormat="1" ht="12.75" customHeight="1" x14ac:dyDescent="0.2">
      <c r="B80" s="195" t="s">
        <v>69</v>
      </c>
      <c r="C80" s="170"/>
      <c r="D80" s="170"/>
      <c r="E80" s="170"/>
      <c r="F80" s="170"/>
      <c r="G80" s="170"/>
      <c r="H80" s="170"/>
      <c r="I80" s="170"/>
    </row>
    <row r="81" spans="2:10" x14ac:dyDescent="0.2">
      <c r="B81" s="195" t="s">
        <v>71</v>
      </c>
      <c r="C81" s="170"/>
      <c r="D81" s="170"/>
      <c r="E81" s="170"/>
      <c r="F81" s="170"/>
      <c r="G81" s="170"/>
      <c r="H81" s="170"/>
      <c r="I81" s="170"/>
    </row>
    <row r="82" spans="2:10" ht="25.9" customHeight="1" x14ac:dyDescent="0.2">
      <c r="B82" s="196" t="s">
        <v>72</v>
      </c>
      <c r="C82" s="196"/>
      <c r="D82" s="196"/>
      <c r="E82" s="196"/>
      <c r="F82" s="196"/>
      <c r="G82" s="196"/>
      <c r="H82" s="196"/>
      <c r="I82" s="196"/>
    </row>
    <row r="83" spans="2:10" ht="25.9" customHeight="1" x14ac:dyDescent="0.2">
      <c r="B83" s="197" t="s">
        <v>73</v>
      </c>
      <c r="C83" s="197"/>
      <c r="D83" s="197"/>
      <c r="E83" s="197"/>
      <c r="F83" s="197"/>
      <c r="G83" s="197"/>
      <c r="H83" s="197"/>
      <c r="I83" s="197"/>
    </row>
    <row r="84" spans="2:10" ht="12.75" customHeight="1" x14ac:dyDescent="0.2">
      <c r="B84" s="197" t="s">
        <v>74</v>
      </c>
      <c r="C84" s="197"/>
      <c r="D84" s="197"/>
      <c r="E84" s="197"/>
      <c r="F84" s="197"/>
      <c r="G84" s="197"/>
      <c r="H84" s="197"/>
      <c r="I84" s="197"/>
    </row>
    <row r="85" spans="2:10" x14ac:dyDescent="0.2">
      <c r="B85" s="196" t="s">
        <v>75</v>
      </c>
      <c r="C85" s="196"/>
      <c r="D85" s="196"/>
      <c r="E85" s="196"/>
      <c r="F85" s="196"/>
      <c r="G85" s="196"/>
      <c r="H85" s="196"/>
      <c r="I85" s="196"/>
    </row>
    <row r="86" spans="2:10" x14ac:dyDescent="0.2">
      <c r="B86" s="196" t="s">
        <v>76</v>
      </c>
      <c r="C86" s="196"/>
      <c r="D86" s="196"/>
      <c r="E86" s="196"/>
      <c r="F86" s="196"/>
      <c r="G86" s="196"/>
      <c r="H86" s="196"/>
      <c r="I86" s="196"/>
    </row>
    <row r="87" spans="2:10" x14ac:dyDescent="0.2">
      <c r="B87" s="198" t="s">
        <v>77</v>
      </c>
      <c r="C87" s="198"/>
      <c r="D87" s="198"/>
      <c r="E87" s="198"/>
      <c r="F87" s="198"/>
      <c r="G87" s="198"/>
      <c r="H87" s="198"/>
      <c r="I87" s="198"/>
    </row>
    <row r="88" spans="2:10" x14ac:dyDescent="0.2">
      <c r="B88" s="198"/>
      <c r="C88" s="198"/>
      <c r="D88" s="198"/>
      <c r="E88" s="198"/>
      <c r="F88" s="198"/>
      <c r="G88" s="198"/>
      <c r="H88" s="198"/>
      <c r="I88" s="198"/>
    </row>
    <row r="89" spans="2:10" x14ac:dyDescent="0.2">
      <c r="B89" s="162"/>
      <c r="C89" s="162"/>
      <c r="D89" s="162"/>
      <c r="E89" s="162"/>
      <c r="F89" s="162"/>
      <c r="G89" s="162"/>
      <c r="H89" s="162"/>
      <c r="I89" s="162"/>
      <c r="J89" s="159"/>
    </row>
    <row r="90" spans="2:10" x14ac:dyDescent="0.2">
      <c r="B90" s="162"/>
      <c r="C90" s="162"/>
      <c r="D90" s="162"/>
      <c r="E90" s="162"/>
      <c r="F90" s="162"/>
      <c r="G90" s="162"/>
      <c r="H90" s="162"/>
      <c r="I90" s="162"/>
      <c r="J90" s="159"/>
    </row>
    <row r="91" spans="2:10" ht="13.5" thickBot="1" x14ac:dyDescent="0.25">
      <c r="B91" s="159"/>
      <c r="C91" s="159"/>
      <c r="D91" s="163"/>
      <c r="E91" s="163"/>
      <c r="F91" s="163"/>
      <c r="G91" s="163"/>
      <c r="H91" s="159"/>
      <c r="I91" s="159"/>
      <c r="J91" s="159"/>
    </row>
    <row r="92" spans="2:10" x14ac:dyDescent="0.2">
      <c r="B92" s="164" t="s">
        <v>65</v>
      </c>
      <c r="C92" s="164"/>
      <c r="D92" s="164"/>
      <c r="E92" s="164"/>
      <c r="F92" s="164"/>
      <c r="G92" s="164"/>
      <c r="H92" s="164"/>
      <c r="I92" s="164"/>
      <c r="J92" s="164"/>
    </row>
  </sheetData>
  <sheetProtection algorithmName="SHA-512" hashValue="xpd19iRvi3zMuJvHN2Py1XJWpxsusfUyiG+7iZvyaCpVaGoN9r6lhdyuCoI17pqgH6LZ+EA2b5k75XwU7GD7zQ==" saltValue="TbefzG3PWIO2trzhWeTPIg==" spinCount="100000" sheet="1" formatCells="0" formatColumns="0"/>
  <mergeCells count="87">
    <mergeCell ref="B82:I82"/>
    <mergeCell ref="B83:I83"/>
    <mergeCell ref="B92:J92"/>
    <mergeCell ref="B74:I74"/>
    <mergeCell ref="B75:I75"/>
    <mergeCell ref="B76:I76"/>
    <mergeCell ref="B77:I77"/>
    <mergeCell ref="B84:I84"/>
    <mergeCell ref="B85:I85"/>
    <mergeCell ref="B86:I86"/>
    <mergeCell ref="B87:I88"/>
    <mergeCell ref="B73:J73"/>
    <mergeCell ref="B64:D64"/>
    <mergeCell ref="H64:I64"/>
    <mergeCell ref="B65:D65"/>
    <mergeCell ref="H65:I65"/>
    <mergeCell ref="B66:I66"/>
    <mergeCell ref="B68:J68"/>
    <mergeCell ref="B69:D69"/>
    <mergeCell ref="H69:I69"/>
    <mergeCell ref="B70:D70"/>
    <mergeCell ref="H70:I70"/>
    <mergeCell ref="B71:I71"/>
    <mergeCell ref="B61:D61"/>
    <mergeCell ref="H61:I61"/>
    <mergeCell ref="B62:D62"/>
    <mergeCell ref="H62:I62"/>
    <mergeCell ref="B63:D63"/>
    <mergeCell ref="H63:I63"/>
    <mergeCell ref="B55:C55"/>
    <mergeCell ref="B56:C56"/>
    <mergeCell ref="B57:I57"/>
    <mergeCell ref="B59:J59"/>
    <mergeCell ref="B60:D60"/>
    <mergeCell ref="H60:I60"/>
    <mergeCell ref="B54:C54"/>
    <mergeCell ref="B41:C41"/>
    <mergeCell ref="B42:C42"/>
    <mergeCell ref="B43:C43"/>
    <mergeCell ref="B44:C44"/>
    <mergeCell ref="B45:C45"/>
    <mergeCell ref="B46:C46"/>
    <mergeCell ref="B49:C49"/>
    <mergeCell ref="B50:C50"/>
    <mergeCell ref="B51:C51"/>
    <mergeCell ref="B52:C52"/>
    <mergeCell ref="B53:C53"/>
    <mergeCell ref="B40:C40"/>
    <mergeCell ref="B28:C28"/>
    <mergeCell ref="B29:C29"/>
    <mergeCell ref="B30:C30"/>
    <mergeCell ref="B31:C31"/>
    <mergeCell ref="B32:C32"/>
    <mergeCell ref="B33:C33"/>
    <mergeCell ref="B35:C35"/>
    <mergeCell ref="B36:C36"/>
    <mergeCell ref="B37:C37"/>
    <mergeCell ref="B38:C38"/>
    <mergeCell ref="B39:C39"/>
    <mergeCell ref="B27:C27"/>
    <mergeCell ref="J14:J15"/>
    <mergeCell ref="B17:C17"/>
    <mergeCell ref="B18:C18"/>
    <mergeCell ref="B19:C19"/>
    <mergeCell ref="B20:C20"/>
    <mergeCell ref="B21:C21"/>
    <mergeCell ref="B22:C22"/>
    <mergeCell ref="B23:C23"/>
    <mergeCell ref="B24:C24"/>
    <mergeCell ref="B25:C25"/>
    <mergeCell ref="B26:C26"/>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ageMargins left="0.7" right="0.7" top="0.75" bottom="0.75" header="0.3" footer="0.3"/>
  <pageSetup paperSize="5"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 (Entidad)</vt:lpstr>
      <vt:lpstr>Oferta económica (Proponente)</vt:lpstr>
      <vt:lpstr>'Oferta económica (Proponente)'!Área_de_impresión</vt:lpstr>
      <vt:lpstr>'Presupuesto Oficial (Entidad)'!Área_de_impresión</vt:lpstr>
      <vt:lpstr>'Oferta económica (Proponente)'!Duracion</vt:lpstr>
      <vt:lpstr>'Presupuesto Oficial (Entidad)'!Duracion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Camilo Andres Rubiano Segura</cp:lastModifiedBy>
  <dcterms:created xsi:type="dcterms:W3CDTF">2026-01-27T20:46:43Z</dcterms:created>
  <dcterms:modified xsi:type="dcterms:W3CDTF">2026-10-10T00:58:18Z</dcterms:modified>
</cp:coreProperties>
</file>