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documenttasks/documenttask1.xml" ContentType="application/vnd.ms-excel.documenttasks+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Personal\Desktop\VIVIAN\ALPA\2026\7. Procesos\7. LP EVENTOS 2026\5. 21.10.26 LICITACIÓN  LP EVENTOS\"/>
    </mc:Choice>
  </mc:AlternateContent>
  <xr:revisionPtr revIDLastSave="0" documentId="8_{F68A97EA-F7B5-46AE-BC1C-19FE3ADA3638}" xr6:coauthVersionLast="47" xr6:coauthVersionMax="47" xr10:uidLastSave="{00000000-0000-0000-0000-000000000000}"/>
  <bookViews>
    <workbookView xWindow="-120" yWindow="-120" windowWidth="20730" windowHeight="11040" xr2:uid="{00000000-000D-0000-FFFF-FFFF00000000}"/>
  </bookViews>
  <sheets>
    <sheet name="Ítems 2026" sheetId="1" r:id="rId1"/>
  </sheets>
  <externalReferences>
    <externalReference r:id="rId2"/>
    <externalReference r:id="rId3"/>
  </externalReferences>
  <definedNames>
    <definedName name="_xlnm._FilterDatabase" localSheetId="0" hidden="1">'Ítems 2026'!$A$6:$FI$206</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[1]LISTAS!$B$5:$B$10</definedName>
    <definedName name="ESTADODOS">[1]LISTAS!$B$6:$B$10</definedName>
    <definedName name="ETAPA">#REF!</definedName>
    <definedName name="FGKJHLKHKJÑ">#REF!</definedName>
    <definedName name="GGGGGGGGGGGGG">#REF!</definedName>
    <definedName name="IED">#REF!</definedName>
    <definedName name="INDICADOR">[2]listas!$S$216:$S$275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C195" i="1" l="1"/>
  <c r="FD195" i="1" s="1"/>
  <c r="FC194" i="1"/>
  <c r="FD194" i="1" s="1"/>
  <c r="FC193" i="1"/>
  <c r="FD193" i="1" s="1"/>
  <c r="FC192" i="1"/>
  <c r="FC191" i="1"/>
  <c r="FD191" i="1" s="1"/>
  <c r="FC190" i="1"/>
  <c r="FF190" i="1" s="1"/>
  <c r="FC189" i="1"/>
  <c r="FD189" i="1" s="1"/>
  <c r="FC188" i="1"/>
  <c r="FD188" i="1" s="1"/>
  <c r="FC187" i="1"/>
  <c r="FD187" i="1" s="1"/>
  <c r="FC186" i="1"/>
  <c r="FD186" i="1" s="1"/>
  <c r="FC185" i="1"/>
  <c r="FD185" i="1" s="1"/>
  <c r="FC184" i="1"/>
  <c r="FF184" i="1" s="1"/>
  <c r="FC183" i="1"/>
  <c r="FD183" i="1" s="1"/>
  <c r="FC182" i="1"/>
  <c r="FD182" i="1" s="1"/>
  <c r="FE182" i="1" s="1"/>
  <c r="FG182" i="1" s="1"/>
  <c r="FC181" i="1"/>
  <c r="FD181" i="1" s="1"/>
  <c r="FC180" i="1"/>
  <c r="FF180" i="1" s="1"/>
  <c r="FC168" i="1"/>
  <c r="FD168" i="1" s="1"/>
  <c r="FC133" i="1"/>
  <c r="FD133" i="1" s="1"/>
  <c r="FC132" i="1"/>
  <c r="FF132" i="1" s="1"/>
  <c r="FC129" i="1"/>
  <c r="FD129" i="1" s="1"/>
  <c r="FC128" i="1"/>
  <c r="FD128" i="1" s="1"/>
  <c r="FE128" i="1" s="1"/>
  <c r="FG128" i="1" s="1"/>
  <c r="FC127" i="1"/>
  <c r="FD127" i="1" s="1"/>
  <c r="FC126" i="1"/>
  <c r="FF126" i="1" s="1"/>
  <c r="FC125" i="1"/>
  <c r="FD125" i="1" s="1"/>
  <c r="FC124" i="1"/>
  <c r="FF124" i="1" s="1"/>
  <c r="FC122" i="1"/>
  <c r="FD122" i="1" s="1"/>
  <c r="FB69" i="1"/>
  <c r="FC69" i="1" s="1"/>
  <c r="FF69" i="1" s="1"/>
  <c r="FB74" i="1"/>
  <c r="FC74" i="1" s="1"/>
  <c r="FF74" i="1" s="1"/>
  <c r="FB91" i="1"/>
  <c r="FC91" i="1" s="1"/>
  <c r="FD91" i="1" s="1"/>
  <c r="FB41" i="1"/>
  <c r="FC41" i="1" s="1"/>
  <c r="FD41" i="1" s="1"/>
  <c r="FB40" i="1"/>
  <c r="FC40" i="1" s="1"/>
  <c r="FD40" i="1" s="1"/>
  <c r="FE40" i="1" s="1"/>
  <c r="FG40" i="1" s="1"/>
  <c r="FB54" i="1"/>
  <c r="FC54" i="1" s="1"/>
  <c r="FD54" i="1" s="1"/>
  <c r="FB43" i="1"/>
  <c r="FC43" i="1" s="1"/>
  <c r="FD43" i="1" s="1"/>
  <c r="FE43" i="1" s="1"/>
  <c r="FG43" i="1" s="1"/>
  <c r="FB39" i="1"/>
  <c r="FC39" i="1" s="1"/>
  <c r="FD39" i="1" s="1"/>
  <c r="FE39" i="1" s="1"/>
  <c r="FG39" i="1" s="1"/>
  <c r="FB64" i="1"/>
  <c r="FC64" i="1" s="1"/>
  <c r="FF64" i="1" s="1"/>
  <c r="FB136" i="1"/>
  <c r="FC136" i="1" s="1"/>
  <c r="FF136" i="1" s="1"/>
  <c r="FB115" i="1"/>
  <c r="FC115" i="1" s="1"/>
  <c r="FF115" i="1" s="1"/>
  <c r="FB104" i="1"/>
  <c r="FC104" i="1" s="1"/>
  <c r="FF104" i="1" s="1"/>
  <c r="FB93" i="1"/>
  <c r="FC93" i="1" s="1"/>
  <c r="FD93" i="1" s="1"/>
  <c r="FB68" i="1"/>
  <c r="FC68" i="1" s="1"/>
  <c r="FF68" i="1" s="1"/>
  <c r="FB30" i="1"/>
  <c r="FC30" i="1" s="1"/>
  <c r="FD30" i="1" s="1"/>
  <c r="FE30" i="1" s="1"/>
  <c r="FG30" i="1" s="1"/>
  <c r="FB107" i="1"/>
  <c r="FC107" i="1" s="1"/>
  <c r="FD107" i="1" s="1"/>
  <c r="FB96" i="1"/>
  <c r="FC96" i="1" s="1"/>
  <c r="FF96" i="1" s="1"/>
  <c r="FB38" i="1"/>
  <c r="FC38" i="1" s="1"/>
  <c r="FF38" i="1" s="1"/>
  <c r="FB26" i="1"/>
  <c r="FC26" i="1" s="1"/>
  <c r="FD26" i="1" s="1"/>
  <c r="FE26" i="1" s="1"/>
  <c r="FG26" i="1" s="1"/>
  <c r="FB110" i="1"/>
  <c r="FC110" i="1" s="1"/>
  <c r="FD110" i="1" s="1"/>
  <c r="FB99" i="1"/>
  <c r="FC99" i="1" s="1"/>
  <c r="FD99" i="1" s="1"/>
  <c r="FB79" i="1"/>
  <c r="FC79" i="1" s="1"/>
  <c r="FD79" i="1" s="1"/>
  <c r="FB67" i="1"/>
  <c r="FC67" i="1" s="1"/>
  <c r="FD67" i="1" s="1"/>
  <c r="FB114" i="1"/>
  <c r="FC114" i="1" s="1"/>
  <c r="FD114" i="1" s="1"/>
  <c r="FE114" i="1" s="1"/>
  <c r="FG114" i="1" s="1"/>
  <c r="FB130" i="1"/>
  <c r="FC130" i="1" s="1"/>
  <c r="FF130" i="1" s="1"/>
  <c r="FB113" i="1"/>
  <c r="FC113" i="1" s="1"/>
  <c r="FD113" i="1" s="1"/>
  <c r="FB102" i="1"/>
  <c r="FC102" i="1" s="1"/>
  <c r="FF102" i="1" s="1"/>
  <c r="FB82" i="1"/>
  <c r="FC82" i="1" s="1"/>
  <c r="FF82" i="1" s="1"/>
  <c r="FB63" i="1"/>
  <c r="FC63" i="1" s="1"/>
  <c r="FD63" i="1" s="1"/>
  <c r="FB139" i="1"/>
  <c r="FC139" i="1" s="1"/>
  <c r="FF139" i="1" s="1"/>
  <c r="FB131" i="1"/>
  <c r="FC131" i="1" s="1"/>
  <c r="FD131" i="1" s="1"/>
  <c r="FB111" i="1"/>
  <c r="FC111" i="1" s="1"/>
  <c r="FB100" i="1"/>
  <c r="FC100" i="1" s="1"/>
  <c r="FD100" i="1" s="1"/>
  <c r="FE100" i="1" s="1"/>
  <c r="FG100" i="1" s="1"/>
  <c r="FB80" i="1"/>
  <c r="FC80" i="1" s="1"/>
  <c r="FD80" i="1" s="1"/>
  <c r="FE80" i="1" s="1"/>
  <c r="FG80" i="1" s="1"/>
  <c r="FB52" i="1"/>
  <c r="FC52" i="1" s="1"/>
  <c r="FD52" i="1" s="1"/>
  <c r="FE52" i="1" s="1"/>
  <c r="FG52" i="1" s="1"/>
  <c r="FB28" i="1"/>
  <c r="FC28" i="1" s="1"/>
  <c r="FD28" i="1" s="1"/>
  <c r="FE28" i="1" s="1"/>
  <c r="FG28" i="1" s="1"/>
  <c r="FB119" i="1"/>
  <c r="Z119" i="1"/>
  <c r="X119" i="1"/>
  <c r="Y119" i="1" s="1"/>
  <c r="AA119" i="1" s="1"/>
  <c r="U119" i="1"/>
  <c r="S119" i="1"/>
  <c r="T119" i="1" s="1"/>
  <c r="V119" i="1" s="1"/>
  <c r="P119" i="1"/>
  <c r="N119" i="1"/>
  <c r="O119" i="1" s="1"/>
  <c r="Q119" i="1" s="1"/>
  <c r="FD190" i="1" l="1"/>
  <c r="FE190" i="1" s="1"/>
  <c r="FG190" i="1" s="1"/>
  <c r="FD192" i="1"/>
  <c r="FE192" i="1" s="1"/>
  <c r="FG192" i="1" s="1"/>
  <c r="FD184" i="1"/>
  <c r="FE184" i="1" s="1"/>
  <c r="FG184" i="1" s="1"/>
  <c r="FF182" i="1"/>
  <c r="FF194" i="1"/>
  <c r="FE194" i="1"/>
  <c r="FG194" i="1" s="1"/>
  <c r="FF188" i="1"/>
  <c r="FF186" i="1"/>
  <c r="FF192" i="1"/>
  <c r="FE186" i="1"/>
  <c r="FG186" i="1" s="1"/>
  <c r="FE188" i="1"/>
  <c r="FG188" i="1" s="1"/>
  <c r="FD180" i="1"/>
  <c r="FE180" i="1" s="1"/>
  <c r="FG180" i="1" s="1"/>
  <c r="FF195" i="1"/>
  <c r="FF193" i="1"/>
  <c r="FF191" i="1"/>
  <c r="FF189" i="1"/>
  <c r="FF187" i="1"/>
  <c r="FF185" i="1"/>
  <c r="FF183" i="1"/>
  <c r="FF181" i="1"/>
  <c r="FE195" i="1"/>
  <c r="FG195" i="1" s="1"/>
  <c r="FE193" i="1"/>
  <c r="FG193" i="1" s="1"/>
  <c r="FE191" i="1"/>
  <c r="FG191" i="1" s="1"/>
  <c r="FE189" i="1"/>
  <c r="FG189" i="1" s="1"/>
  <c r="FE187" i="1"/>
  <c r="FG187" i="1" s="1"/>
  <c r="FE185" i="1"/>
  <c r="FG185" i="1" s="1"/>
  <c r="FE183" i="1"/>
  <c r="FG183" i="1" s="1"/>
  <c r="FE181" i="1"/>
  <c r="FG181" i="1" s="1"/>
  <c r="FF168" i="1"/>
  <c r="FE168" i="1"/>
  <c r="FG168" i="1" s="1"/>
  <c r="FD139" i="1"/>
  <c r="FE139" i="1" s="1"/>
  <c r="FG139" i="1" s="1"/>
  <c r="FD126" i="1"/>
  <c r="FE126" i="1" s="1"/>
  <c r="FG126" i="1" s="1"/>
  <c r="FD132" i="1"/>
  <c r="FE132" i="1" s="1"/>
  <c r="FG132" i="1" s="1"/>
  <c r="FD130" i="1"/>
  <c r="FE130" i="1" s="1"/>
  <c r="FG130" i="1" s="1"/>
  <c r="FD136" i="1"/>
  <c r="FE136" i="1" s="1"/>
  <c r="FG136" i="1" s="1"/>
  <c r="FD124" i="1"/>
  <c r="FE124" i="1" s="1"/>
  <c r="FG124" i="1" s="1"/>
  <c r="FF128" i="1"/>
  <c r="FF133" i="1"/>
  <c r="FF131" i="1"/>
  <c r="FF129" i="1"/>
  <c r="FF127" i="1"/>
  <c r="FF125" i="1"/>
  <c r="FE133" i="1"/>
  <c r="FG133" i="1" s="1"/>
  <c r="FE131" i="1"/>
  <c r="FG131" i="1" s="1"/>
  <c r="FE129" i="1"/>
  <c r="FG129" i="1" s="1"/>
  <c r="FE127" i="1"/>
  <c r="FG127" i="1" s="1"/>
  <c r="FE125" i="1"/>
  <c r="FG125" i="1" s="1"/>
  <c r="FE122" i="1"/>
  <c r="FG122" i="1" s="1"/>
  <c r="FF122" i="1"/>
  <c r="FD115" i="1"/>
  <c r="FE115" i="1" s="1"/>
  <c r="FG115" i="1" s="1"/>
  <c r="FD111" i="1"/>
  <c r="FE111" i="1" s="1"/>
  <c r="FG111" i="1" s="1"/>
  <c r="FF110" i="1"/>
  <c r="FE113" i="1"/>
  <c r="FG113" i="1" s="1"/>
  <c r="FF114" i="1"/>
  <c r="FF113" i="1"/>
  <c r="FF111" i="1"/>
  <c r="FE110" i="1"/>
  <c r="FG110" i="1" s="1"/>
  <c r="FE107" i="1"/>
  <c r="FG107" i="1" s="1"/>
  <c r="FF107" i="1"/>
  <c r="FF100" i="1"/>
  <c r="FD104" i="1"/>
  <c r="FE104" i="1" s="1"/>
  <c r="FG104" i="1" s="1"/>
  <c r="FD102" i="1"/>
  <c r="FE102" i="1" s="1"/>
  <c r="FG102" i="1" s="1"/>
  <c r="FF99" i="1"/>
  <c r="FE99" i="1"/>
  <c r="FG99" i="1" s="1"/>
  <c r="FD96" i="1"/>
  <c r="FE96" i="1" s="1"/>
  <c r="FG96" i="1" s="1"/>
  <c r="FD82" i="1"/>
  <c r="FE82" i="1" s="1"/>
  <c r="FG82" i="1" s="1"/>
  <c r="FD74" i="1"/>
  <c r="FE74" i="1" s="1"/>
  <c r="FG74" i="1" s="1"/>
  <c r="FF80" i="1"/>
  <c r="FF93" i="1"/>
  <c r="FF91" i="1"/>
  <c r="FF79" i="1"/>
  <c r="FE93" i="1"/>
  <c r="FG93" i="1" s="1"/>
  <c r="FE91" i="1"/>
  <c r="FG91" i="1" s="1"/>
  <c r="FE79" i="1"/>
  <c r="FG79" i="1" s="1"/>
  <c r="FD69" i="1"/>
  <c r="FE69" i="1" s="1"/>
  <c r="FG69" i="1" s="1"/>
  <c r="FD68" i="1"/>
  <c r="FE68" i="1" s="1"/>
  <c r="FG68" i="1" s="1"/>
  <c r="FD64" i="1"/>
  <c r="FE64" i="1" s="1"/>
  <c r="FG64" i="1" s="1"/>
  <c r="FF67" i="1"/>
  <c r="FF63" i="1"/>
  <c r="FE67" i="1"/>
  <c r="FG67" i="1" s="1"/>
  <c r="FE63" i="1"/>
  <c r="FG63" i="1" s="1"/>
  <c r="FF54" i="1"/>
  <c r="FF52" i="1"/>
  <c r="FF40" i="1"/>
  <c r="FE41" i="1"/>
  <c r="FG41" i="1" s="1"/>
  <c r="FE54" i="1"/>
  <c r="FG54" i="1" s="1"/>
  <c r="FF43" i="1"/>
  <c r="FF41" i="1"/>
  <c r="FF39" i="1"/>
  <c r="FD38" i="1"/>
  <c r="FE38" i="1" s="1"/>
  <c r="FG38" i="1" s="1"/>
  <c r="FF30" i="1"/>
  <c r="FF28" i="1"/>
  <c r="FF26" i="1"/>
  <c r="FC119" i="1"/>
  <c r="FF119" i="1" s="1"/>
  <c r="FH119" i="1"/>
  <c r="FD119" i="1" l="1"/>
  <c r="FE119" i="1" s="1"/>
  <c r="FG119" i="1" s="1"/>
  <c r="FI119" i="1" l="1"/>
  <c r="FG120" i="1"/>
  <c r="FB140" i="1"/>
  <c r="FC140" i="1" s="1"/>
  <c r="EF140" i="1"/>
  <c r="ED140" i="1"/>
  <c r="EE140" i="1" s="1"/>
  <c r="EG140" i="1" s="1"/>
  <c r="AO167" i="1"/>
  <c r="AJ167" i="1"/>
  <c r="EA140" i="1"/>
  <c r="EP139" i="1"/>
  <c r="EN139" i="1"/>
  <c r="EO139" i="1" s="1"/>
  <c r="EQ139" i="1" s="1"/>
  <c r="FD140" i="1" l="1"/>
  <c r="FE140" i="1" s="1"/>
  <c r="FG140" i="1" s="1"/>
  <c r="FF140" i="1"/>
  <c r="FH135" i="1"/>
  <c r="FB135" i="1"/>
  <c r="FC135" i="1" s="1"/>
  <c r="FF135" i="1" s="1"/>
  <c r="FB134" i="1"/>
  <c r="FC134" i="1" s="1"/>
  <c r="FF134" i="1" s="1"/>
  <c r="Z134" i="1"/>
  <c r="X134" i="1"/>
  <c r="Y134" i="1" s="1"/>
  <c r="AA134" i="1" s="1"/>
  <c r="U134" i="1"/>
  <c r="S134" i="1"/>
  <c r="T134" i="1" s="1"/>
  <c r="V134" i="1" s="1"/>
  <c r="P134" i="1"/>
  <c r="N134" i="1"/>
  <c r="O134" i="1" s="1"/>
  <c r="Q134" i="1" s="1"/>
  <c r="FB123" i="1"/>
  <c r="FC123" i="1" s="1"/>
  <c r="Z123" i="1"/>
  <c r="X123" i="1"/>
  <c r="Y123" i="1" s="1"/>
  <c r="AA123" i="1" s="1"/>
  <c r="U123" i="1"/>
  <c r="S123" i="1"/>
  <c r="T123" i="1" s="1"/>
  <c r="V123" i="1" s="1"/>
  <c r="P123" i="1"/>
  <c r="N123" i="1"/>
  <c r="O123" i="1" s="1"/>
  <c r="Q123" i="1" s="1"/>
  <c r="FB141" i="1"/>
  <c r="Z141" i="1"/>
  <c r="X141" i="1"/>
  <c r="Y141" i="1" s="1"/>
  <c r="AA141" i="1" s="1"/>
  <c r="U141" i="1"/>
  <c r="S141" i="1"/>
  <c r="T141" i="1" s="1"/>
  <c r="V141" i="1" s="1"/>
  <c r="P141" i="1"/>
  <c r="N141" i="1"/>
  <c r="O141" i="1" s="1"/>
  <c r="Q141" i="1" s="1"/>
  <c r="FB197" i="1"/>
  <c r="FB198" i="1"/>
  <c r="FB196" i="1"/>
  <c r="K198" i="1"/>
  <c r="L198" i="1" s="1"/>
  <c r="I197" i="1"/>
  <c r="I198" i="1"/>
  <c r="I196" i="1"/>
  <c r="FB179" i="1"/>
  <c r="Z179" i="1"/>
  <c r="X179" i="1"/>
  <c r="Y179" i="1" s="1"/>
  <c r="AA179" i="1" s="1"/>
  <c r="U179" i="1"/>
  <c r="S179" i="1"/>
  <c r="T179" i="1" s="1"/>
  <c r="V179" i="1" s="1"/>
  <c r="P179" i="1"/>
  <c r="N179" i="1"/>
  <c r="O179" i="1" s="1"/>
  <c r="Q179" i="1" s="1"/>
  <c r="FD135" i="1" l="1"/>
  <c r="FE135" i="1" s="1"/>
  <c r="FG135" i="1" s="1"/>
  <c r="FD123" i="1"/>
  <c r="FE123" i="1" s="1"/>
  <c r="FG123" i="1" s="1"/>
  <c r="FF123" i="1"/>
  <c r="FD134" i="1"/>
  <c r="FE134" i="1" s="1"/>
  <c r="FG134" i="1" s="1"/>
  <c r="FC179" i="1"/>
  <c r="FC198" i="1"/>
  <c r="FC196" i="1"/>
  <c r="FF196" i="1" s="1"/>
  <c r="FC197" i="1"/>
  <c r="FC141" i="1"/>
  <c r="FH134" i="1"/>
  <c r="FH123" i="1"/>
  <c r="FH141" i="1"/>
  <c r="FH179" i="1"/>
  <c r="FD198" i="1" l="1"/>
  <c r="FE198" i="1" s="1"/>
  <c r="FG198" i="1" s="1"/>
  <c r="FF198" i="1"/>
  <c r="FD197" i="1"/>
  <c r="FE197" i="1" s="1"/>
  <c r="FG197" i="1" s="1"/>
  <c r="FF197" i="1"/>
  <c r="FD196" i="1"/>
  <c r="FE196" i="1" s="1"/>
  <c r="FG196" i="1" s="1"/>
  <c r="FD179" i="1"/>
  <c r="FE179" i="1" s="1"/>
  <c r="FG179" i="1" s="1"/>
  <c r="FI179" i="1" s="1"/>
  <c r="FF179" i="1"/>
  <c r="FD141" i="1"/>
  <c r="FE141" i="1" s="1"/>
  <c r="FG141" i="1" s="1"/>
  <c r="FI141" i="1" s="1"/>
  <c r="FF141" i="1"/>
  <c r="FI135" i="1"/>
  <c r="FI134" i="1"/>
  <c r="FI123" i="1"/>
  <c r="FB205" i="1" l="1"/>
  <c r="FC205" i="1" s="1"/>
  <c r="FF205" i="1" l="1"/>
  <c r="FD205" i="1"/>
  <c r="FE205" i="1" s="1"/>
  <c r="FG205" i="1" s="1"/>
  <c r="FB159" i="1"/>
  <c r="FB158" i="1"/>
  <c r="FB157" i="1"/>
  <c r="FB156" i="1"/>
  <c r="FB174" i="1"/>
  <c r="FB173" i="1"/>
  <c r="FB172" i="1"/>
  <c r="FB171" i="1"/>
  <c r="FB170" i="1"/>
  <c r="H174" i="1"/>
  <c r="K174" i="1" s="1"/>
  <c r="H173" i="1"/>
  <c r="H172" i="1"/>
  <c r="K172" i="1" s="1"/>
  <c r="H171" i="1"/>
  <c r="K171" i="1" s="1"/>
  <c r="H170" i="1"/>
  <c r="K170" i="1" s="1"/>
  <c r="H159" i="1"/>
  <c r="K159" i="1" s="1"/>
  <c r="H158" i="1"/>
  <c r="I158" i="1" s="1"/>
  <c r="J158" i="1" s="1"/>
  <c r="L158" i="1" s="1"/>
  <c r="H157" i="1"/>
  <c r="I157" i="1" s="1"/>
  <c r="J157" i="1" s="1"/>
  <c r="L157" i="1" s="1"/>
  <c r="H156" i="1"/>
  <c r="K156" i="1" s="1"/>
  <c r="FG137" i="1"/>
  <c r="FH139" i="1"/>
  <c r="FC171" i="1" l="1"/>
  <c r="FC173" i="1"/>
  <c r="FC174" i="1"/>
  <c r="FC172" i="1"/>
  <c r="FC170" i="1"/>
  <c r="FC156" i="1"/>
  <c r="FC158" i="1"/>
  <c r="FC157" i="1"/>
  <c r="FC159" i="1"/>
  <c r="I173" i="1"/>
  <c r="K173" i="1"/>
  <c r="I172" i="1"/>
  <c r="J172" i="1" s="1"/>
  <c r="L172" i="1" s="1"/>
  <c r="I170" i="1"/>
  <c r="J170" i="1" s="1"/>
  <c r="L170" i="1" s="1"/>
  <c r="K157" i="1"/>
  <c r="I159" i="1"/>
  <c r="J159" i="1" s="1"/>
  <c r="L159" i="1" s="1"/>
  <c r="I174" i="1"/>
  <c r="J174" i="1" s="1"/>
  <c r="L174" i="1" s="1"/>
  <c r="I171" i="1"/>
  <c r="J171" i="1" s="1"/>
  <c r="L171" i="1" s="1"/>
  <c r="K158" i="1"/>
  <c r="I156" i="1"/>
  <c r="J156" i="1" s="1"/>
  <c r="L156" i="1" s="1"/>
  <c r="K197" i="1"/>
  <c r="K196" i="1"/>
  <c r="FH178" i="1"/>
  <c r="FB178" i="1"/>
  <c r="FC178" i="1" s="1"/>
  <c r="FF178" i="1" s="1"/>
  <c r="FB169" i="1"/>
  <c r="FC169" i="1" s="1"/>
  <c r="FB166" i="1"/>
  <c r="FC166" i="1" s="1"/>
  <c r="FB163" i="1"/>
  <c r="FC163" i="1" s="1"/>
  <c r="FB162" i="1"/>
  <c r="FC162" i="1" s="1"/>
  <c r="FF162" i="1" s="1"/>
  <c r="FB152" i="1"/>
  <c r="FB151" i="1"/>
  <c r="FC151" i="1" s="1"/>
  <c r="FB150" i="1"/>
  <c r="FC150" i="1" s="1"/>
  <c r="FB149" i="1"/>
  <c r="FB148" i="1"/>
  <c r="BE167" i="1"/>
  <c r="BD167" i="1"/>
  <c r="AY153" i="1"/>
  <c r="AT154" i="1"/>
  <c r="AT166" i="1"/>
  <c r="AO149" i="1"/>
  <c r="AO150" i="1"/>
  <c r="AO151" i="1"/>
  <c r="AO152" i="1"/>
  <c r="AO153" i="1"/>
  <c r="AO154" i="1"/>
  <c r="AO155" i="1"/>
  <c r="AO156" i="1"/>
  <c r="AO157" i="1"/>
  <c r="AO158" i="1"/>
  <c r="AO159" i="1"/>
  <c r="AO162" i="1"/>
  <c r="AO163" i="1"/>
  <c r="AO164" i="1"/>
  <c r="AO165" i="1"/>
  <c r="AO166" i="1"/>
  <c r="AO168" i="1"/>
  <c r="AO169" i="1"/>
  <c r="AO170" i="1"/>
  <c r="AO171" i="1"/>
  <c r="AO172" i="1"/>
  <c r="AO173" i="1"/>
  <c r="AO174" i="1"/>
  <c r="AO148" i="1"/>
  <c r="AJ149" i="1"/>
  <c r="AJ150" i="1"/>
  <c r="AJ151" i="1"/>
  <c r="AJ152" i="1"/>
  <c r="AJ153" i="1"/>
  <c r="AJ154" i="1"/>
  <c r="AJ155" i="1"/>
  <c r="AJ156" i="1"/>
  <c r="AJ157" i="1"/>
  <c r="AJ158" i="1"/>
  <c r="AJ159" i="1"/>
  <c r="AJ162" i="1"/>
  <c r="AJ163" i="1"/>
  <c r="AJ164" i="1"/>
  <c r="AJ165" i="1"/>
  <c r="AJ166" i="1"/>
  <c r="AJ168" i="1"/>
  <c r="AJ169" i="1"/>
  <c r="AJ170" i="1"/>
  <c r="AJ171" i="1"/>
  <c r="AJ172" i="1"/>
  <c r="AJ173" i="1"/>
  <c r="AJ174" i="1"/>
  <c r="AJ148" i="1"/>
  <c r="AE149" i="1"/>
  <c r="AE150" i="1"/>
  <c r="AE151" i="1"/>
  <c r="AE152" i="1"/>
  <c r="AE153" i="1"/>
  <c r="AE154" i="1"/>
  <c r="AE155" i="1"/>
  <c r="AE156" i="1"/>
  <c r="AE157" i="1"/>
  <c r="AE158" i="1"/>
  <c r="AE159" i="1"/>
  <c r="AE162" i="1"/>
  <c r="AE163" i="1"/>
  <c r="AE164" i="1"/>
  <c r="AE165" i="1"/>
  <c r="AE166" i="1"/>
  <c r="AE167" i="1"/>
  <c r="AE168" i="1"/>
  <c r="AE169" i="1"/>
  <c r="AE170" i="1"/>
  <c r="AE171" i="1"/>
  <c r="AE172" i="1"/>
  <c r="AE173" i="1"/>
  <c r="AE174" i="1"/>
  <c r="AE148" i="1"/>
  <c r="AM174" i="1"/>
  <c r="AN174" i="1" s="1"/>
  <c r="AP174" i="1" s="1"/>
  <c r="AH174" i="1"/>
  <c r="AI174" i="1" s="1"/>
  <c r="AK174" i="1" s="1"/>
  <c r="AC174" i="1"/>
  <c r="AD174" i="1" s="1"/>
  <c r="AF174" i="1" s="1"/>
  <c r="AM173" i="1"/>
  <c r="AN173" i="1" s="1"/>
  <c r="AP173" i="1" s="1"/>
  <c r="AH173" i="1"/>
  <c r="AI173" i="1" s="1"/>
  <c r="AK173" i="1" s="1"/>
  <c r="AC173" i="1"/>
  <c r="AD173" i="1" s="1"/>
  <c r="AF173" i="1" s="1"/>
  <c r="AM172" i="1"/>
  <c r="AN172" i="1" s="1"/>
  <c r="AP172" i="1" s="1"/>
  <c r="AH172" i="1"/>
  <c r="AI172" i="1" s="1"/>
  <c r="AK172" i="1" s="1"/>
  <c r="AC172" i="1"/>
  <c r="AD172" i="1" s="1"/>
  <c r="AF172" i="1" s="1"/>
  <c r="AM171" i="1"/>
  <c r="AN171" i="1" s="1"/>
  <c r="AP171" i="1" s="1"/>
  <c r="AH171" i="1"/>
  <c r="AI171" i="1" s="1"/>
  <c r="AK171" i="1" s="1"/>
  <c r="AC171" i="1"/>
  <c r="AD171" i="1" s="1"/>
  <c r="AF171" i="1" s="1"/>
  <c r="AM170" i="1"/>
  <c r="AN170" i="1" s="1"/>
  <c r="AP170" i="1" s="1"/>
  <c r="AH170" i="1"/>
  <c r="AI170" i="1" s="1"/>
  <c r="AK170" i="1" s="1"/>
  <c r="AC170" i="1"/>
  <c r="AD170" i="1" s="1"/>
  <c r="AF170" i="1" s="1"/>
  <c r="AM169" i="1"/>
  <c r="AN169" i="1" s="1"/>
  <c r="AP169" i="1" s="1"/>
  <c r="AH169" i="1"/>
  <c r="AI169" i="1" s="1"/>
  <c r="AK169" i="1" s="1"/>
  <c r="AC169" i="1"/>
  <c r="AD169" i="1" s="1"/>
  <c r="AF169" i="1" s="1"/>
  <c r="AT168" i="1"/>
  <c r="AR168" i="1"/>
  <c r="AS168" i="1" s="1"/>
  <c r="AU168" i="1" s="1"/>
  <c r="AM168" i="1"/>
  <c r="AN168" i="1" s="1"/>
  <c r="AP168" i="1" s="1"/>
  <c r="AI168" i="1"/>
  <c r="AK168" i="1" s="1"/>
  <c r="AC168" i="1"/>
  <c r="AD168" i="1" s="1"/>
  <c r="AF168" i="1" s="1"/>
  <c r="BO167" i="1"/>
  <c r="BK167" i="1"/>
  <c r="BJ167" i="1"/>
  <c r="BF167" i="1"/>
  <c r="AM167" i="1"/>
  <c r="AN167" i="1" s="1"/>
  <c r="AP167" i="1" s="1"/>
  <c r="AH167" i="1"/>
  <c r="AI167" i="1" s="1"/>
  <c r="AK167" i="1" s="1"/>
  <c r="AC167" i="1"/>
  <c r="AD167" i="1" s="1"/>
  <c r="AF167" i="1" s="1"/>
  <c r="AR166" i="1"/>
  <c r="AS166" i="1" s="1"/>
  <c r="AU166" i="1" s="1"/>
  <c r="AM166" i="1"/>
  <c r="AN166" i="1" s="1"/>
  <c r="AP166" i="1" s="1"/>
  <c r="AH166" i="1"/>
  <c r="AI166" i="1" s="1"/>
  <c r="AK166" i="1" s="1"/>
  <c r="AC166" i="1"/>
  <c r="AD166" i="1" s="1"/>
  <c r="AF166" i="1" s="1"/>
  <c r="AM165" i="1"/>
  <c r="AN165" i="1" s="1"/>
  <c r="AP165" i="1" s="1"/>
  <c r="AH165" i="1"/>
  <c r="AI165" i="1" s="1"/>
  <c r="AK165" i="1" s="1"/>
  <c r="AC165" i="1"/>
  <c r="AD165" i="1" s="1"/>
  <c r="AF165" i="1" s="1"/>
  <c r="AM164" i="1"/>
  <c r="AN164" i="1" s="1"/>
  <c r="AP164" i="1" s="1"/>
  <c r="AH164" i="1"/>
  <c r="AI164" i="1" s="1"/>
  <c r="AK164" i="1" s="1"/>
  <c r="AC164" i="1"/>
  <c r="AD164" i="1" s="1"/>
  <c r="AF164" i="1" s="1"/>
  <c r="AM163" i="1"/>
  <c r="AN163" i="1" s="1"/>
  <c r="AP163" i="1" s="1"/>
  <c r="AH163" i="1"/>
  <c r="AI163" i="1" s="1"/>
  <c r="AK163" i="1" s="1"/>
  <c r="AC163" i="1"/>
  <c r="AD163" i="1" s="1"/>
  <c r="AF163" i="1" s="1"/>
  <c r="AT162" i="1"/>
  <c r="AR162" i="1"/>
  <c r="AS162" i="1" s="1"/>
  <c r="AU162" i="1" s="1"/>
  <c r="AM162" i="1"/>
  <c r="AN162" i="1" s="1"/>
  <c r="AP162" i="1" s="1"/>
  <c r="AH162" i="1"/>
  <c r="AI162" i="1" s="1"/>
  <c r="AK162" i="1" s="1"/>
  <c r="AC162" i="1"/>
  <c r="AD162" i="1" s="1"/>
  <c r="AF162" i="1" s="1"/>
  <c r="AT159" i="1"/>
  <c r="AR159" i="1"/>
  <c r="AS159" i="1" s="1"/>
  <c r="AU159" i="1" s="1"/>
  <c r="AM159" i="1"/>
  <c r="AN159" i="1" s="1"/>
  <c r="AP159" i="1" s="1"/>
  <c r="AH159" i="1"/>
  <c r="AI159" i="1" s="1"/>
  <c r="AK159" i="1" s="1"/>
  <c r="AC159" i="1"/>
  <c r="AD159" i="1" s="1"/>
  <c r="AF159" i="1" s="1"/>
  <c r="AT158" i="1"/>
  <c r="AR158" i="1"/>
  <c r="AS158" i="1" s="1"/>
  <c r="AU158" i="1" s="1"/>
  <c r="AM158" i="1"/>
  <c r="AN158" i="1" s="1"/>
  <c r="AP158" i="1" s="1"/>
  <c r="AH158" i="1"/>
  <c r="AI158" i="1" s="1"/>
  <c r="AK158" i="1" s="1"/>
  <c r="AC158" i="1"/>
  <c r="AD158" i="1" s="1"/>
  <c r="AF158" i="1" s="1"/>
  <c r="AT157" i="1"/>
  <c r="AR157" i="1"/>
  <c r="AS157" i="1" s="1"/>
  <c r="AU157" i="1" s="1"/>
  <c r="AM157" i="1"/>
  <c r="AN157" i="1" s="1"/>
  <c r="AP157" i="1" s="1"/>
  <c r="AH157" i="1"/>
  <c r="AI157" i="1" s="1"/>
  <c r="AK157" i="1" s="1"/>
  <c r="AC157" i="1"/>
  <c r="AD157" i="1" s="1"/>
  <c r="AF157" i="1" s="1"/>
  <c r="AT156" i="1"/>
  <c r="AR156" i="1"/>
  <c r="AS156" i="1" s="1"/>
  <c r="AU156" i="1" s="1"/>
  <c r="AM156" i="1"/>
  <c r="AN156" i="1" s="1"/>
  <c r="AP156" i="1" s="1"/>
  <c r="AH156" i="1"/>
  <c r="AI156" i="1" s="1"/>
  <c r="AK156" i="1" s="1"/>
  <c r="AC156" i="1"/>
  <c r="AD156" i="1" s="1"/>
  <c r="AF156" i="1" s="1"/>
  <c r="AM155" i="1"/>
  <c r="AN155" i="1" s="1"/>
  <c r="AP155" i="1" s="1"/>
  <c r="AH155" i="1"/>
  <c r="AI155" i="1" s="1"/>
  <c r="AK155" i="1" s="1"/>
  <c r="AC155" i="1"/>
  <c r="AD155" i="1" s="1"/>
  <c r="AF155" i="1" s="1"/>
  <c r="AR154" i="1"/>
  <c r="AS154" i="1" s="1"/>
  <c r="AU154" i="1" s="1"/>
  <c r="AM154" i="1"/>
  <c r="AN154" i="1" s="1"/>
  <c r="AP154" i="1" s="1"/>
  <c r="AH154" i="1"/>
  <c r="AI154" i="1" s="1"/>
  <c r="AK154" i="1" s="1"/>
  <c r="AC154" i="1"/>
  <c r="AD154" i="1" s="1"/>
  <c r="AF154" i="1" s="1"/>
  <c r="AW153" i="1"/>
  <c r="AX153" i="1" s="1"/>
  <c r="AZ153" i="1" s="1"/>
  <c r="AM153" i="1"/>
  <c r="AN153" i="1" s="1"/>
  <c r="AP153" i="1" s="1"/>
  <c r="AH153" i="1"/>
  <c r="AI153" i="1" s="1"/>
  <c r="AK153" i="1" s="1"/>
  <c r="AC153" i="1"/>
  <c r="AD153" i="1" s="1"/>
  <c r="AF153" i="1" s="1"/>
  <c r="AM152" i="1"/>
  <c r="AN152" i="1" s="1"/>
  <c r="AP152" i="1" s="1"/>
  <c r="AH152" i="1"/>
  <c r="AI152" i="1" s="1"/>
  <c r="AK152" i="1" s="1"/>
  <c r="AC152" i="1"/>
  <c r="AD152" i="1" s="1"/>
  <c r="AF152" i="1" s="1"/>
  <c r="AM151" i="1"/>
  <c r="AN151" i="1" s="1"/>
  <c r="AP151" i="1" s="1"/>
  <c r="AH151" i="1"/>
  <c r="AI151" i="1" s="1"/>
  <c r="AK151" i="1" s="1"/>
  <c r="AC151" i="1"/>
  <c r="AD151" i="1" s="1"/>
  <c r="AF151" i="1" s="1"/>
  <c r="AM150" i="1"/>
  <c r="AN150" i="1" s="1"/>
  <c r="AP150" i="1" s="1"/>
  <c r="AH150" i="1"/>
  <c r="AI150" i="1" s="1"/>
  <c r="AK150" i="1" s="1"/>
  <c r="AC150" i="1"/>
  <c r="AD150" i="1" s="1"/>
  <c r="AF150" i="1" s="1"/>
  <c r="AM149" i="1"/>
  <c r="AN149" i="1" s="1"/>
  <c r="AP149" i="1" s="1"/>
  <c r="AH149" i="1"/>
  <c r="AI149" i="1" s="1"/>
  <c r="AK149" i="1" s="1"/>
  <c r="AC149" i="1"/>
  <c r="AD149" i="1" s="1"/>
  <c r="AF149" i="1" s="1"/>
  <c r="AM148" i="1"/>
  <c r="AN148" i="1" s="1"/>
  <c r="AP148" i="1" s="1"/>
  <c r="AH148" i="1"/>
  <c r="AI148" i="1" s="1"/>
  <c r="AK148" i="1" s="1"/>
  <c r="AC148" i="1"/>
  <c r="FD178" i="1" l="1"/>
  <c r="FE178" i="1" s="1"/>
  <c r="FD163" i="1"/>
  <c r="FE163" i="1" s="1"/>
  <c r="FG163" i="1" s="1"/>
  <c r="FF163" i="1"/>
  <c r="FF166" i="1"/>
  <c r="FD166" i="1"/>
  <c r="FE166" i="1" s="1"/>
  <c r="FG166" i="1" s="1"/>
  <c r="FD169" i="1"/>
  <c r="FE169" i="1" s="1"/>
  <c r="FG169" i="1" s="1"/>
  <c r="FF169" i="1"/>
  <c r="FD162" i="1"/>
  <c r="FE162" i="1" s="1"/>
  <c r="FG162" i="1" s="1"/>
  <c r="FD172" i="1"/>
  <c r="FE172" i="1" s="1"/>
  <c r="FG172" i="1" s="1"/>
  <c r="FF172" i="1"/>
  <c r="FD174" i="1"/>
  <c r="FE174" i="1" s="1"/>
  <c r="FG174" i="1" s="1"/>
  <c r="FF174" i="1"/>
  <c r="FD173" i="1"/>
  <c r="FE173" i="1" s="1"/>
  <c r="FG173" i="1" s="1"/>
  <c r="FF173" i="1"/>
  <c r="FD171" i="1"/>
  <c r="FE171" i="1" s="1"/>
  <c r="FG171" i="1" s="1"/>
  <c r="FF171" i="1"/>
  <c r="FF170" i="1"/>
  <c r="FD170" i="1"/>
  <c r="FE170" i="1" s="1"/>
  <c r="FG170" i="1" s="1"/>
  <c r="FD157" i="1"/>
  <c r="FE157" i="1" s="1"/>
  <c r="FG157" i="1" s="1"/>
  <c r="FF157" i="1"/>
  <c r="FD159" i="1"/>
  <c r="FE159" i="1" s="1"/>
  <c r="FG159" i="1" s="1"/>
  <c r="FF159" i="1"/>
  <c r="FF158" i="1"/>
  <c r="FD158" i="1"/>
  <c r="FE158" i="1" s="1"/>
  <c r="FG158" i="1" s="1"/>
  <c r="FF156" i="1"/>
  <c r="FD156" i="1"/>
  <c r="FE156" i="1" s="1"/>
  <c r="FG156" i="1" s="1"/>
  <c r="FF150" i="1"/>
  <c r="FD150" i="1"/>
  <c r="FE150" i="1" s="1"/>
  <c r="FG150" i="1" s="1"/>
  <c r="FD151" i="1"/>
  <c r="FE151" i="1" s="1"/>
  <c r="FG151" i="1" s="1"/>
  <c r="FF151" i="1"/>
  <c r="FC148" i="1"/>
  <c r="FC152" i="1"/>
  <c r="FC149" i="1"/>
  <c r="BI167" i="1"/>
  <c r="FB167" i="1"/>
  <c r="FC167" i="1" s="1"/>
  <c r="BL167" i="1"/>
  <c r="BN167" i="1"/>
  <c r="J173" i="1"/>
  <c r="L173" i="1" s="1"/>
  <c r="J197" i="1"/>
  <c r="L197" i="1" s="1"/>
  <c r="J196" i="1"/>
  <c r="L196" i="1" s="1"/>
  <c r="J198" i="1"/>
  <c r="FH154" i="1"/>
  <c r="FH167" i="1"/>
  <c r="FH159" i="1"/>
  <c r="FH157" i="1"/>
  <c r="FH156" i="1"/>
  <c r="FH162" i="1"/>
  <c r="FH164" i="1"/>
  <c r="FH165" i="1"/>
  <c r="FH171" i="1"/>
  <c r="FH150" i="1"/>
  <c r="FH168" i="1"/>
  <c r="FH170" i="1"/>
  <c r="FH173" i="1"/>
  <c r="FH174" i="1"/>
  <c r="FH169" i="1"/>
  <c r="FH149" i="1"/>
  <c r="FH172" i="1"/>
  <c r="FH152" i="1"/>
  <c r="FH158" i="1"/>
  <c r="FH166" i="1"/>
  <c r="FH163" i="1"/>
  <c r="FH151" i="1"/>
  <c r="FH155" i="1"/>
  <c r="FH153" i="1"/>
  <c r="BG167" i="1"/>
  <c r="AD148" i="1"/>
  <c r="AF148" i="1" s="1"/>
  <c r="FG178" i="1" l="1"/>
  <c r="FG199" i="1" s="1"/>
  <c r="FD167" i="1"/>
  <c r="FE167" i="1" s="1"/>
  <c r="FG167" i="1" s="1"/>
  <c r="FF167" i="1"/>
  <c r="FI172" i="1"/>
  <c r="FI171" i="1"/>
  <c r="FI174" i="1"/>
  <c r="FI173" i="1"/>
  <c r="FI170" i="1"/>
  <c r="FD149" i="1"/>
  <c r="FE149" i="1" s="1"/>
  <c r="FG149" i="1" s="1"/>
  <c r="FI149" i="1" s="1"/>
  <c r="FF149" i="1"/>
  <c r="FF152" i="1"/>
  <c r="FD152" i="1"/>
  <c r="FE152" i="1" s="1"/>
  <c r="FG152" i="1" s="1"/>
  <c r="FI152" i="1" s="1"/>
  <c r="FF148" i="1"/>
  <c r="FD148" i="1"/>
  <c r="FE148" i="1" s="1"/>
  <c r="FG148" i="1" s="1"/>
  <c r="FI178" i="1"/>
  <c r="FI151" i="1"/>
  <c r="FI159" i="1"/>
  <c r="FI158" i="1"/>
  <c r="FI157" i="1"/>
  <c r="FI156" i="1"/>
  <c r="FI169" i="1"/>
  <c r="FI166" i="1"/>
  <c r="FB165" i="1"/>
  <c r="FB164" i="1"/>
  <c r="FB155" i="1"/>
  <c r="FB154" i="1"/>
  <c r="FB153" i="1"/>
  <c r="EZ139" i="1"/>
  <c r="EX139" i="1"/>
  <c r="EY139" i="1" s="1"/>
  <c r="FA139" i="1" s="1"/>
  <c r="DY140" i="1"/>
  <c r="DZ140" i="1" s="1"/>
  <c r="EB140" i="1" s="1"/>
  <c r="FH140" i="1" s="1"/>
  <c r="FC164" i="1" l="1"/>
  <c r="FC165" i="1"/>
  <c r="FC154" i="1"/>
  <c r="FC153" i="1"/>
  <c r="FC155" i="1"/>
  <c r="FI167" i="1"/>
  <c r="FI139" i="1"/>
  <c r="FI168" i="1"/>
  <c r="FH148" i="1"/>
  <c r="FI163" i="1"/>
  <c r="FD164" i="1" l="1"/>
  <c r="FF164" i="1"/>
  <c r="FE164" i="1"/>
  <c r="FG164" i="1" s="1"/>
  <c r="FI164" i="1" s="1"/>
  <c r="FD165" i="1"/>
  <c r="FE165" i="1" s="1"/>
  <c r="FG165" i="1" s="1"/>
  <c r="FI165" i="1" s="1"/>
  <c r="FF165" i="1"/>
  <c r="FD153" i="1"/>
  <c r="FE153" i="1" s="1"/>
  <c r="FG153" i="1" s="1"/>
  <c r="FI153" i="1" s="1"/>
  <c r="FF153" i="1"/>
  <c r="FD154" i="1"/>
  <c r="FE154" i="1" s="1"/>
  <c r="FG154" i="1" s="1"/>
  <c r="FI154" i="1" s="1"/>
  <c r="FF154" i="1"/>
  <c r="FD155" i="1"/>
  <c r="FE155" i="1" s="1"/>
  <c r="FG155" i="1" s="1"/>
  <c r="FI155" i="1" s="1"/>
  <c r="FF155" i="1"/>
  <c r="FI150" i="1"/>
  <c r="FI162" i="1"/>
  <c r="EK139" i="1"/>
  <c r="EI139" i="1"/>
  <c r="EJ139" i="1" s="1"/>
  <c r="EF139" i="1"/>
  <c r="ED139" i="1"/>
  <c r="EE139" i="1" s="1"/>
  <c r="EG139" i="1" s="1"/>
  <c r="FG175" i="1" l="1"/>
  <c r="FG160" i="1"/>
  <c r="EL139" i="1"/>
  <c r="FG142" i="1" l="1"/>
  <c r="FI148" i="1"/>
  <c r="FB22" i="1" l="1"/>
  <c r="FC22" i="1" s="1"/>
  <c r="FF22" i="1" l="1"/>
  <c r="FD22" i="1"/>
  <c r="FE22" i="1" s="1"/>
  <c r="FG22" i="1" s="1"/>
  <c r="K15" i="1"/>
  <c r="X40" i="1" l="1"/>
  <c r="Y40" i="1" s="1"/>
  <c r="AA40" i="1" s="1"/>
  <c r="Z40" i="1" l="1"/>
  <c r="N40" i="1"/>
  <c r="O40" i="1" s="1"/>
  <c r="Q40" i="1" s="1"/>
  <c r="S40" i="1" s="1"/>
  <c r="T40" i="1" s="1"/>
  <c r="V40" i="1" s="1"/>
  <c r="P40" i="1"/>
  <c r="U40" i="1" l="1"/>
  <c r="FH40" i="1"/>
  <c r="FI40" i="1" l="1"/>
  <c r="Z43" i="1" l="1"/>
  <c r="P61" i="1"/>
  <c r="P43" i="1" l="1"/>
  <c r="N43" i="1"/>
  <c r="O43" i="1" s="1"/>
  <c r="Q43" i="1" s="1"/>
  <c r="X43" i="1"/>
  <c r="Y43" i="1" s="1"/>
  <c r="AA43" i="1" s="1"/>
  <c r="FB145" i="1"/>
  <c r="Z145" i="1"/>
  <c r="X145" i="1"/>
  <c r="Y145" i="1" s="1"/>
  <c r="AA145" i="1" s="1"/>
  <c r="U145" i="1"/>
  <c r="S145" i="1"/>
  <c r="T145" i="1" s="1"/>
  <c r="V145" i="1" s="1"/>
  <c r="P145" i="1"/>
  <c r="N145" i="1"/>
  <c r="O145" i="1" s="1"/>
  <c r="Q145" i="1" s="1"/>
  <c r="S114" i="1"/>
  <c r="Z115" i="1"/>
  <c r="Z114" i="1"/>
  <c r="Z112" i="1"/>
  <c r="X111" i="1"/>
  <c r="Y111" i="1" s="1"/>
  <c r="AA111" i="1" s="1"/>
  <c r="X110" i="1"/>
  <c r="Y110" i="1" s="1"/>
  <c r="AA110" i="1" s="1"/>
  <c r="Z109" i="1"/>
  <c r="X108" i="1"/>
  <c r="U115" i="1"/>
  <c r="U113" i="1"/>
  <c r="U111" i="1"/>
  <c r="U110" i="1"/>
  <c r="S109" i="1"/>
  <c r="T109" i="1" s="1"/>
  <c r="V109" i="1" s="1"/>
  <c r="S107" i="1"/>
  <c r="T107" i="1" s="1"/>
  <c r="V107" i="1" s="1"/>
  <c r="P115" i="1"/>
  <c r="N114" i="1"/>
  <c r="O114" i="1" s="1"/>
  <c r="Q114" i="1" s="1"/>
  <c r="P112" i="1"/>
  <c r="P111" i="1"/>
  <c r="P110" i="1"/>
  <c r="FB109" i="1"/>
  <c r="P107" i="1"/>
  <c r="Z116" i="1"/>
  <c r="U116" i="1"/>
  <c r="P116" i="1"/>
  <c r="Z104" i="1"/>
  <c r="X103" i="1"/>
  <c r="Z102" i="1"/>
  <c r="Z101" i="1"/>
  <c r="X100" i="1"/>
  <c r="Y100" i="1" s="1"/>
  <c r="AA100" i="1" s="1"/>
  <c r="Z98" i="1"/>
  <c r="Z97" i="1"/>
  <c r="S103" i="1"/>
  <c r="S102" i="1"/>
  <c r="T102" i="1" s="1"/>
  <c r="V102" i="1" s="1"/>
  <c r="U101" i="1"/>
  <c r="U100" i="1"/>
  <c r="S99" i="1"/>
  <c r="T99" i="1" s="1"/>
  <c r="V99" i="1" s="1"/>
  <c r="S98" i="1"/>
  <c r="T98" i="1" s="1"/>
  <c r="V98" i="1" s="1"/>
  <c r="S96" i="1"/>
  <c r="P104" i="1"/>
  <c r="FB103" i="1"/>
  <c r="FC103" i="1" s="1"/>
  <c r="FF103" i="1" s="1"/>
  <c r="N101" i="1"/>
  <c r="O101" i="1" s="1"/>
  <c r="Q101" i="1" s="1"/>
  <c r="P100" i="1"/>
  <c r="P98" i="1"/>
  <c r="Z92" i="1"/>
  <c r="X91" i="1"/>
  <c r="Y91" i="1" s="1"/>
  <c r="AA91" i="1" s="1"/>
  <c r="Z90" i="1"/>
  <c r="Z89" i="1"/>
  <c r="X88" i="1"/>
  <c r="Y88" i="1" s="1"/>
  <c r="AA88" i="1" s="1"/>
  <c r="Z87" i="1"/>
  <c r="Z86" i="1"/>
  <c r="X82" i="1"/>
  <c r="Y82" i="1" s="1"/>
  <c r="AA82" i="1" s="1"/>
  <c r="Z80" i="1"/>
  <c r="Z79" i="1"/>
  <c r="X78" i="1"/>
  <c r="Z77" i="1"/>
  <c r="Z76" i="1"/>
  <c r="Z75" i="1"/>
  <c r="Z74" i="1"/>
  <c r="Z73" i="1"/>
  <c r="S93" i="1"/>
  <c r="T93" i="1" s="1"/>
  <c r="V93" i="1" s="1"/>
  <c r="S92" i="1"/>
  <c r="S91" i="1"/>
  <c r="S90" i="1"/>
  <c r="T90" i="1" s="1"/>
  <c r="V90" i="1" s="1"/>
  <c r="U89" i="1"/>
  <c r="S87" i="1"/>
  <c r="U86" i="1"/>
  <c r="U85" i="1"/>
  <c r="U84" i="1"/>
  <c r="U83" i="1"/>
  <c r="S82" i="1"/>
  <c r="T82" i="1" s="1"/>
  <c r="V82" i="1" s="1"/>
  <c r="S81" i="1"/>
  <c r="T81" i="1" s="1"/>
  <c r="V81" i="1" s="1"/>
  <c r="S79" i="1"/>
  <c r="T79" i="1" s="1"/>
  <c r="V79" i="1" s="1"/>
  <c r="S77" i="1"/>
  <c r="T77" i="1" s="1"/>
  <c r="V77" i="1" s="1"/>
  <c r="U76" i="1"/>
  <c r="U75" i="1"/>
  <c r="U74" i="1"/>
  <c r="FB92" i="1"/>
  <c r="FC92" i="1" s="1"/>
  <c r="N91" i="1"/>
  <c r="P88" i="1"/>
  <c r="P87" i="1"/>
  <c r="N85" i="1"/>
  <c r="N83" i="1"/>
  <c r="O83" i="1" s="1"/>
  <c r="Q83" i="1" s="1"/>
  <c r="N82" i="1"/>
  <c r="O82" i="1" s="1"/>
  <c r="Q82" i="1" s="1"/>
  <c r="N81" i="1"/>
  <c r="N80" i="1"/>
  <c r="O80" i="1" s="1"/>
  <c r="Q80" i="1" s="1"/>
  <c r="N79" i="1"/>
  <c r="N76" i="1"/>
  <c r="O76" i="1" s="1"/>
  <c r="Q76" i="1" s="1"/>
  <c r="N75" i="1"/>
  <c r="O75" i="1" s="1"/>
  <c r="Q75" i="1" s="1"/>
  <c r="N74" i="1"/>
  <c r="O74" i="1" s="1"/>
  <c r="Q74" i="1" s="1"/>
  <c r="N73" i="1"/>
  <c r="X72" i="1"/>
  <c r="Y72" i="1" s="1"/>
  <c r="AA72" i="1" s="1"/>
  <c r="Z68" i="1"/>
  <c r="P68" i="1"/>
  <c r="X67" i="1"/>
  <c r="P67" i="1"/>
  <c r="X66" i="1"/>
  <c r="X65" i="1"/>
  <c r="N64" i="1"/>
  <c r="O64" i="1" s="1"/>
  <c r="Q64" i="1" s="1"/>
  <c r="Z63" i="1"/>
  <c r="P63" i="1"/>
  <c r="P62" i="1"/>
  <c r="Z61" i="1"/>
  <c r="N60" i="1"/>
  <c r="O60" i="1" s="1"/>
  <c r="Q60" i="1" s="1"/>
  <c r="N59" i="1"/>
  <c r="X58" i="1"/>
  <c r="Y58" i="1" s="1"/>
  <c r="AA58" i="1" s="1"/>
  <c r="P58" i="1"/>
  <c r="X35" i="1"/>
  <c r="Y35" i="1" s="1"/>
  <c r="AA35" i="1" s="1"/>
  <c r="Z35" i="1"/>
  <c r="S35" i="1"/>
  <c r="T35" i="1" s="1"/>
  <c r="V35" i="1" s="1"/>
  <c r="U35" i="1"/>
  <c r="N35" i="1"/>
  <c r="O35" i="1" s="1"/>
  <c r="Q35" i="1" s="1"/>
  <c r="P35" i="1"/>
  <c r="X38" i="1"/>
  <c r="Y38" i="1" s="1"/>
  <c r="AA38" i="1" s="1"/>
  <c r="N38" i="1"/>
  <c r="O38" i="1" s="1"/>
  <c r="Q38" i="1" s="1"/>
  <c r="Z44" i="1"/>
  <c r="Z54" i="1"/>
  <c r="Z52" i="1"/>
  <c r="Z50" i="1"/>
  <c r="Z49" i="1"/>
  <c r="X47" i="1"/>
  <c r="Y47" i="1" s="1"/>
  <c r="AA47" i="1" s="1"/>
  <c r="X41" i="1"/>
  <c r="X39" i="1"/>
  <c r="Y39" i="1" s="1"/>
  <c r="AA39" i="1" s="1"/>
  <c r="U52" i="1"/>
  <c r="P44" i="1"/>
  <c r="P55" i="1"/>
  <c r="N53" i="1"/>
  <c r="N52" i="1"/>
  <c r="O52" i="1" s="1"/>
  <c r="Q52" i="1" s="1"/>
  <c r="P47" i="1"/>
  <c r="N42" i="1"/>
  <c r="O42" i="1" s="1"/>
  <c r="Q42" i="1" s="1"/>
  <c r="FB16" i="1"/>
  <c r="FB17" i="1"/>
  <c r="FB18" i="1"/>
  <c r="FC18" i="1" s="1"/>
  <c r="FB15" i="1"/>
  <c r="X34" i="1"/>
  <c r="Y34" i="1" s="1"/>
  <c r="AA34" i="1" s="1"/>
  <c r="X30" i="1"/>
  <c r="Y30" i="1" s="1"/>
  <c r="AA30" i="1" s="1"/>
  <c r="Z28" i="1"/>
  <c r="X27" i="1"/>
  <c r="Y27" i="1" s="1"/>
  <c r="AA27" i="1" s="1"/>
  <c r="Z26" i="1"/>
  <c r="X25" i="1"/>
  <c r="Y25" i="1" s="1"/>
  <c r="AA25" i="1" s="1"/>
  <c r="Z23" i="1"/>
  <c r="P34" i="1"/>
  <c r="N31" i="1"/>
  <c r="P30" i="1"/>
  <c r="N27" i="1"/>
  <c r="O27" i="1" s="1"/>
  <c r="Q27" i="1" s="1"/>
  <c r="P26" i="1"/>
  <c r="P25" i="1"/>
  <c r="N24" i="1"/>
  <c r="O24" i="1" s="1"/>
  <c r="Q24" i="1" s="1"/>
  <c r="P23" i="1"/>
  <c r="N22" i="1"/>
  <c r="K16" i="1"/>
  <c r="K17" i="1"/>
  <c r="K18" i="1"/>
  <c r="I16" i="1"/>
  <c r="J16" i="1" s="1"/>
  <c r="L16" i="1" s="1"/>
  <c r="I17" i="1"/>
  <c r="J17" i="1" s="1"/>
  <c r="L17" i="1" s="1"/>
  <c r="I18" i="1"/>
  <c r="J18" i="1" s="1"/>
  <c r="L18" i="1" s="1"/>
  <c r="I15" i="1"/>
  <c r="J15" i="1" s="1"/>
  <c r="L15" i="1" s="1"/>
  <c r="P49" i="1"/>
  <c r="X62" i="1"/>
  <c r="Y62" i="1" s="1"/>
  <c r="AA62" i="1" s="1"/>
  <c r="P60" i="1"/>
  <c r="X50" i="1"/>
  <c r="Y50" i="1" s="1"/>
  <c r="AA50" i="1" s="1"/>
  <c r="P48" i="1"/>
  <c r="U38" i="1"/>
  <c r="Z205" i="1"/>
  <c r="X205" i="1"/>
  <c r="Y205" i="1" s="1"/>
  <c r="AA205" i="1" s="1"/>
  <c r="U205" i="1"/>
  <c r="S205" i="1"/>
  <c r="T205" i="1" s="1"/>
  <c r="V205" i="1" s="1"/>
  <c r="P205" i="1"/>
  <c r="N205" i="1"/>
  <c r="O205" i="1" s="1"/>
  <c r="Q205" i="1" s="1"/>
  <c r="AA19" i="1"/>
  <c r="V19" i="1"/>
  <c r="Q19" i="1"/>
  <c r="Z202" i="1"/>
  <c r="U202" i="1"/>
  <c r="P202" i="1"/>
  <c r="FB202" i="1"/>
  <c r="X202" i="1"/>
  <c r="Y202" i="1" s="1"/>
  <c r="AA202" i="1" s="1"/>
  <c r="S202" i="1"/>
  <c r="T202" i="1" s="1"/>
  <c r="V202" i="1" s="1"/>
  <c r="N202" i="1"/>
  <c r="O202" i="1" s="1"/>
  <c r="Q202" i="1" s="1"/>
  <c r="FB116" i="1"/>
  <c r="X116" i="1"/>
  <c r="Y116" i="1" s="1"/>
  <c r="AA116" i="1" s="1"/>
  <c r="X114" i="1"/>
  <c r="Y114" i="1" s="1"/>
  <c r="AA114" i="1" s="1"/>
  <c r="X113" i="1"/>
  <c r="Z110" i="1"/>
  <c r="X109" i="1"/>
  <c r="Y109" i="1" s="1"/>
  <c r="AA109" i="1" s="1"/>
  <c r="S108" i="1"/>
  <c r="T108" i="1" s="1"/>
  <c r="V108" i="1" s="1"/>
  <c r="U108" i="1"/>
  <c r="S116" i="1"/>
  <c r="T116" i="1" s="1"/>
  <c r="V116" i="1" s="1"/>
  <c r="U112" i="1"/>
  <c r="S111" i="1"/>
  <c r="T111" i="1" s="1"/>
  <c r="V111" i="1" s="1"/>
  <c r="N110" i="1"/>
  <c r="O110" i="1" s="1"/>
  <c r="Q110" i="1" s="1"/>
  <c r="N111" i="1"/>
  <c r="O111" i="1" s="1"/>
  <c r="Q111" i="1" s="1"/>
  <c r="N112" i="1"/>
  <c r="O112" i="1" s="1"/>
  <c r="Q112" i="1" s="1"/>
  <c r="N116" i="1"/>
  <c r="O116" i="1" s="1"/>
  <c r="Q116" i="1" s="1"/>
  <c r="P109" i="1"/>
  <c r="FB97" i="1"/>
  <c r="X96" i="1"/>
  <c r="Y96" i="1" s="1"/>
  <c r="AA96" i="1" s="1"/>
  <c r="Z96" i="1"/>
  <c r="X101" i="1"/>
  <c r="Y101" i="1" s="1"/>
  <c r="AA101" i="1" s="1"/>
  <c r="X102" i="1"/>
  <c r="Y102" i="1" s="1"/>
  <c r="AA102" i="1" s="1"/>
  <c r="X104" i="1"/>
  <c r="Y104" i="1" s="1"/>
  <c r="AA104" i="1" s="1"/>
  <c r="Z85" i="1"/>
  <c r="Z88" i="1"/>
  <c r="Z84" i="1"/>
  <c r="X74" i="1"/>
  <c r="X75" i="1"/>
  <c r="Y75" i="1" s="1"/>
  <c r="AA75" i="1" s="1"/>
  <c r="X77" i="1"/>
  <c r="X79" i="1"/>
  <c r="Y79" i="1" s="1"/>
  <c r="AA79" i="1" s="1"/>
  <c r="Z82" i="1"/>
  <c r="X83" i="1"/>
  <c r="Y83" i="1" s="1"/>
  <c r="AA83" i="1" s="1"/>
  <c r="Z83" i="1"/>
  <c r="X84" i="1"/>
  <c r="Y84" i="1" s="1"/>
  <c r="AA84" i="1" s="1"/>
  <c r="X87" i="1"/>
  <c r="Z91" i="1"/>
  <c r="Z93" i="1"/>
  <c r="X64" i="1"/>
  <c r="Z67" i="1"/>
  <c r="Z46" i="1"/>
  <c r="Z45" i="1"/>
  <c r="X44" i="1"/>
  <c r="Y44" i="1" s="1"/>
  <c r="AA44" i="1" s="1"/>
  <c r="X45" i="1"/>
  <c r="Y45" i="1" s="1"/>
  <c r="AA45" i="1" s="1"/>
  <c r="X46" i="1"/>
  <c r="Y46" i="1" s="1"/>
  <c r="AA46" i="1" s="1"/>
  <c r="X53" i="1"/>
  <c r="Y53" i="1" s="1"/>
  <c r="AA53" i="1" s="1"/>
  <c r="Z53" i="1"/>
  <c r="U103" i="1"/>
  <c r="S97" i="1"/>
  <c r="T97" i="1" s="1"/>
  <c r="V97" i="1" s="1"/>
  <c r="U97" i="1"/>
  <c r="U99" i="1"/>
  <c r="S104" i="1"/>
  <c r="U104" i="1"/>
  <c r="U88" i="1"/>
  <c r="U90" i="1"/>
  <c r="S72" i="1"/>
  <c r="U72" i="1"/>
  <c r="S73" i="1"/>
  <c r="S74" i="1"/>
  <c r="T74" i="1" s="1"/>
  <c r="V74" i="1" s="1"/>
  <c r="U77" i="1"/>
  <c r="S78" i="1"/>
  <c r="S80" i="1"/>
  <c r="U80" i="1"/>
  <c r="S86" i="1"/>
  <c r="T86" i="1" s="1"/>
  <c r="V86" i="1" s="1"/>
  <c r="S88" i="1"/>
  <c r="T88" i="1" s="1"/>
  <c r="V88" i="1" s="1"/>
  <c r="S89" i="1"/>
  <c r="T89" i="1" s="1"/>
  <c r="V89" i="1" s="1"/>
  <c r="U91" i="1"/>
  <c r="U54" i="1"/>
  <c r="S46" i="1"/>
  <c r="T46" i="1" s="1"/>
  <c r="V46" i="1" s="1"/>
  <c r="FB24" i="1"/>
  <c r="Z32" i="1"/>
  <c r="Z33" i="1"/>
  <c r="Z31" i="1"/>
  <c r="X22" i="1"/>
  <c r="Y22" i="1" s="1"/>
  <c r="AA22" i="1" s="1"/>
  <c r="Z22" i="1"/>
  <c r="X24" i="1"/>
  <c r="Y24" i="1" s="1"/>
  <c r="AA24" i="1" s="1"/>
  <c r="Z24" i="1"/>
  <c r="X26" i="1"/>
  <c r="Y26" i="1" s="1"/>
  <c r="AA26" i="1" s="1"/>
  <c r="X29" i="1"/>
  <c r="Y29" i="1" s="1"/>
  <c r="AA29" i="1" s="1"/>
  <c r="Z29" i="1"/>
  <c r="X31" i="1"/>
  <c r="Y31" i="1" s="1"/>
  <c r="AA31" i="1" s="1"/>
  <c r="X32" i="1"/>
  <c r="Y32" i="1" s="1"/>
  <c r="AA32" i="1" s="1"/>
  <c r="X33" i="1"/>
  <c r="Y33" i="1" s="1"/>
  <c r="AA33" i="1" s="1"/>
  <c r="S24" i="1"/>
  <c r="T24" i="1" s="1"/>
  <c r="V24" i="1" s="1"/>
  <c r="N97" i="1"/>
  <c r="O97" i="1" s="1"/>
  <c r="Q97" i="1" s="1"/>
  <c r="P97" i="1"/>
  <c r="N99" i="1"/>
  <c r="O99" i="1" s="1"/>
  <c r="Q99" i="1" s="1"/>
  <c r="P99" i="1"/>
  <c r="N102" i="1"/>
  <c r="O102" i="1" s="1"/>
  <c r="Q102" i="1" s="1"/>
  <c r="N104" i="1"/>
  <c r="O104" i="1" s="1"/>
  <c r="Q104" i="1" s="1"/>
  <c r="P86" i="1"/>
  <c r="P85" i="1"/>
  <c r="P84" i="1"/>
  <c r="N72" i="1"/>
  <c r="P73" i="1"/>
  <c r="P76" i="1"/>
  <c r="N77" i="1"/>
  <c r="O77" i="1" s="1"/>
  <c r="Q77" i="1" s="1"/>
  <c r="P77" i="1"/>
  <c r="N78" i="1"/>
  <c r="O78" i="1" s="1"/>
  <c r="Q78" i="1" s="1"/>
  <c r="P78" i="1"/>
  <c r="P79" i="1"/>
  <c r="P80" i="1"/>
  <c r="P83" i="1"/>
  <c r="N84" i="1"/>
  <c r="O84" i="1" s="1"/>
  <c r="Q84" i="1" s="1"/>
  <c r="N86" i="1"/>
  <c r="O86" i="1" s="1"/>
  <c r="Q86" i="1" s="1"/>
  <c r="N89" i="1"/>
  <c r="O89" i="1" s="1"/>
  <c r="Q89" i="1" s="1"/>
  <c r="P91" i="1"/>
  <c r="N92" i="1"/>
  <c r="N66" i="1"/>
  <c r="O66" i="1" s="1"/>
  <c r="Q66" i="1" s="1"/>
  <c r="P66" i="1"/>
  <c r="N55" i="1"/>
  <c r="N54" i="1"/>
  <c r="O54" i="1" s="1"/>
  <c r="Q54" i="1" s="1"/>
  <c r="P54" i="1"/>
  <c r="P53" i="1"/>
  <c r="N46" i="1"/>
  <c r="O46" i="1" s="1"/>
  <c r="Q46" i="1" s="1"/>
  <c r="P46" i="1"/>
  <c r="P45" i="1"/>
  <c r="N45" i="1"/>
  <c r="O45" i="1" s="1"/>
  <c r="Q45" i="1" s="1"/>
  <c r="N44" i="1"/>
  <c r="O44" i="1" s="1"/>
  <c r="Q44" i="1" s="1"/>
  <c r="P39" i="1"/>
  <c r="P41" i="1"/>
  <c r="N41" i="1"/>
  <c r="O41" i="1" s="1"/>
  <c r="Q41" i="1" s="1"/>
  <c r="N34" i="1"/>
  <c r="O34" i="1" s="1"/>
  <c r="Q34" i="1" s="1"/>
  <c r="P31" i="1"/>
  <c r="N32" i="1"/>
  <c r="O32" i="1" s="1"/>
  <c r="Q32" i="1" s="1"/>
  <c r="P32" i="1"/>
  <c r="N33" i="1"/>
  <c r="O33" i="1" s="1"/>
  <c r="Q33" i="1" s="1"/>
  <c r="P33" i="1"/>
  <c r="N29" i="1"/>
  <c r="O29" i="1" s="1"/>
  <c r="Q29" i="1" s="1"/>
  <c r="P29" i="1"/>
  <c r="P27" i="1"/>
  <c r="FD103" i="1" l="1"/>
  <c r="FE103" i="1" s="1"/>
  <c r="FG103" i="1" s="1"/>
  <c r="FF92" i="1"/>
  <c r="FD92" i="1"/>
  <c r="FE92" i="1" s="1"/>
  <c r="FG92" i="1" s="1"/>
  <c r="FD18" i="1"/>
  <c r="FE18" i="1" s="1"/>
  <c r="FG18" i="1" s="1"/>
  <c r="FF18" i="1"/>
  <c r="FC202" i="1"/>
  <c r="FF202" i="1" s="1"/>
  <c r="FC145" i="1"/>
  <c r="FC116" i="1"/>
  <c r="FF116" i="1" s="1"/>
  <c r="FC109" i="1"/>
  <c r="FC97" i="1"/>
  <c r="FC24" i="1"/>
  <c r="FC17" i="1"/>
  <c r="FC16" i="1"/>
  <c r="FC15" i="1"/>
  <c r="FF15" i="1" s="1"/>
  <c r="S43" i="1"/>
  <c r="T43" i="1" s="1"/>
  <c r="V43" i="1" s="1"/>
  <c r="FH43" i="1" s="1"/>
  <c r="S29" i="1"/>
  <c r="T29" i="1" s="1"/>
  <c r="V29" i="1" s="1"/>
  <c r="FH29" i="1" s="1"/>
  <c r="U27" i="1"/>
  <c r="S45" i="1"/>
  <c r="T45" i="1" s="1"/>
  <c r="V45" i="1" s="1"/>
  <c r="FH45" i="1" s="1"/>
  <c r="U44" i="1"/>
  <c r="U64" i="1"/>
  <c r="S44" i="1"/>
  <c r="T44" i="1" s="1"/>
  <c r="V44" i="1" s="1"/>
  <c r="FH44" i="1" s="1"/>
  <c r="FB46" i="1"/>
  <c r="S34" i="1"/>
  <c r="T34" i="1" s="1"/>
  <c r="V34" i="1" s="1"/>
  <c r="FH34" i="1" s="1"/>
  <c r="S42" i="1"/>
  <c r="T42" i="1" s="1"/>
  <c r="V42" i="1" s="1"/>
  <c r="U41" i="1"/>
  <c r="U60" i="1"/>
  <c r="S33" i="1"/>
  <c r="T33" i="1" s="1"/>
  <c r="V33" i="1" s="1"/>
  <c r="FH33" i="1" s="1"/>
  <c r="FB27" i="1"/>
  <c r="FB45" i="1"/>
  <c r="U45" i="1"/>
  <c r="FB44" i="1"/>
  <c r="U24" i="1"/>
  <c r="S32" i="1"/>
  <c r="T32" i="1" s="1"/>
  <c r="V32" i="1" s="1"/>
  <c r="FH32" i="1" s="1"/>
  <c r="S38" i="1"/>
  <c r="T38" i="1" s="1"/>
  <c r="V38" i="1" s="1"/>
  <c r="FH38" i="1" s="1"/>
  <c r="FB35" i="1"/>
  <c r="U66" i="1"/>
  <c r="S54" i="1"/>
  <c r="T54" i="1" s="1"/>
  <c r="V54" i="1" s="1"/>
  <c r="U46" i="1"/>
  <c r="U33" i="1"/>
  <c r="U43" i="1"/>
  <c r="N58" i="1"/>
  <c r="O58" i="1" s="1"/>
  <c r="Q58" i="1" s="1"/>
  <c r="N25" i="1"/>
  <c r="O25" i="1" s="1"/>
  <c r="Q25" i="1" s="1"/>
  <c r="O91" i="1"/>
  <c r="Q91" i="1" s="1"/>
  <c r="U93" i="1"/>
  <c r="P52" i="1"/>
  <c r="P96" i="1"/>
  <c r="U29" i="1"/>
  <c r="S66" i="1"/>
  <c r="T66" i="1" s="1"/>
  <c r="V66" i="1" s="1"/>
  <c r="U92" i="1"/>
  <c r="U102" i="1"/>
  <c r="U96" i="1"/>
  <c r="X80" i="1"/>
  <c r="Y80" i="1" s="1"/>
  <c r="AA80" i="1" s="1"/>
  <c r="FB101" i="1"/>
  <c r="X107" i="1"/>
  <c r="Y107" i="1" s="1"/>
  <c r="AA107" i="1" s="1"/>
  <c r="S115" i="1"/>
  <c r="T115" i="1" s="1"/>
  <c r="V115" i="1" s="1"/>
  <c r="Z38" i="1"/>
  <c r="N67" i="1"/>
  <c r="O67" i="1" s="1"/>
  <c r="Q67" i="1" s="1"/>
  <c r="O92" i="1"/>
  <c r="Q92" i="1" s="1"/>
  <c r="U34" i="1"/>
  <c r="Z30" i="1"/>
  <c r="Z25" i="1"/>
  <c r="Z34" i="1"/>
  <c r="FB33" i="1"/>
  <c r="Y87" i="1"/>
  <c r="AA87" i="1" s="1"/>
  <c r="X73" i="1"/>
  <c r="Y73" i="1" s="1"/>
  <c r="AA73" i="1" s="1"/>
  <c r="FB88" i="1"/>
  <c r="FC88" i="1" s="1"/>
  <c r="Z107" i="1"/>
  <c r="Z111" i="1"/>
  <c r="N50" i="1"/>
  <c r="O50" i="1" s="1"/>
  <c r="Q50" i="1" s="1"/>
  <c r="P38" i="1"/>
  <c r="FB112" i="1"/>
  <c r="S101" i="1"/>
  <c r="T101" i="1" s="1"/>
  <c r="V101" i="1" s="1"/>
  <c r="FH101" i="1" s="1"/>
  <c r="FH102" i="1"/>
  <c r="X23" i="1"/>
  <c r="Y23" i="1" s="1"/>
  <c r="AA23" i="1" s="1"/>
  <c r="Z100" i="1"/>
  <c r="N107" i="1"/>
  <c r="O107" i="1" s="1"/>
  <c r="Q107" i="1" s="1"/>
  <c r="N62" i="1"/>
  <c r="O62" i="1" s="1"/>
  <c r="Q62" i="1" s="1"/>
  <c r="S84" i="1"/>
  <c r="T84" i="1" s="1"/>
  <c r="V84" i="1" s="1"/>
  <c r="FH84" i="1" s="1"/>
  <c r="X115" i="1"/>
  <c r="Y115" i="1" s="1"/>
  <c r="AA115" i="1" s="1"/>
  <c r="FB85" i="1"/>
  <c r="N26" i="1"/>
  <c r="O26" i="1" s="1"/>
  <c r="Q26" i="1" s="1"/>
  <c r="P64" i="1"/>
  <c r="P75" i="1"/>
  <c r="P101" i="1"/>
  <c r="P103" i="1"/>
  <c r="S27" i="1"/>
  <c r="T27" i="1" s="1"/>
  <c r="V27" i="1" s="1"/>
  <c r="FH27" i="1" s="1"/>
  <c r="U82" i="1"/>
  <c r="S76" i="1"/>
  <c r="T76" i="1" s="1"/>
  <c r="V76" i="1" s="1"/>
  <c r="U87" i="1"/>
  <c r="Z39" i="1"/>
  <c r="X92" i="1"/>
  <c r="Y92" i="1" s="1"/>
  <c r="AA92" i="1" s="1"/>
  <c r="N115" i="1"/>
  <c r="O115" i="1" s="1"/>
  <c r="Q115" i="1" s="1"/>
  <c r="S113" i="1"/>
  <c r="T113" i="1" s="1"/>
  <c r="V113" i="1" s="1"/>
  <c r="S60" i="1"/>
  <c r="T60" i="1" s="1"/>
  <c r="V60" i="1" s="1"/>
  <c r="N103" i="1"/>
  <c r="O103" i="1" s="1"/>
  <c r="Q103" i="1" s="1"/>
  <c r="Z78" i="1"/>
  <c r="FB76" i="1"/>
  <c r="P114" i="1"/>
  <c r="S85" i="1"/>
  <c r="T85" i="1" s="1"/>
  <c r="V85" i="1" s="1"/>
  <c r="FB75" i="1"/>
  <c r="X52" i="1"/>
  <c r="Y52" i="1" s="1"/>
  <c r="AA52" i="1" s="1"/>
  <c r="FB77" i="1"/>
  <c r="FB108" i="1"/>
  <c r="N28" i="1"/>
  <c r="O28" i="1" s="1"/>
  <c r="Q28" i="1" s="1"/>
  <c r="P93" i="1"/>
  <c r="P92" i="1"/>
  <c r="N96" i="1"/>
  <c r="O96" i="1" s="1"/>
  <c r="Q96" i="1" s="1"/>
  <c r="T103" i="1"/>
  <c r="V103" i="1" s="1"/>
  <c r="Y74" i="1"/>
  <c r="AA74" i="1" s="1"/>
  <c r="FH74" i="1" s="1"/>
  <c r="FB29" i="1"/>
  <c r="FC29" i="1" s="1"/>
  <c r="FH46" i="1"/>
  <c r="FH24" i="1"/>
  <c r="FB72" i="1"/>
  <c r="FC72" i="1" s="1"/>
  <c r="FB98" i="1"/>
  <c r="FC98" i="1" s="1"/>
  <c r="Y108" i="1"/>
  <c r="AA108" i="1" s="1"/>
  <c r="T114" i="1"/>
  <c r="V114" i="1" s="1"/>
  <c r="FH114" i="1" s="1"/>
  <c r="O55" i="1"/>
  <c r="Q55" i="1" s="1"/>
  <c r="O85" i="1"/>
  <c r="Q85" i="1" s="1"/>
  <c r="P102" i="1"/>
  <c r="N100" i="1"/>
  <c r="O100" i="1" s="1"/>
  <c r="Q100" i="1" s="1"/>
  <c r="S28" i="1"/>
  <c r="T28" i="1" s="1"/>
  <c r="V28" i="1" s="1"/>
  <c r="X54" i="1"/>
  <c r="Y54" i="1" s="1"/>
  <c r="AA54" i="1" s="1"/>
  <c r="X97" i="1"/>
  <c r="Y97" i="1" s="1"/>
  <c r="AA97" i="1" s="1"/>
  <c r="FH97" i="1" s="1"/>
  <c r="U42" i="1"/>
  <c r="X63" i="1"/>
  <c r="Y63" i="1" s="1"/>
  <c r="AA63" i="1" s="1"/>
  <c r="N68" i="1"/>
  <c r="O68" i="1" s="1"/>
  <c r="Q68" i="1" s="1"/>
  <c r="Z58" i="1"/>
  <c r="FB90" i="1"/>
  <c r="FB89" i="1"/>
  <c r="N88" i="1"/>
  <c r="O88" i="1" s="1"/>
  <c r="Q88" i="1" s="1"/>
  <c r="FH88" i="1" s="1"/>
  <c r="FB32" i="1"/>
  <c r="FC32" i="1" s="1"/>
  <c r="U81" i="1"/>
  <c r="Z72" i="1"/>
  <c r="FB87" i="1"/>
  <c r="U114" i="1"/>
  <c r="Z108" i="1"/>
  <c r="N23" i="1"/>
  <c r="O23" i="1" s="1"/>
  <c r="Q23" i="1" s="1"/>
  <c r="O31" i="1"/>
  <c r="Q31" i="1" s="1"/>
  <c r="N47" i="1"/>
  <c r="O47" i="1" s="1"/>
  <c r="Q47" i="1" s="1"/>
  <c r="P24" i="1"/>
  <c r="N87" i="1"/>
  <c r="O87" i="1" s="1"/>
  <c r="Q87" i="1" s="1"/>
  <c r="P82" i="1"/>
  <c r="O79" i="1"/>
  <c r="Q79" i="1" s="1"/>
  <c r="FH79" i="1" s="1"/>
  <c r="O73" i="1"/>
  <c r="Q73" i="1" s="1"/>
  <c r="N98" i="1"/>
  <c r="O98" i="1" s="1"/>
  <c r="Q98" i="1" s="1"/>
  <c r="U25" i="1"/>
  <c r="X28" i="1"/>
  <c r="Y28" i="1" s="1"/>
  <c r="AA28" i="1" s="1"/>
  <c r="S41" i="1"/>
  <c r="T41" i="1" s="1"/>
  <c r="V41" i="1" s="1"/>
  <c r="S75" i="1"/>
  <c r="T75" i="1" s="1"/>
  <c r="V75" i="1" s="1"/>
  <c r="FH75" i="1" s="1"/>
  <c r="U98" i="1"/>
  <c r="X61" i="1"/>
  <c r="Y61" i="1" s="1"/>
  <c r="AA61" i="1" s="1"/>
  <c r="X89" i="1"/>
  <c r="Y89" i="1" s="1"/>
  <c r="AA89" i="1" s="1"/>
  <c r="FH89" i="1" s="1"/>
  <c r="X76" i="1"/>
  <c r="Y76" i="1" s="1"/>
  <c r="AA76" i="1" s="1"/>
  <c r="X98" i="1"/>
  <c r="Y98" i="1" s="1"/>
  <c r="AA98" i="1" s="1"/>
  <c r="P113" i="1"/>
  <c r="S110" i="1"/>
  <c r="T110" i="1" s="1"/>
  <c r="V110" i="1" s="1"/>
  <c r="FH110" i="1" s="1"/>
  <c r="S68" i="1"/>
  <c r="T68" i="1" s="1"/>
  <c r="V68" i="1" s="1"/>
  <c r="P42" i="1"/>
  <c r="O22" i="1"/>
  <c r="Q22" i="1" s="1"/>
  <c r="P28" i="1"/>
  <c r="N30" i="1"/>
  <c r="O30" i="1" s="1"/>
  <c r="Q30" i="1" s="1"/>
  <c r="P22" i="1"/>
  <c r="U32" i="1"/>
  <c r="Z27" i="1"/>
  <c r="Z47" i="1"/>
  <c r="Z41" i="1"/>
  <c r="FB53" i="1"/>
  <c r="FB84" i="1"/>
  <c r="FC84" i="1" s="1"/>
  <c r="FF84" i="1" s="1"/>
  <c r="X49" i="1"/>
  <c r="Y49" i="1" s="1"/>
  <c r="AA49" i="1" s="1"/>
  <c r="P65" i="1"/>
  <c r="N65" i="1"/>
  <c r="O65" i="1" s="1"/>
  <c r="Q65" i="1" s="1"/>
  <c r="Z81" i="1"/>
  <c r="X81" i="1"/>
  <c r="Y81" i="1" s="1"/>
  <c r="AA81" i="1" s="1"/>
  <c r="P81" i="1"/>
  <c r="P74" i="1"/>
  <c r="P72" i="1"/>
  <c r="P90" i="1"/>
  <c r="U79" i="1"/>
  <c r="Y78" i="1"/>
  <c r="AA78" i="1" s="1"/>
  <c r="N49" i="1"/>
  <c r="O49" i="1" s="1"/>
  <c r="Q49" i="1" s="1"/>
  <c r="FB49" i="1" s="1"/>
  <c r="Z69" i="1"/>
  <c r="X69" i="1"/>
  <c r="Y69" i="1" s="1"/>
  <c r="AA69" i="1" s="1"/>
  <c r="T72" i="1"/>
  <c r="V72" i="1" s="1"/>
  <c r="FB78" i="1"/>
  <c r="FC78" i="1" s="1"/>
  <c r="FB86" i="1"/>
  <c r="T73" i="1"/>
  <c r="V73" i="1" s="1"/>
  <c r="T80" i="1"/>
  <c r="V80" i="1" s="1"/>
  <c r="Z55" i="1"/>
  <c r="X55" i="1"/>
  <c r="Y55" i="1" s="1"/>
  <c r="AA55" i="1" s="1"/>
  <c r="Y67" i="1"/>
  <c r="AA67" i="1" s="1"/>
  <c r="T87" i="1"/>
  <c r="V87" i="1" s="1"/>
  <c r="Z66" i="1"/>
  <c r="FB81" i="1"/>
  <c r="FB25" i="1"/>
  <c r="FC25" i="1" s="1"/>
  <c r="FB34" i="1"/>
  <c r="P50" i="1"/>
  <c r="N39" i="1"/>
  <c r="O39" i="1" s="1"/>
  <c r="Q39" i="1" s="1"/>
  <c r="O53" i="1"/>
  <c r="Q53" i="1" s="1"/>
  <c r="N61" i="1"/>
  <c r="O61" i="1" s="1"/>
  <c r="Q61" i="1" s="1"/>
  <c r="O81" i="1"/>
  <c r="Q81" i="1" s="1"/>
  <c r="P89" i="1"/>
  <c r="N93" i="1"/>
  <c r="O93" i="1" s="1"/>
  <c r="Q93" i="1" s="1"/>
  <c r="N90" i="1"/>
  <c r="O90" i="1" s="1"/>
  <c r="Q90" i="1" s="1"/>
  <c r="O72" i="1"/>
  <c r="Q72" i="1" s="1"/>
  <c r="FH82" i="1"/>
  <c r="Y66" i="1"/>
  <c r="AA66" i="1" s="1"/>
  <c r="X86" i="1"/>
  <c r="Y86" i="1" s="1"/>
  <c r="AA86" i="1" s="1"/>
  <c r="FH86" i="1" s="1"/>
  <c r="S112" i="1"/>
  <c r="T112" i="1" s="1"/>
  <c r="V112" i="1" s="1"/>
  <c r="O59" i="1"/>
  <c r="Q59" i="1" s="1"/>
  <c r="N63" i="1"/>
  <c r="O63" i="1" s="1"/>
  <c r="Q63" i="1" s="1"/>
  <c r="FB55" i="1"/>
  <c r="U55" i="1"/>
  <c r="X51" i="1"/>
  <c r="Y51" i="1" s="1"/>
  <c r="AA51" i="1" s="1"/>
  <c r="Z51" i="1"/>
  <c r="U62" i="1"/>
  <c r="S62" i="1"/>
  <c r="T62" i="1" s="1"/>
  <c r="V62" i="1" s="1"/>
  <c r="FB83" i="1"/>
  <c r="FC83" i="1" s="1"/>
  <c r="S83" i="1"/>
  <c r="T83" i="1" s="1"/>
  <c r="V83" i="1" s="1"/>
  <c r="FH83" i="1" s="1"/>
  <c r="T91" i="1"/>
  <c r="V91" i="1" s="1"/>
  <c r="Y77" i="1"/>
  <c r="AA77" i="1" s="1"/>
  <c r="FH77" i="1" s="1"/>
  <c r="X85" i="1"/>
  <c r="Y85" i="1" s="1"/>
  <c r="AA85" i="1" s="1"/>
  <c r="X93" i="1"/>
  <c r="Y93" i="1" s="1"/>
  <c r="AA93" i="1" s="1"/>
  <c r="S100" i="1"/>
  <c r="T100" i="1" s="1"/>
  <c r="V100" i="1" s="1"/>
  <c r="Z42" i="1"/>
  <c r="X42" i="1"/>
  <c r="Y42" i="1" s="1"/>
  <c r="AA42" i="1" s="1"/>
  <c r="FB42" i="1"/>
  <c r="FC42" i="1" s="1"/>
  <c r="T92" i="1"/>
  <c r="V92" i="1" s="1"/>
  <c r="X99" i="1"/>
  <c r="Y99" i="1" s="1"/>
  <c r="AA99" i="1" s="1"/>
  <c r="FH99" i="1" s="1"/>
  <c r="Z99" i="1"/>
  <c r="Z113" i="1"/>
  <c r="Y113" i="1"/>
  <c r="AA113" i="1" s="1"/>
  <c r="N113" i="1"/>
  <c r="O113" i="1" s="1"/>
  <c r="Q113" i="1" s="1"/>
  <c r="X112" i="1"/>
  <c r="Y112" i="1" s="1"/>
  <c r="AA112" i="1" s="1"/>
  <c r="X68" i="1"/>
  <c r="Y68" i="1" s="1"/>
  <c r="AA68" i="1" s="1"/>
  <c r="N69" i="1"/>
  <c r="O69" i="1" s="1"/>
  <c r="Q69" i="1" s="1"/>
  <c r="P69" i="1"/>
  <c r="S64" i="1"/>
  <c r="T64" i="1" s="1"/>
  <c r="V64" i="1" s="1"/>
  <c r="S50" i="1"/>
  <c r="T50" i="1" s="1"/>
  <c r="V50" i="1" s="1"/>
  <c r="Y41" i="1"/>
  <c r="AA41" i="1" s="1"/>
  <c r="P59" i="1"/>
  <c r="Z64" i="1"/>
  <c r="Y64" i="1"/>
  <c r="AA64" i="1" s="1"/>
  <c r="T78" i="1"/>
  <c r="V78" i="1" s="1"/>
  <c r="U78" i="1"/>
  <c r="T96" i="1"/>
  <c r="V96" i="1" s="1"/>
  <c r="N108" i="1"/>
  <c r="O108" i="1" s="1"/>
  <c r="Q108" i="1" s="1"/>
  <c r="P108" i="1"/>
  <c r="U107" i="1"/>
  <c r="T104" i="1"/>
  <c r="V104" i="1" s="1"/>
  <c r="FH104" i="1" s="1"/>
  <c r="N109" i="1"/>
  <c r="O109" i="1" s="1"/>
  <c r="Q109" i="1" s="1"/>
  <c r="FH109" i="1" s="1"/>
  <c r="FH205" i="1"/>
  <c r="FH145" i="1"/>
  <c r="U73" i="1"/>
  <c r="X90" i="1"/>
  <c r="Y90" i="1" s="1"/>
  <c r="AA90" i="1" s="1"/>
  <c r="Y103" i="1"/>
  <c r="AA103" i="1" s="1"/>
  <c r="Z103" i="1"/>
  <c r="FB73" i="1"/>
  <c r="FC73" i="1" s="1"/>
  <c r="U109" i="1"/>
  <c r="FB66" i="1"/>
  <c r="FH111" i="1"/>
  <c r="S52" i="1"/>
  <c r="T52" i="1" s="1"/>
  <c r="V52" i="1" s="1"/>
  <c r="FH202" i="1"/>
  <c r="N51" i="1"/>
  <c r="O51" i="1" s="1"/>
  <c r="Q51" i="1" s="1"/>
  <c r="P51" i="1"/>
  <c r="FH35" i="1"/>
  <c r="U53" i="1"/>
  <c r="L19" i="1"/>
  <c r="Z48" i="1"/>
  <c r="X48" i="1"/>
  <c r="Y48" i="1" s="1"/>
  <c r="AA48" i="1" s="1"/>
  <c r="FH116" i="1"/>
  <c r="N48" i="1"/>
  <c r="O48" i="1" s="1"/>
  <c r="Q48" i="1" s="1"/>
  <c r="FB58" i="1"/>
  <c r="FC58" i="1" s="1"/>
  <c r="S58" i="1"/>
  <c r="T58" i="1" s="1"/>
  <c r="V58" i="1" s="1"/>
  <c r="U58" i="1"/>
  <c r="S63" i="1"/>
  <c r="T63" i="1" s="1"/>
  <c r="V63" i="1" s="1"/>
  <c r="X60" i="1"/>
  <c r="Y60" i="1" s="1"/>
  <c r="AA60" i="1" s="1"/>
  <c r="FB60" i="1"/>
  <c r="FC60" i="1" s="1"/>
  <c r="Z60" i="1"/>
  <c r="FB65" i="1"/>
  <c r="FC65" i="1" s="1"/>
  <c r="Z65" i="1"/>
  <c r="Y65" i="1"/>
  <c r="AA65" i="1" s="1"/>
  <c r="X59" i="1"/>
  <c r="Y59" i="1" s="1"/>
  <c r="AA59" i="1" s="1"/>
  <c r="Z59" i="1"/>
  <c r="FB59" i="1"/>
  <c r="FC59" i="1" s="1"/>
  <c r="S49" i="1"/>
  <c r="T49" i="1" s="1"/>
  <c r="V49" i="1" s="1"/>
  <c r="FB62" i="1"/>
  <c r="FC62" i="1" s="1"/>
  <c r="Z62" i="1"/>
  <c r="FD202" i="1" l="1"/>
  <c r="FE202" i="1" s="1"/>
  <c r="FG202" i="1" s="1"/>
  <c r="FF145" i="1"/>
  <c r="FD145" i="1"/>
  <c r="FE145" i="1" s="1"/>
  <c r="FG145" i="1" s="1"/>
  <c r="FF109" i="1"/>
  <c r="FD109" i="1"/>
  <c r="FE109" i="1" s="1"/>
  <c r="FG109" i="1" s="1"/>
  <c r="FI109" i="1" s="1"/>
  <c r="FD116" i="1"/>
  <c r="FE116" i="1" s="1"/>
  <c r="FD97" i="1"/>
  <c r="FE97" i="1" s="1"/>
  <c r="FG97" i="1" s="1"/>
  <c r="FI97" i="1" s="1"/>
  <c r="FF97" i="1"/>
  <c r="FF98" i="1"/>
  <c r="FD98" i="1"/>
  <c r="FE98" i="1" s="1"/>
  <c r="FG98" i="1" s="1"/>
  <c r="FF88" i="1"/>
  <c r="FD88" i="1"/>
  <c r="FE88" i="1" s="1"/>
  <c r="FG88" i="1" s="1"/>
  <c r="FI88" i="1" s="1"/>
  <c r="FD84" i="1"/>
  <c r="FE84" i="1" s="1"/>
  <c r="FG84" i="1" s="1"/>
  <c r="FI84" i="1" s="1"/>
  <c r="FD83" i="1"/>
  <c r="FE83" i="1" s="1"/>
  <c r="FG83" i="1" s="1"/>
  <c r="FI83" i="1" s="1"/>
  <c r="FF83" i="1"/>
  <c r="FD73" i="1"/>
  <c r="FE73" i="1" s="1"/>
  <c r="FG73" i="1" s="1"/>
  <c r="FF73" i="1"/>
  <c r="FD78" i="1"/>
  <c r="FE78" i="1" s="1"/>
  <c r="FG78" i="1" s="1"/>
  <c r="FF78" i="1"/>
  <c r="FD72" i="1"/>
  <c r="FE72" i="1" s="1"/>
  <c r="FG72" i="1" s="1"/>
  <c r="FF72" i="1"/>
  <c r="FF62" i="1"/>
  <c r="FD62" i="1"/>
  <c r="FE62" i="1" s="1"/>
  <c r="FG62" i="1" s="1"/>
  <c r="FD59" i="1"/>
  <c r="FE59" i="1" s="1"/>
  <c r="FG59" i="1" s="1"/>
  <c r="FF59" i="1"/>
  <c r="FD65" i="1"/>
  <c r="FE65" i="1" s="1"/>
  <c r="FG65" i="1" s="1"/>
  <c r="FF65" i="1"/>
  <c r="FD60" i="1"/>
  <c r="FE60" i="1" s="1"/>
  <c r="FG60" i="1" s="1"/>
  <c r="FF60" i="1"/>
  <c r="FD58" i="1"/>
  <c r="FE58" i="1" s="1"/>
  <c r="FG58" i="1" s="1"/>
  <c r="FF58" i="1"/>
  <c r="FD42" i="1"/>
  <c r="FE42" i="1" s="1"/>
  <c r="FG42" i="1" s="1"/>
  <c r="FF42" i="1"/>
  <c r="FD32" i="1"/>
  <c r="FE32" i="1" s="1"/>
  <c r="FG32" i="1" s="1"/>
  <c r="FI32" i="1" s="1"/>
  <c r="FF32" i="1"/>
  <c r="FD29" i="1"/>
  <c r="FE29" i="1" s="1"/>
  <c r="FG29" i="1" s="1"/>
  <c r="FI29" i="1" s="1"/>
  <c r="FF29" i="1"/>
  <c r="FD25" i="1"/>
  <c r="FE25" i="1" s="1"/>
  <c r="FG25" i="1" s="1"/>
  <c r="FF25" i="1"/>
  <c r="FF24" i="1"/>
  <c r="FD24" i="1"/>
  <c r="FE24" i="1" s="1"/>
  <c r="FG24" i="1" s="1"/>
  <c r="FI24" i="1" s="1"/>
  <c r="FD17" i="1"/>
  <c r="FE17" i="1" s="1"/>
  <c r="FG17" i="1" s="1"/>
  <c r="FF17" i="1"/>
  <c r="FD16" i="1"/>
  <c r="FE16" i="1" s="1"/>
  <c r="FG16" i="1" s="1"/>
  <c r="FF16" i="1"/>
  <c r="FD15" i="1"/>
  <c r="FE15" i="1" s="1"/>
  <c r="FC108" i="1"/>
  <c r="FC112" i="1"/>
  <c r="FC101" i="1"/>
  <c r="FC76" i="1"/>
  <c r="FC81" i="1"/>
  <c r="FC90" i="1"/>
  <c r="FC87" i="1"/>
  <c r="FC77" i="1"/>
  <c r="FC86" i="1"/>
  <c r="FC89" i="1"/>
  <c r="FC85" i="1"/>
  <c r="FC75" i="1"/>
  <c r="FC66" i="1"/>
  <c r="FC53" i="1"/>
  <c r="FC46" i="1"/>
  <c r="FC45" i="1"/>
  <c r="FC55" i="1"/>
  <c r="FF55" i="1" s="1"/>
  <c r="FC49" i="1"/>
  <c r="FC44" i="1"/>
  <c r="FF44" i="1" s="1"/>
  <c r="FC33" i="1"/>
  <c r="FC34" i="1"/>
  <c r="FC27" i="1"/>
  <c r="FF27" i="1" s="1"/>
  <c r="FC35" i="1"/>
  <c r="FH42" i="1"/>
  <c r="FH54" i="1"/>
  <c r="S39" i="1"/>
  <c r="T39" i="1" s="1"/>
  <c r="V39" i="1" s="1"/>
  <c r="FH39" i="1" s="1"/>
  <c r="U39" i="1"/>
  <c r="S23" i="1"/>
  <c r="T23" i="1" s="1"/>
  <c r="V23" i="1" s="1"/>
  <c r="FH23" i="1" s="1"/>
  <c r="U23" i="1"/>
  <c r="S48" i="1"/>
  <c r="T48" i="1" s="1"/>
  <c r="V48" i="1" s="1"/>
  <c r="FH48" i="1" s="1"/>
  <c r="FB51" i="1"/>
  <c r="FC51" i="1" s="1"/>
  <c r="S25" i="1"/>
  <c r="T25" i="1" s="1"/>
  <c r="V25" i="1" s="1"/>
  <c r="FH25" i="1" s="1"/>
  <c r="S30" i="1"/>
  <c r="T30" i="1" s="1"/>
  <c r="V30" i="1" s="1"/>
  <c r="FH30" i="1" s="1"/>
  <c r="U28" i="1"/>
  <c r="U59" i="1"/>
  <c r="S65" i="1"/>
  <c r="T65" i="1" s="1"/>
  <c r="V65" i="1" s="1"/>
  <c r="FH65" i="1" s="1"/>
  <c r="U65" i="1"/>
  <c r="FI43" i="1"/>
  <c r="U63" i="1"/>
  <c r="U69" i="1"/>
  <c r="S69" i="1"/>
  <c r="T69" i="1" s="1"/>
  <c r="V69" i="1" s="1"/>
  <c r="FH69" i="1" s="1"/>
  <c r="S51" i="1"/>
  <c r="T51" i="1" s="1"/>
  <c r="V51" i="1" s="1"/>
  <c r="FH51" i="1" s="1"/>
  <c r="S59" i="1"/>
  <c r="T59" i="1" s="1"/>
  <c r="V59" i="1" s="1"/>
  <c r="FH59" i="1" s="1"/>
  <c r="U48" i="1"/>
  <c r="U61" i="1"/>
  <c r="S61" i="1"/>
  <c r="T61" i="1" s="1"/>
  <c r="V61" i="1" s="1"/>
  <c r="FH61" i="1" s="1"/>
  <c r="U49" i="1"/>
  <c r="U51" i="1"/>
  <c r="FB61" i="1"/>
  <c r="S55" i="1"/>
  <c r="T55" i="1" s="1"/>
  <c r="V55" i="1" s="1"/>
  <c r="FH55" i="1" s="1"/>
  <c r="U30" i="1"/>
  <c r="FB48" i="1"/>
  <c r="S67" i="1"/>
  <c r="T67" i="1" s="1"/>
  <c r="V67" i="1" s="1"/>
  <c r="FH67" i="1" s="1"/>
  <c r="U67" i="1"/>
  <c r="S53" i="1"/>
  <c r="T53" i="1" s="1"/>
  <c r="V53" i="1" s="1"/>
  <c r="FH53" i="1" s="1"/>
  <c r="U68" i="1"/>
  <c r="U50" i="1"/>
  <c r="FB50" i="1"/>
  <c r="FC50" i="1" s="1"/>
  <c r="FB23" i="1"/>
  <c r="FH100" i="1"/>
  <c r="FH66" i="1"/>
  <c r="FH91" i="1"/>
  <c r="FH108" i="1"/>
  <c r="FH52" i="1"/>
  <c r="FI52" i="1" s="1"/>
  <c r="FH96" i="1"/>
  <c r="FI96" i="1" s="1"/>
  <c r="FI111" i="1"/>
  <c r="FH76" i="1"/>
  <c r="FI79" i="1"/>
  <c r="FH87" i="1"/>
  <c r="FH62" i="1"/>
  <c r="FH80" i="1"/>
  <c r="FI80" i="1" s="1"/>
  <c r="FH92" i="1"/>
  <c r="FI92" i="1" s="1"/>
  <c r="FH60" i="1"/>
  <c r="FH113" i="1"/>
  <c r="FH72" i="1"/>
  <c r="FH115" i="1"/>
  <c r="FH107" i="1"/>
  <c r="FH98" i="1"/>
  <c r="V117" i="1"/>
  <c r="FI99" i="1"/>
  <c r="FI205" i="1"/>
  <c r="FI114" i="1"/>
  <c r="FH63" i="1"/>
  <c r="FI38" i="1"/>
  <c r="FH28" i="1"/>
  <c r="FI104" i="1"/>
  <c r="FH41" i="1"/>
  <c r="FH68" i="1"/>
  <c r="FH103" i="1"/>
  <c r="FI103" i="1" s="1"/>
  <c r="FH78" i="1"/>
  <c r="FI102" i="1"/>
  <c r="FH50" i="1"/>
  <c r="FH49" i="1"/>
  <c r="FI82" i="1"/>
  <c r="V94" i="1"/>
  <c r="AA36" i="1"/>
  <c r="FH81" i="1"/>
  <c r="AA117" i="1"/>
  <c r="Q105" i="1"/>
  <c r="FH64" i="1"/>
  <c r="AA105" i="1"/>
  <c r="FH85" i="1"/>
  <c r="FH90" i="1"/>
  <c r="FH73" i="1"/>
  <c r="FH112" i="1"/>
  <c r="FH93" i="1"/>
  <c r="AA56" i="1"/>
  <c r="AA94" i="1"/>
  <c r="Q36" i="1"/>
  <c r="FI74" i="1"/>
  <c r="Q94" i="1"/>
  <c r="V105" i="1"/>
  <c r="FI110" i="1"/>
  <c r="Q117" i="1"/>
  <c r="AA70" i="1"/>
  <c r="FH58" i="1"/>
  <c r="Q56" i="1"/>
  <c r="Q70" i="1"/>
  <c r="FG203" i="1" l="1"/>
  <c r="FI202" i="1"/>
  <c r="FG146" i="1"/>
  <c r="FI145" i="1"/>
  <c r="FG116" i="1"/>
  <c r="FI116" i="1" s="1"/>
  <c r="FD108" i="1"/>
  <c r="FE108" i="1" s="1"/>
  <c r="FG108" i="1" s="1"/>
  <c r="FI108" i="1" s="1"/>
  <c r="FF108" i="1"/>
  <c r="FD112" i="1"/>
  <c r="FE112" i="1" s="1"/>
  <c r="FG112" i="1" s="1"/>
  <c r="FF112" i="1"/>
  <c r="FD101" i="1"/>
  <c r="FE101" i="1" s="1"/>
  <c r="FG101" i="1" s="1"/>
  <c r="FI101" i="1" s="1"/>
  <c r="FF101" i="1"/>
  <c r="FD85" i="1"/>
  <c r="FE85" i="1" s="1"/>
  <c r="FG85" i="1" s="1"/>
  <c r="FI85" i="1" s="1"/>
  <c r="FF85" i="1"/>
  <c r="FF89" i="1"/>
  <c r="FD89" i="1"/>
  <c r="FE89" i="1" s="1"/>
  <c r="FG89" i="1" s="1"/>
  <c r="FI89" i="1" s="1"/>
  <c r="FF86" i="1"/>
  <c r="FD86" i="1"/>
  <c r="FE86" i="1" s="1"/>
  <c r="FG86" i="1" s="1"/>
  <c r="FI86" i="1" s="1"/>
  <c r="FF87" i="1"/>
  <c r="FD87" i="1"/>
  <c r="FE87" i="1" s="1"/>
  <c r="FG87" i="1" s="1"/>
  <c r="FI87" i="1" s="1"/>
  <c r="FF90" i="1"/>
  <c r="FD90" i="1"/>
  <c r="FE90" i="1" s="1"/>
  <c r="FG90" i="1" s="1"/>
  <c r="FI90" i="1" s="1"/>
  <c r="FD81" i="1"/>
  <c r="FE81" i="1" s="1"/>
  <c r="FG81" i="1" s="1"/>
  <c r="FI81" i="1" s="1"/>
  <c r="FF81" i="1"/>
  <c r="FD77" i="1"/>
  <c r="FE77" i="1" s="1"/>
  <c r="FG77" i="1" s="1"/>
  <c r="FI77" i="1" s="1"/>
  <c r="FF77" i="1"/>
  <c r="FD75" i="1"/>
  <c r="FE75" i="1" s="1"/>
  <c r="FG75" i="1" s="1"/>
  <c r="FI75" i="1" s="1"/>
  <c r="FF75" i="1"/>
  <c r="FD76" i="1"/>
  <c r="FE76" i="1" s="1"/>
  <c r="FG76" i="1" s="1"/>
  <c r="FI76" i="1" s="1"/>
  <c r="FF76" i="1"/>
  <c r="FD66" i="1"/>
  <c r="FE66" i="1" s="1"/>
  <c r="FG66" i="1" s="1"/>
  <c r="FI66" i="1" s="1"/>
  <c r="FF66" i="1"/>
  <c r="FD51" i="1"/>
  <c r="FE51" i="1" s="1"/>
  <c r="FG51" i="1" s="1"/>
  <c r="FI51" i="1" s="1"/>
  <c r="FF51" i="1"/>
  <c r="FD50" i="1"/>
  <c r="FE50" i="1" s="1"/>
  <c r="FG50" i="1" s="1"/>
  <c r="FI50" i="1" s="1"/>
  <c r="FF50" i="1"/>
  <c r="FF49" i="1"/>
  <c r="FD49" i="1"/>
  <c r="FE49" i="1" s="1"/>
  <c r="FG49" i="1" s="1"/>
  <c r="FI49" i="1" s="1"/>
  <c r="FD45" i="1"/>
  <c r="FE45" i="1" s="1"/>
  <c r="FG45" i="1" s="1"/>
  <c r="FI45" i="1" s="1"/>
  <c r="FF45" i="1"/>
  <c r="FD46" i="1"/>
  <c r="FE46" i="1" s="1"/>
  <c r="FG46" i="1" s="1"/>
  <c r="FI46" i="1" s="1"/>
  <c r="FF46" i="1"/>
  <c r="FD53" i="1"/>
  <c r="FE53" i="1" s="1"/>
  <c r="FG53" i="1" s="1"/>
  <c r="FI53" i="1" s="1"/>
  <c r="FF53" i="1"/>
  <c r="FD44" i="1"/>
  <c r="FE44" i="1" s="1"/>
  <c r="FD55" i="1"/>
  <c r="FE55" i="1" s="1"/>
  <c r="FD33" i="1"/>
  <c r="FE33" i="1" s="1"/>
  <c r="FG33" i="1" s="1"/>
  <c r="FI33" i="1" s="1"/>
  <c r="FF33" i="1"/>
  <c r="FD34" i="1"/>
  <c r="FE34" i="1" s="1"/>
  <c r="FG34" i="1" s="1"/>
  <c r="FI34" i="1" s="1"/>
  <c r="FF34" i="1"/>
  <c r="FD35" i="1"/>
  <c r="FE35" i="1" s="1"/>
  <c r="FG35" i="1" s="1"/>
  <c r="FI35" i="1" s="1"/>
  <c r="FF35" i="1"/>
  <c r="FD27" i="1"/>
  <c r="FE27" i="1" s="1"/>
  <c r="FG15" i="1"/>
  <c r="FG19" i="1" s="1"/>
  <c r="FI72" i="1"/>
  <c r="FC61" i="1"/>
  <c r="FF61" i="1" s="1"/>
  <c r="FC48" i="1"/>
  <c r="FC23" i="1"/>
  <c r="FF23" i="1" s="1"/>
  <c r="FI42" i="1"/>
  <c r="FI100" i="1"/>
  <c r="FI54" i="1"/>
  <c r="FI69" i="1"/>
  <c r="V70" i="1"/>
  <c r="FI39" i="1"/>
  <c r="FI30" i="1"/>
  <c r="S47" i="1"/>
  <c r="T47" i="1" s="1"/>
  <c r="V47" i="1" s="1"/>
  <c r="U47" i="1"/>
  <c r="FB47" i="1"/>
  <c r="FC47" i="1" s="1"/>
  <c r="S26" i="1"/>
  <c r="T26" i="1" s="1"/>
  <c r="V26" i="1" s="1"/>
  <c r="FH26" i="1" s="1"/>
  <c r="U26" i="1"/>
  <c r="S22" i="1"/>
  <c r="T22" i="1" s="1"/>
  <c r="V22" i="1" s="1"/>
  <c r="U22" i="1"/>
  <c r="S31" i="1"/>
  <c r="T31" i="1" s="1"/>
  <c r="V31" i="1" s="1"/>
  <c r="FH31" i="1" s="1"/>
  <c r="U31" i="1"/>
  <c r="FB31" i="1"/>
  <c r="FC31" i="1" s="1"/>
  <c r="FF31" i="1" s="1"/>
  <c r="FI62" i="1"/>
  <c r="FI63" i="1"/>
  <c r="FI91" i="1"/>
  <c r="FI98" i="1"/>
  <c r="FI115" i="1"/>
  <c r="FI113" i="1"/>
  <c r="FI28" i="1"/>
  <c r="FI93" i="1"/>
  <c r="FI107" i="1"/>
  <c r="FI60" i="1"/>
  <c r="FI68" i="1"/>
  <c r="FI41" i="1"/>
  <c r="FI67" i="1"/>
  <c r="FI64" i="1"/>
  <c r="FI78" i="1"/>
  <c r="FI65" i="1"/>
  <c r="FI73" i="1"/>
  <c r="FI25" i="1"/>
  <c r="FI58" i="1"/>
  <c r="FI59" i="1"/>
  <c r="FG117" i="1" l="1"/>
  <c r="FG105" i="1"/>
  <c r="FI112" i="1"/>
  <c r="FG94" i="1"/>
  <c r="FD61" i="1"/>
  <c r="FE61" i="1" s="1"/>
  <c r="FG55" i="1"/>
  <c r="FI55" i="1" s="1"/>
  <c r="FG44" i="1"/>
  <c r="FI44" i="1" s="1"/>
  <c r="FD47" i="1"/>
  <c r="FE47" i="1" s="1"/>
  <c r="FG47" i="1" s="1"/>
  <c r="FF47" i="1"/>
  <c r="FD48" i="1"/>
  <c r="FE48" i="1" s="1"/>
  <c r="FG48" i="1" s="1"/>
  <c r="FI48" i="1" s="1"/>
  <c r="FF48" i="1"/>
  <c r="FG27" i="1"/>
  <c r="FI27" i="1" s="1"/>
  <c r="FD31" i="1"/>
  <c r="FE31" i="1" s="1"/>
  <c r="FD23" i="1"/>
  <c r="FE23" i="1" s="1"/>
  <c r="FH22" i="1"/>
  <c r="V36" i="1"/>
  <c r="FH47" i="1"/>
  <c r="V56" i="1"/>
  <c r="FI26" i="1"/>
  <c r="FG61" i="1" l="1"/>
  <c r="FI61" i="1" s="1"/>
  <c r="FG31" i="1"/>
  <c r="FI31" i="1" s="1"/>
  <c r="FG23" i="1"/>
  <c r="FI23" i="1" s="1"/>
  <c r="FI22" i="1"/>
  <c r="FI47" i="1"/>
  <c r="FG56" i="1"/>
  <c r="FG70" i="1" l="1"/>
  <c r="FG36" i="1"/>
  <c r="FG20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tc={443F42F4-8D85-4C18-A007-04320520A63A}</author>
    <author>tc={A6D8EAEB-7F8E-421D-A96C-618FB0C2126F}</author>
    <author>tc={197E46A9-3EFA-4919-8415-A811D86FB2DE}</author>
    <author>tc={323A7E4F-73BC-43D6-A71A-8C852B184CB3}</author>
    <author>tc={794B5691-F46A-4B72-86FC-2637354E511F}</author>
    <author>tc={BC570117-2879-485B-BFF8-F3A2DEF0BD58}</author>
    <author>tc={A4930A51-EFCF-4D3F-AB3E-CF329F69305A}</author>
    <author>tc={62C52A50-4667-4399-8559-C3B59479CD4C}</author>
    <author>tc={946696C2-95CD-48C2-85F8-9E56D33B8C5A}</author>
    <author>tc={15B2C8B1-374F-4996-A8F1-6C7128566490}</author>
    <author>tc={560314E5-6356-4EA1-B45A-43FFB605A714}</author>
    <author>tc={AB07FD2A-E9F3-4F37-83B8-34B4CE623098}</author>
    <author>tc={41BF5DBC-EA4B-4FD8-94A8-9F8B2E3F9E03}</author>
    <author>tc={0EAB3B2D-E41B-49CD-8E63-088EF6F7B83F}</author>
    <author>tc={7C8C3A7A-43A7-4E9D-9301-7EADEEA8DB46}</author>
    <author>tc={B298B609-D369-4773-BD1A-14AF8EA8074D}</author>
    <author>tc={F43762B2-6987-499A-98EA-4459653A360F}</author>
    <author>tc={1859EA60-756E-4B26-B20F-4A54EAB33CBD}</author>
    <author>tc={B34AB4DD-1A53-4988-BBA7-A023FF8BFC3F}</author>
    <author>tc={A347685A-F1B3-4C0B-B6D2-5588B4D58FB7}</author>
  </authors>
  <commentList>
    <comment ref="FJ25" authorId="0" shapeId="0" xr:uid="{443F42F4-8D85-4C18-A007-04320520A63A}">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26" authorId="1" shapeId="0" xr:uid="{A6D8EAEB-7F8E-421D-A96C-618FB0C2126F}">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38" authorId="2" shapeId="0" xr:uid="{197E46A9-3EFA-4919-8415-A811D86FB2DE}">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41" authorId="3" shapeId="0" xr:uid="{323A7E4F-73BC-43D6-A71A-8C852B184CB3}">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43" authorId="4" shapeId="0" xr:uid="{794B5691-F46A-4B72-86FC-2637354E511F}">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58" authorId="5" shapeId="0" xr:uid="{BC570117-2879-485B-BFF8-F3A2DEF0BD58}">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60" authorId="6" shapeId="0" xr:uid="{A4930A51-EFCF-4D3F-AB3E-CF329F69305A}">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65" authorId="7" shapeId="0" xr:uid="{62C52A50-4667-4399-8559-C3B59479CD4C}">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72" authorId="8" shapeId="0" xr:uid="{946696C2-95CD-48C2-85F8-9E56D33B8C5A}">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73" authorId="9" shapeId="0" xr:uid="{15B2C8B1-374F-4996-A8F1-6C712856649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75" authorId="10" shapeId="0" xr:uid="{560314E5-6356-4EA1-B45A-43FFB605A714}">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76" authorId="11" shapeId="0" xr:uid="{AB07FD2A-E9F3-4F37-83B8-34B4CE623098}">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77" authorId="12" shapeId="0" xr:uid="{41BF5DBC-EA4B-4FD8-94A8-9F8B2E3F9E03}">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78" authorId="13" shapeId="0" xr:uid="{0EAB3B2D-E41B-49CD-8E63-088EF6F7B83F}">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84" authorId="14" shapeId="0" xr:uid="{7C8C3A7A-43A7-4E9D-9301-7EADEEA8DB46}">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96" authorId="15" shapeId="0" xr:uid="{B298B609-D369-4773-BD1A-14AF8EA8074D}">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107" authorId="16" shapeId="0" xr:uid="{F43762B2-6987-499A-98EA-4459653A360F}">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122" authorId="17" shapeId="0" xr:uid="{1859EA60-756E-4B26-B20F-4A54EAB33CBD}">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J133" authorId="18" shapeId="0" xr:uid="{B34AB4DD-1A53-4988-BBA7-A023FF8BFC3F}">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 ref="FL196" authorId="19" shapeId="0" xr:uid="{A347685A-F1B3-4C0B-B6D2-5588B4D58FB7}">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@Jose Gilberto Sopo Uribe</t>
        </r>
      </text>
    </comment>
  </commentList>
</comments>
</file>

<file path=xl/sharedStrings.xml><?xml version="1.0" encoding="utf-8"?>
<sst xmlns="http://schemas.openxmlformats.org/spreadsheetml/2006/main" count="1606" uniqueCount="355">
  <si>
    <t xml:space="preserve">ESTUDIO DE MERCADO </t>
  </si>
  <si>
    <t>PROYECTO 2482 'CONECTANDO EL ARTE Y LOS SABERES EN PUENTE ARANDA'</t>
  </si>
  <si>
    <t xml:space="preserve">PROYECTO 2369 – “PUENTE ARANDA CAMINA SEGURA CON EL DEPORTE”. </t>
  </si>
  <si>
    <t>PROYECTO 2313 - "PUENTE ARANDA SEGURA PARA UNA CONVIVENCIA PACÍFICA"</t>
  </si>
  <si>
    <t>PROYECTO 2449 - "GESTIÓN Y DESARROLLO TURÍSTICO DE PUENTE ARANDA"</t>
  </si>
  <si>
    <t>PROYECTO 2463 – “PUENTE ARANDA CUIDA Y PROTEGE A LA POBLACIÓN VULNERABLE”</t>
  </si>
  <si>
    <t xml:space="preserve">COMPONENTE 1: EVENTOS </t>
  </si>
  <si>
    <t>COTIZACIONES</t>
  </si>
  <si>
    <t>CULTURA</t>
  </si>
  <si>
    <t>SEGURIDAD</t>
  </si>
  <si>
    <t>EDUCACIÓN</t>
  </si>
  <si>
    <t>APOYO ECONÓMICO SUBSIDIO TIPO C</t>
  </si>
  <si>
    <t>RECURSO HUMANO GENERAL</t>
  </si>
  <si>
    <t xml:space="preserve">RESOLUCIÓN 1124 - 2024 / Memorando 20254000408633
(TABLA HONORARIOS SDG 2026)			</t>
  </si>
  <si>
    <t>ADOS</t>
  </si>
  <si>
    <t>INGECORE</t>
  </si>
  <si>
    <t>HOGARES SI A LA VIDA</t>
  </si>
  <si>
    <t>D&amp;R PRODUCCIONES</t>
  </si>
  <si>
    <t>ASOCIACIÓN DEPARTAMENTAL DE OBRAS SOCIALES</t>
  </si>
  <si>
    <t>PROSUMAD SAS</t>
  </si>
  <si>
    <t>MARKET DESIGN</t>
  </si>
  <si>
    <t>FUNDACIÓN PARQUE JAIME DUQUE</t>
  </si>
  <si>
    <t>Azurcor S.A.S</t>
  </si>
  <si>
    <t>PUBLIMARK</t>
  </si>
  <si>
    <t>FUNDACIÓN SERVISAMOA</t>
  </si>
  <si>
    <t>TIENDAS JUMBO</t>
  </si>
  <si>
    <t>ALMACENES ÉXITO</t>
  </si>
  <si>
    <t>OLIMPICA</t>
  </si>
  <si>
    <t>IMPRESIONAMOS IMPRESIÓN DIGITAL</t>
  </si>
  <si>
    <t>HECTOR EDUARDO TORRES ARBOLEDA</t>
  </si>
  <si>
    <t>EL PROVEEDOR LITOGRAFÍA Y SUMINISTROS SAS</t>
  </si>
  <si>
    <t>FAMOLPLAST SAS</t>
  </si>
  <si>
    <t>COMERCIALIZADORA Y DISTRIBUIDORA SYC SAS</t>
  </si>
  <si>
    <t>INVERSIONES BLUCHER SAS</t>
  </si>
  <si>
    <t>CARPAS MURALLA</t>
  </si>
  <si>
    <t>EDUARDO ACERO RUBIANO</t>
  </si>
  <si>
    <t>LEAO</t>
  </si>
  <si>
    <t>SELLO DEL HINCHA</t>
  </si>
  <si>
    <t>RIROMESA COMERCIALIZADORA DE DOTACIONES INDUSTRIALES</t>
  </si>
  <si>
    <t>KRISTMODA S.A.S</t>
  </si>
  <si>
    <t xml:space="preserve">ARGOMAR </t>
  </si>
  <si>
    <t>JSG DOTACIONES Y UNIFORMES</t>
  </si>
  <si>
    <t>LAURA POVEDA CONFECCIONES SAS</t>
  </si>
  <si>
    <t>TOTAL PROMEDIOS</t>
  </si>
  <si>
    <t>Desviación estandar/Coeficiente de variación</t>
  </si>
  <si>
    <t>Ítem</t>
  </si>
  <si>
    <t>Materiales e Insumos</t>
  </si>
  <si>
    <t>Descripción</t>
  </si>
  <si>
    <t>Cantidad</t>
  </si>
  <si>
    <t>Unidad de medida</t>
  </si>
  <si>
    <t>Tiempo</t>
  </si>
  <si>
    <t>Valor unitario sin IVA</t>
  </si>
  <si>
    <t>Valor IVA</t>
  </si>
  <si>
    <t>Valor unitario con IVA</t>
  </si>
  <si>
    <t>Valor total Sin IVA</t>
  </si>
  <si>
    <t>Valor total con IVA</t>
  </si>
  <si>
    <t>VALOR IVA</t>
  </si>
  <si>
    <t>VALOR TOTAL SIN IVA</t>
  </si>
  <si>
    <t>VALOR TOTAL CON IVA</t>
  </si>
  <si>
    <t>Promedio Valor unitario sin IVA</t>
  </si>
  <si>
    <t>Promedio IVA</t>
  </si>
  <si>
    <t>Promedio Valor unitario CON IVA</t>
  </si>
  <si>
    <t>Promedio Valor total sin IVA</t>
  </si>
  <si>
    <t>Promedio Valor total con IVA</t>
  </si>
  <si>
    <t>Desviación estandar</t>
  </si>
  <si>
    <t>Coeficiente de variación</t>
  </si>
  <si>
    <t>Coordinador general</t>
  </si>
  <si>
    <t>Personas</t>
  </si>
  <si>
    <t>Meses</t>
  </si>
  <si>
    <t>N/A</t>
  </si>
  <si>
    <t>Profesional eventos</t>
  </si>
  <si>
    <t>Auxiliar administrativo</t>
  </si>
  <si>
    <t>Auxiliar logístico</t>
  </si>
  <si>
    <t>día</t>
  </si>
  <si>
    <t>SUBTOTAL</t>
  </si>
  <si>
    <t>Alquiler de Salón comunal</t>
  </si>
  <si>
    <t>Alquiler de salón comunal por 1 día con aforo para 220 personas que tenga sillas plásticas, mesas plásticas, acceso a servicio de cocina, servicio de baños, y fuentes eléctricas.</t>
  </si>
  <si>
    <t>Unidad</t>
  </si>
  <si>
    <t>Manillas de ingreso</t>
  </si>
  <si>
    <t>Manilla de seguridad de papel Tyvek 3/4  (2cm x 25 cm) de  color amarillo</t>
  </si>
  <si>
    <t>unidad</t>
  </si>
  <si>
    <t>Presentación musical</t>
  </si>
  <si>
    <r>
      <t xml:space="preserve">Una (1) presentación artística de un grupo de música Tropical con mínimo 5 integrantes con una duración de 1 hora, y mínimo un (1) año de experiencia
</t>
    </r>
    <r>
      <rPr>
        <b/>
        <sz val="11"/>
        <color rgb="FFFF0000"/>
        <rFont val="Garamond"/>
        <family val="1"/>
      </rPr>
      <t>*ITEM NO OFERTABLE*</t>
    </r>
    <r>
      <rPr>
        <sz val="11"/>
        <rFont val="Garamond"/>
        <family val="1"/>
      </rPr>
      <t xml:space="preserve">
Nota: El grupo musical deberá contar con sus instrumentos para la presentación</t>
    </r>
  </si>
  <si>
    <t>presentación</t>
  </si>
  <si>
    <t>DJ</t>
  </si>
  <si>
    <t>Una presentación de (1) DJ con mínimo 2 años de experiencia que pondrá música crossover durante 5 horas, especialmente dirigido a la población adulto mayor, durante toda la duración del evento.
Nota: El Dj deberá contar con sus equipos de musica</t>
  </si>
  <si>
    <t>Me dice richard que ese ellemento  esta costoso</t>
  </si>
  <si>
    <t>Animador-presentador</t>
  </si>
  <si>
    <t>Un (1) presentador-animador con mínimo 3 eventos de experiencia como animador  que ejercerá la labor de presentar el evento, llevar a cabo cada una de las actividades, animar al público, organizar la comunidad en general que asista al evento, entre otros.</t>
  </si>
  <si>
    <t>DECORACIÓN</t>
  </si>
  <si>
    <t>*200 globos metalizados de colores negro, plateado y dorado de 12 pulgadas
*20 globos bola disco plateada de 24 pulgadas 
*10 cortinas decorativas en tonos dorados, negros, plateados, entre otros en papel metalizado de 1x2 Metros
*20 rollos serpentinas de 4m de diferentes colores
*100 gafas plásticas de diferentes colores</t>
  </si>
  <si>
    <t xml:space="preserve">SONIDO- LUCES </t>
  </si>
  <si>
    <t xml:space="preserve">Alquiler de sonido de 7000 Watts reales, incluyendo 4 cajas Line array con bajo, consola de 32 canales, 4 monitores de Piso de 500 Vatios, 4 Luces móviles: conformadas por 2spot y 2 BEAM, 8 pares LED RGBW, 8 micrófonos inalámbricos uhf, 5 cajas directas, Maquina de humo Heizer,  cableado para corriente y señal para todo lo anteriormente mencionado, staff calificado. (Incluye transporte, truss para instalar luces, instalación y desinstalación). </t>
  </si>
  <si>
    <t>SERVICIO DE CATERING ALMUERZO</t>
  </si>
  <si>
    <t xml:space="preserve">Alquiler de servicio de cáterin para 220 personas que incluya:
Alimentación:
Servicio de Almuerzo servido a la mesa: 
Entrada: fruta banano (100g), papaya (100g), patilla (100g) y melón (100g) para ser repartido antes del almuerzo. Plato fuerte: Plato frio con pavo (150g), carne de cerdo (150g), pure de papa o ensalada rusa (200g). 
Postre: Gelatina (150g) 
Bebida: jugo de mandarina o maracuyá (250 ml) 
Hidratación: Jarras de vidrio con agua por mesa permanente. (incluye menaje para el aforo, transporte, servicio a la mesa, instalación y desinstalación)
Mesas: Mesas plegables, superficie plástica y patas metálicas, de 183 cm de largo por 80 cm de ancho y 80 cm de alto donde se pueda ubicar hasta 10 puestos. Incluye manteles para la decoración, decoración de la mesa
con centro de mesa con flores artificiales en canasta.
Meseros: Meseros con experiencia para atender este tipo de eventos de más de 3 años, que se encarguen de la logística necesaria como atender, servir, recoger, limpiar, organización de mesas, mantelería y cualquier otra pertinente al evento. Su servicio será de cinco (5) horas. 
Nota 1: Este ítem incluye transporte, instalación, servicio, desinstalación.
</t>
  </si>
  <si>
    <t>servicio</t>
  </si>
  <si>
    <t>EQUIPO BINGO PRESENCIAL</t>
  </si>
  <si>
    <t>Alquiler de bingo por dos (2) horas que tenga tablero electrónico led guía cartón y guía numérica, balotera eléctrica con software profesional, incluye 220 Cartones de bingo con diseño full color e impresiónpropalcote 150grs (incluye operario, transporte, instalación y desinstalación.)</t>
  </si>
  <si>
    <t xml:space="preserve">BONO REDIMIBLE EL ALMACÉN DE CADENA
</t>
  </si>
  <si>
    <r>
      <t xml:space="preserve">Bono redimible en almacén de cadena por valor de $300.000 COP
</t>
    </r>
    <r>
      <rPr>
        <sz val="11"/>
        <color rgb="FFFF0000"/>
        <rFont val="Garamond"/>
        <family val="1"/>
      </rPr>
      <t>*Item no ofertable*</t>
    </r>
  </si>
  <si>
    <t>BONO REDIMIBLE EL ALMACÉN DE CADENA</t>
  </si>
  <si>
    <r>
      <t xml:space="preserve">Bono redimible en almacén de cadena por valor de $200.000 COP
</t>
    </r>
    <r>
      <rPr>
        <sz val="11"/>
        <color rgb="FFFF0000"/>
        <rFont val="Garamond"/>
        <family val="1"/>
      </rPr>
      <t>*Item no ofertable*</t>
    </r>
  </si>
  <si>
    <r>
      <t xml:space="preserve">Bono redimible en almacén de cadena por valor de $100.000 COP
</t>
    </r>
    <r>
      <rPr>
        <sz val="11"/>
        <color rgb="FFFF0000"/>
        <rFont val="Garamond"/>
        <family val="1"/>
      </rPr>
      <t>*Item no ofertable*</t>
    </r>
  </si>
  <si>
    <t>Bolsa de suministro de materiales</t>
  </si>
  <si>
    <r>
      <t xml:space="preserve">Bolsa de suministro de materiales parala entrega de recordatorios para el día del adulto mayor
</t>
    </r>
    <r>
      <rPr>
        <b/>
        <sz val="11"/>
        <color rgb="FFFF0000"/>
        <rFont val="Garamond"/>
        <family val="1"/>
      </rPr>
      <t>*ITEM NO OFERTABLE*</t>
    </r>
  </si>
  <si>
    <t>Planta eléctrica</t>
  </si>
  <si>
    <t>Alquiler de planta eléctrica de mínimo 50 KVA (Incluye transporte, instalación y desinstalación).</t>
  </si>
  <si>
    <t>TOTAL CELEBRACIÓN DIA DEL ADULTO MAYOR</t>
  </si>
  <si>
    <t>Maestro de Ceremonia</t>
  </si>
  <si>
    <t>Dia</t>
  </si>
  <si>
    <t>Interprete de señas</t>
  </si>
  <si>
    <t>Interprete de lengua de señas con experiencia de mínimo un año en el lenguaje de señas y la interpretación de señas en eventos</t>
  </si>
  <si>
    <t>Día</t>
  </si>
  <si>
    <t>Guía Intérprete</t>
  </si>
  <si>
    <t>Guía-intérprete para personas con sordoceguera con experiencia de mínimo un año usando sistemas como el alfabeto dactilológico en la palma de la mano, señas táctiles o Lorm</t>
  </si>
  <si>
    <t>Servicio de transporte</t>
  </si>
  <si>
    <t>Alquiler de servicio de trasnporte  con capacidad de 40 personas. El operador debe garantizar la calidad del vehículo y la prestación óptima del servicio de transporte terrestre, cumpliendo con toda la documentación, pólizas y especificaciones técnico-mecánicas exigidas por la ley vigente</t>
  </si>
  <si>
    <t>Alquiler de Salon comunal</t>
  </si>
  <si>
    <t>Bono Redimible almacén de Cadena</t>
  </si>
  <si>
    <r>
      <t xml:space="preserve">Bono redimible en almacén de cadena por valor de $300.000 COP
</t>
    </r>
    <r>
      <rPr>
        <sz val="11"/>
        <color rgb="FFFF0000"/>
        <rFont val="Garamond"/>
        <family val="1"/>
      </rPr>
      <t>*ITEM NO OFERTABLE*</t>
    </r>
  </si>
  <si>
    <t>unidades</t>
  </si>
  <si>
    <r>
      <t xml:space="preserve">Bono redimible en almacén de cadena por valor de $200.000 COP
</t>
    </r>
    <r>
      <rPr>
        <sz val="11"/>
        <color rgb="FFFF0000"/>
        <rFont val="Garamond"/>
        <family val="1"/>
      </rPr>
      <t>*ITEM NO OFERTABLE*</t>
    </r>
  </si>
  <si>
    <r>
      <t xml:space="preserve">Bono redimible en almacén de cadena por valor de $100.000 COP
</t>
    </r>
    <r>
      <rPr>
        <sz val="11"/>
        <color rgb="FFFF0000"/>
        <rFont val="Garamond"/>
        <family val="1"/>
      </rPr>
      <t>*ITEM NO OFERTABLE*</t>
    </r>
  </si>
  <si>
    <t>Presentación de danzas</t>
  </si>
  <si>
    <r>
      <t xml:space="preserve">Muestra artística de danzas conformada por un grupo de mínimo 5 bailarines con discapacidad y/o cuidadoras de personas con discapacidad. la presentación tendrá una duración de 30 minutos.
</t>
    </r>
    <r>
      <rPr>
        <sz val="11"/>
        <color rgb="FFFF0000"/>
        <rFont val="Garamond"/>
        <family val="1"/>
      </rPr>
      <t>*ITEM NO OFERTABLE*</t>
    </r>
    <r>
      <rPr>
        <sz val="11"/>
        <rFont val="Garamond"/>
        <family val="1"/>
      </rPr>
      <t xml:space="preserve">
Nota1: La artistas deben contar con su vestuario</t>
    </r>
  </si>
  <si>
    <t>Grupos</t>
  </si>
  <si>
    <r>
      <t xml:space="preserve">Presentación musical estará a cargo de un grupo musical (mínimo 5 integrantes) o 1 cantante solista perteneciente a la población de personas con discapacidad. Esta actuación tendrá una duración de (1) hora.
</t>
    </r>
    <r>
      <rPr>
        <sz val="11"/>
        <color rgb="FFFF0000"/>
        <rFont val="Garamond"/>
        <family val="1"/>
      </rPr>
      <t>*ITEM NO OFERTABLE*</t>
    </r>
    <r>
      <rPr>
        <sz val="11"/>
        <rFont val="Garamond"/>
        <family val="1"/>
      </rPr>
      <t xml:space="preserve">
Nota1: Los artistas deben contar con su vestuario</t>
    </r>
  </si>
  <si>
    <t>Pocillo MUG</t>
  </si>
  <si>
    <t>Pocillos tipo Mug de ceramica de 11 onzas con sublimado de la Celebración del día de La Discapacidad, y el logo de la alcaldía local de Puente Aranda</t>
  </si>
  <si>
    <t>Certificados de participación</t>
  </si>
  <si>
    <t>Impresión y entrega de certificaciones de participación Tamaño Carta en papel Opalina, policromía 4x0. El diseño estará a cargo de la oficina de prensa del FDLPA.  Para los participantes inscritos en evento.</t>
  </si>
  <si>
    <t>Almuerzo</t>
  </si>
  <si>
    <t xml:space="preserve">Cena que conste de plato fuerte (Proteína de origen 100% animal (carne, pollo o pescado) 250 gr., cereal (arroz integral, entre otros 150 gr.), ensalada o verdura caliente (100 gr.), bebidas (jugo de frutas natural) de 150 ml y postre 15 gr a base de frutas. </t>
  </si>
  <si>
    <t>Alquiler de sonido</t>
  </si>
  <si>
    <t xml:space="preserve">Alquiler de sonido de 7000 Watts reales, incluyendo 4 cajas Line array con bajo, consola de 32 canales, 4 monitores de Piso de 500 Vatios, 4 Luces móviles: conformadas por 2spot y 2 BEAM, 8 pares LED RGBW, 6 micrófonos inalámbricos uhf, 6 bases de microfono, 5 cajas directas, Maquina de humo Heizer,  cableado para corriente y señal para todo lo anteriormente mencionado,  staff calificado. (Incluye transporte, truss para instalar luces, instalación y desinstalación).   </t>
  </si>
  <si>
    <t>Backline</t>
  </si>
  <si>
    <t>Alquiler de: 1 Batería 8,10,12,14,16,18, 5 stands tipo boom, 1 stand hi hat, amped svt 3pro 1 cabina 8x10 amplificadores de guitarra</t>
  </si>
  <si>
    <t>Agua</t>
  </si>
  <si>
    <t>Pacas de agua en botella x 24 unidades de 300ml.</t>
  </si>
  <si>
    <t>Presentador</t>
  </si>
  <si>
    <r>
      <t xml:space="preserve">Un (1) presentador-animador con mínimo 3 eventos de experiencia como animador  que ejercerá la labor de presentar el evento, llevar a cabo cada una de las actividades, animar al público, organizar la comunidad en general que asista al evento, entre otros.
</t>
    </r>
    <r>
      <rPr>
        <b/>
        <sz val="11"/>
        <color rgb="FFFF0000"/>
        <rFont val="Garamond"/>
        <family val="1"/>
      </rPr>
      <t>*ITEM NO OFERTABLE*</t>
    </r>
  </si>
  <si>
    <t>Grupo de danzas</t>
  </si>
  <si>
    <r>
      <t xml:space="preserve">Presentaciones de Danza Religiosa, proveniente de la base cultural local. 
</t>
    </r>
    <r>
      <rPr>
        <b/>
        <sz val="11"/>
        <color rgb="FFFF0000"/>
        <rFont val="Garamond"/>
        <family val="1"/>
      </rPr>
      <t>*ITEM NO OFERTABLE*</t>
    </r>
    <r>
      <rPr>
        <sz val="11"/>
        <rFont val="Garamond"/>
        <family val="1"/>
      </rPr>
      <t xml:space="preserve">
Nota: El grupo de danzas deberá contar con sus vestuarios para la presentación</t>
    </r>
  </si>
  <si>
    <t>Grupo góspel Nacional</t>
  </si>
  <si>
    <r>
      <t xml:space="preserve">Grupo musical de reconocimiento Nacional (1 presentación de 1 hora) 
</t>
    </r>
    <r>
      <rPr>
        <b/>
        <sz val="11"/>
        <color rgb="FFFF0000"/>
        <rFont val="Garamond"/>
        <family val="1"/>
      </rPr>
      <t>*ITEM NO OFERTABLE*</t>
    </r>
    <r>
      <rPr>
        <sz val="11"/>
        <rFont val="Garamond"/>
        <family val="1"/>
      </rPr>
      <t xml:space="preserve">
Nota: El grupo musical deberá contar con sus instrumentos para la presentación</t>
    </r>
  </si>
  <si>
    <t>En la LP anterior ellos tenian pagos 12 bailes y 12 gurpos musicales, en la concertacion sacrificaron todas las presentaciones y dejaron solo presupuesto para una agrupación "famosa" que se llama fuego. La cotización la presentó la mesa gospel</t>
  </si>
  <si>
    <t>Refrigerios</t>
  </si>
  <si>
    <t>Sándwich de pollo y jamón de cerdo de (200 gr) con queso doble crema 3 tajadas de (25 gr), medida 15 cm de largo + lechuga (80gr) + Tomate (80gr) salsas por aparte a elección del consumidor, FRUTA: manzana y/o mandarina + JUGO NATURAL de 250 ML de contenido (envase tetra pack y/o botella plástica desechable).</t>
  </si>
  <si>
    <t>Tarima</t>
  </si>
  <si>
    <t>Para el desarrollo del evento se tendrá un Alquiler de tarima cubierta con Carpa hangar 12x6 con tarima 12,20x6,10 a 1,5mts altura, escalera y aforo (Incluye transporte, instalación y desinstalación). Nota 1: Si falta algún ítem se entenderá como no entregado</t>
  </si>
  <si>
    <t>dia</t>
  </si>
  <si>
    <t>Alquiler de Sonido Profesional interiores: dos (2) cabinas dobles parlante 1500
watios de 15", dos (2) subwoofer,
mezcladora digital de 8 canales, dos (2)
monitores piso. 5 micrófonos inalámbricos.
Incluye staff calificado
Nota: incluye transporte, instalación y desisntalación</t>
  </si>
  <si>
    <t>Alquiler carpa tipo camerino</t>
  </si>
  <si>
    <t>Alquiler Carpas 100% cerradas que estén adecuadas y sirvan como camerinos para las candidatas y para los artistas
Tamaño: 3mts x 3Mts</t>
  </si>
  <si>
    <t xml:space="preserve">dia </t>
  </si>
  <si>
    <t>Alquiler de planta eléctrica</t>
  </si>
  <si>
    <t>Alquiler de backline compuesto por: 
-	Una (1) batería completa
-	Dos (2) amplificadores de guitarra compuesto por dos (2) cabezotes y tres (3) cabinas de 4 x 12" 
-	Amplificador para bajo compuesto por cabezote y cabinas 4 x 10" y 1x 15" 
-	Un (1) amplificador para teclado 
Un (1) teclado profesional de seis octavas</t>
  </si>
  <si>
    <t>Baños</t>
  </si>
  <si>
    <t>Alquiler de baño portátil (Batería completa) (Incluye transporte, instalación y desinstalación)</t>
  </si>
  <si>
    <r>
      <t xml:space="preserve">Bachiller Un (1) presentador-animador con mínimo 3 eventos de experiencia como animador que ejercerá la labor de presentar el evento, llevar a cabo cada una de las actividades, animar al público, organizar la comunidad en general que asista al evento, entre otros.
</t>
    </r>
    <r>
      <rPr>
        <b/>
        <sz val="11"/>
        <color rgb="FFFF0000"/>
        <rFont val="Garamond"/>
        <family val="1"/>
      </rPr>
      <t>*ITEM NO OFERTABLE*</t>
    </r>
  </si>
  <si>
    <t>persona</t>
  </si>
  <si>
    <t>Por que todos cotizaron igual ?</t>
  </si>
  <si>
    <t>Carpas de emprendimiento</t>
  </si>
  <si>
    <t xml:space="preserve">Alquiler de carpa 2mtsX2mts a 4 aguas con laterales (Incluye transporte, instalación y desinstalación). </t>
  </si>
  <si>
    <t>Punto de iluminación</t>
  </si>
  <si>
    <t>Alquiler de Puntos de iluminación para cada carpa</t>
  </si>
  <si>
    <t>Presentación musical artista local</t>
  </si>
  <si>
    <r>
      <t xml:space="preserve">Presentaciones de rap y/o hip hop, provenientes de la Base cultural local, (mínimo 4 integrantes x grupo) (presentación de 50 min) 
</t>
    </r>
    <r>
      <rPr>
        <b/>
        <sz val="11"/>
        <color rgb="FFFF0000"/>
        <rFont val="Garamond"/>
        <family val="1"/>
      </rPr>
      <t>*ITEM NO OFERTABLE*</t>
    </r>
  </si>
  <si>
    <t>grupos</t>
  </si>
  <si>
    <t>Porque son items no ofertables</t>
  </si>
  <si>
    <t>Presentación musical artista nacional</t>
  </si>
  <si>
    <r>
      <t xml:space="preserve">Grupo musical o solista de rap y/o hip hop, de reconocimiento nacional (presentación de 50 min) 
</t>
    </r>
    <r>
      <rPr>
        <b/>
        <sz val="11"/>
        <color rgb="FFFF0000"/>
        <rFont val="Garamond"/>
        <family val="1"/>
      </rPr>
      <t>*ITEM NO OFERTABLE*</t>
    </r>
  </si>
  <si>
    <t>artista</t>
  </si>
  <si>
    <t>Presentación DJ</t>
  </si>
  <si>
    <r>
      <t xml:space="preserve">Presentaciones musicales de DJ provenientes de la base cultural local por  30 minutos 
</t>
    </r>
    <r>
      <rPr>
        <b/>
        <sz val="11"/>
        <color rgb="FFFF0000"/>
        <rFont val="Garamond"/>
        <family val="1"/>
      </rPr>
      <t>*ITEM NO OFERTABLE*</t>
    </r>
  </si>
  <si>
    <t>Presentación Breakdance</t>
  </si>
  <si>
    <r>
      <t xml:space="preserve">Presentación de baile de break dance, proveniente de la base cultural local (50 minutos de presentación) (mínimo 2 integrantes)
</t>
    </r>
    <r>
      <rPr>
        <b/>
        <sz val="11"/>
        <color rgb="FFFF0000"/>
        <rFont val="Garamond"/>
        <family val="1"/>
      </rPr>
      <t>*ITEM NO OFERTABLE*</t>
    </r>
  </si>
  <si>
    <t xml:space="preserve">Backline Hip Hop: 2 Tornamesas para el uso de acetato discos formato LP, un mixer de dos canales, cabina cabezote 8x10. Incluye transporte, instalación y desinstalación. </t>
  </si>
  <si>
    <t>Sonido y luces</t>
  </si>
  <si>
    <t xml:space="preserve">Alquiler de sonido de 7000 Watts reales, incluyendo 4 cajas Line array con bajo, consola de 32 canales, 4 monitores de Piso de 500 Vatios, 4 Luces móviles: conformadas por 2spot y 2 BEAM, 8 pares LED RGBW, 6 micrófonos inalámbricos uhf, 5 cajas directas, máquina de humo Heizer, todo con especificación según riders técnicos de los grupos seleccionados) cableado para corriente y señal para todo lo anteriormente mencionado, staff calificado. (Incluye transporte, truss para instalar luces, instalación y desinstalación). </t>
  </si>
  <si>
    <t>alquiler de planta eléctrica de mínimo 50 KVA (Incluye transporte, instalación y desinstalación).</t>
  </si>
  <si>
    <t>Vallas</t>
  </si>
  <si>
    <t>Alquiler de Vallas Tipo Concierto con las siguientes dimensiones: Largo: 2,00mts Ancho: 1,40 mts Diámetro de Tubo: 11/4 pulgadas.  Fabricadas en tubo de alta resistencia. Patas de 40 cm. por 20 cm. para perfecto sostenimiento.</t>
  </si>
  <si>
    <t>Artistas mano de obra mural</t>
  </si>
  <si>
    <r>
      <t xml:space="preserve">Realización de mural en grafiti de 20 m2  (5m de ancho x 4m de alto aproximadamente). Incluye trabajo de fondear y cubrir la pared para el mural. Cada mural deberá contar con la participación de mínimo 2 artistas de grafiti. 
</t>
    </r>
    <r>
      <rPr>
        <b/>
        <sz val="11"/>
        <color rgb="FFFF0000"/>
        <rFont val="Garamond"/>
        <family val="1"/>
      </rPr>
      <t>*ITEM NO OFERTABLE*</t>
    </r>
  </si>
  <si>
    <t>Aerosoles</t>
  </si>
  <si>
    <t xml:space="preserve">Aerosoles profesionales 400 ml,  gama alta para mural artístico en exteriores con boquillas incluidas. Amigable con el medio ambiente. </t>
  </si>
  <si>
    <t>Boquillas</t>
  </si>
  <si>
    <t>Boquillas para aerosol (surtidas, trazos gruesos, medios y delgados)</t>
  </si>
  <si>
    <t>Brocha mediana</t>
  </si>
  <si>
    <t xml:space="preserve">Brocha medianas para pintar pared de exterior </t>
  </si>
  <si>
    <t>Brocha pequeña</t>
  </si>
  <si>
    <t xml:space="preserve">Brocha pequeña para pintar pared de exterior </t>
  </si>
  <si>
    <t>Rodillo</t>
  </si>
  <si>
    <t>Rodillo grande para pintar paredes de exterior</t>
  </si>
  <si>
    <t>Pintura para fondo</t>
  </si>
  <si>
    <t>Caneca (5 galones) de pintura tipo coraza para fondear pared de exterior</t>
  </si>
  <si>
    <t>Andamios</t>
  </si>
  <si>
    <t>Alquiler de Andamio Tubular en Tubería de Calibre 16 mm (medidas 1.50 Alto * 1.00 Ancho), incluya tablones de madera (Medidas 3.8Cms de Grosor, 2.80Mts de Largo y 24Cms de Ancho. Con Amarras Metálicas en las Puntas), incluye Ruedas con Freno de Seguridad. (Incluye transporte, instalación y desinstalación)</t>
  </si>
  <si>
    <t>Refrigeros</t>
  </si>
  <si>
    <t>Bachiller Un (1) presentador-animador con mínimo 3 eventos de experiencia como animador que ejercerá la labor de presentar el evento, llevar a cabo cada una de las actividades, animar al público, organizar la comunidad en general que asista al evento, entre otros.</t>
  </si>
  <si>
    <t>Presentación musical artista categoría adulto</t>
  </si>
  <si>
    <r>
      <t xml:space="preserve">Presentaciones musical de género vallenato de categoría adulto provenientes de la Base cultural local, (mínimo 4 integrantes x grupo) (presentación de 1 hora) 
</t>
    </r>
    <r>
      <rPr>
        <b/>
        <sz val="11"/>
        <color rgb="FFFF0000"/>
        <rFont val="Garamond"/>
        <family val="1"/>
      </rPr>
      <t>*ITEM NO OFERTABLE*</t>
    </r>
  </si>
  <si>
    <t>Presentación musical artista categoría Infantil - Juvenil</t>
  </si>
  <si>
    <r>
      <t xml:space="preserve">Presentaciones musical de género vallenato de categoría Infantil - Juvenil provenientes de la Base cultural local, (mínimo 4 integrantes x grupo) (presentación de 1 hora) 
</t>
    </r>
    <r>
      <rPr>
        <b/>
        <sz val="11"/>
        <color rgb="FFFF0000"/>
        <rFont val="Garamond"/>
        <family val="1"/>
      </rPr>
      <t>*ITEM NO OFERTABLE*</t>
    </r>
  </si>
  <si>
    <t>Alquiler de un backline con las siguientes características técnicas:
5 stands tipo boom, 1 stand hi hat
amped svt 3pro 1 cabina cabezote 8x10
amplificadores de guitarra – bajo con su cableado correspondiente
Incluye trasnporte, instalación y desistalación</t>
  </si>
  <si>
    <t xml:space="preserve">Para el desarrollo del evento se tendrá un Alquiler de sonido de 7000 Watts reales, incluyendo 4 cajas Line array con bajo, consola de 32 canales, 4 monitores de Piso de 500 Vatios, 4 Luces móviles: conformadas por 2spot y 2 BEAM, 8 pares LED RGBW, 6 micrófonos inalámbricos uhf, 5 cajas directas, máquina de humo Heizer, todo con especificación según riders técnicos de los grupos seleccionados) cableado para corriente y señal para todo lo anteriormente mencionado, staff calificado. (Incluye transporte, truss para instalar luces, instalación y desinstalación). </t>
  </si>
  <si>
    <t>Alquiler de baño portatil</t>
  </si>
  <si>
    <t xml:space="preserve">Alquiler de baños portátiles (Batería completa) (Incluye transporte, instalación y desinstalación)
</t>
  </si>
  <si>
    <t>Subtotal</t>
  </si>
  <si>
    <r>
      <t xml:space="preserve">Presentaciones musicales provenientes de la Base cultural local, (mínimo 4 integrantes x grupo) (presentación de 1 hora) 
</t>
    </r>
    <r>
      <rPr>
        <b/>
        <sz val="11"/>
        <color rgb="FFFF0000"/>
        <rFont val="Garamond"/>
        <family val="1"/>
      </rPr>
      <t>*ITEM NO OFETABLE*</t>
    </r>
  </si>
  <si>
    <t>Presentación</t>
  </si>
  <si>
    <t>días</t>
  </si>
  <si>
    <t>Presentación danzas</t>
  </si>
  <si>
    <r>
      <t xml:space="preserve">Presentaciones de danzas de la base cultural local por mínimo 30 minutos, (mínimo 4 integrantes x grupo) 
</t>
    </r>
    <r>
      <rPr>
        <b/>
        <sz val="11"/>
        <color rgb="FFFF0000"/>
        <rFont val="Garamond"/>
        <family val="1"/>
      </rPr>
      <t>*ITEM NO OFERTABLE*</t>
    </r>
  </si>
  <si>
    <t>Alquiler de un backline con las siguientes características técnicas:
5 stands tipo boom, 1 stand hi hat
amped svt 3pro 1 cabina cabezote 8x10
amplificadores de guitarra – bajo con su cableado correspondiente
Incluye transporte, instalación y desinstalación</t>
  </si>
  <si>
    <t>Refrigerios navideños</t>
  </si>
  <si>
    <t>Dos (2) buñuelos medianos, una (1) porción de natilla de 40 gramos y un (1) jugo en caja de 200ml  en diferentes sabores en empaques individuales amigables con el medio ambiente</t>
  </si>
  <si>
    <t>Bolsa a monto agotable regalos de navidad</t>
  </si>
  <si>
    <r>
      <t xml:space="preserve">Bolsa a monto agotable para la entrega de reaglos de navidad a los niños y niñas que asistan a las novenas navideñas conforme a lo establecido en el anexo técnico
</t>
    </r>
    <r>
      <rPr>
        <b/>
        <sz val="11"/>
        <color rgb="FFFF0000"/>
        <rFont val="Garamond"/>
        <family val="1"/>
      </rPr>
      <t>*ITEM NO OFERTABLE*</t>
    </r>
  </si>
  <si>
    <t>EVENTO GITANO</t>
  </si>
  <si>
    <r>
      <t xml:space="preserve">Una presentación de (1) DJ con mínimo 2 años de experiencia que pondrá música crossover durante 5 horas, especialmente dirigido a la población adulto mayor, durante toda la duración del evento.
Nota: El Dj deberá contar con sus equipos de musica
</t>
    </r>
    <r>
      <rPr>
        <b/>
        <sz val="11"/>
        <color rgb="FFFF0000"/>
        <rFont val="Garamond"/>
        <family val="1"/>
      </rPr>
      <t>*ITEM NO OFERTABLE*</t>
    </r>
  </si>
  <si>
    <t>Estudiantes de diseño de modas 
Alqueria</t>
  </si>
  <si>
    <r>
      <t xml:space="preserve">Estudiantes mayores de edad, residentes en la localidad de Puente Aranda, vinculados a programas de formación en Diseño de Modas, quienes serán seleccionados para desarrollar las propuestas de vestuario que serán presentadas en el Desfile de Moda. Cada participante recibirá un pago de quinientos mil pesos ($500.000) por su participación.
</t>
    </r>
    <r>
      <rPr>
        <b/>
        <sz val="11"/>
        <color rgb="FFFF0000"/>
        <rFont val="Garamond"/>
        <family val="1"/>
      </rPr>
      <t>*ITEM NO OFERTABLE*</t>
    </r>
  </si>
  <si>
    <t>Estudiantes de diseño de modas 
Camisetas</t>
  </si>
  <si>
    <t>Propuestas de diseño y confección</t>
  </si>
  <si>
    <r>
      <t xml:space="preserve">Propuestas de diseño de moda seleccionadas para ser producidas y presentadas durante el desfile. Cada propuesta contará con un presupuesto de dos millones de pesos ($2.000.000) para cubrir los costos asociados a su elaboración integral, incluyendo vestuario, calzado, accesorios, peinado, maquillaje y demás elementos requeridos para su presentación.
</t>
    </r>
    <r>
      <rPr>
        <b/>
        <sz val="11"/>
        <color rgb="FFFF0000"/>
        <rFont val="Garamond"/>
        <family val="1"/>
      </rPr>
      <t>*ITEM NO OFERTABLE*</t>
    </r>
  </si>
  <si>
    <t>Modelos</t>
  </si>
  <si>
    <t>Me dice richard que ese alquiler de tarima esta costoso</t>
  </si>
  <si>
    <t>Un pastel de pollo o un pastel gloria (Producto de pastelería), jugo o avena en caja, fruta (manzana, pera, durazno, banano, mandarina, o ciruela) y dulce de chocolate. Todo empacado en bolsa de papel.</t>
  </si>
  <si>
    <t>BUZOS</t>
  </si>
  <si>
    <t>Chaqueta en material algodón perchado manga larga con cierre refuerzo en los puños con bolsillos diagonales sin capota color gris perla bordado tamaño bolsillo parte izquierda</t>
  </si>
  <si>
    <t>UNIDAD</t>
  </si>
  <si>
    <t>DEBEN ESTAR LAS DESCRIPCIONES COMPLETAS</t>
  </si>
  <si>
    <t>El estudio de mercado suministrado por parte del Subsidio C, viene en formato JPG, adicional en las tres cotizaciones no hay uniformidad en las características de los elementos, sin embargo se ajusta con la que tiene mayor información</t>
  </si>
  <si>
    <t>MORRAL TIPO TULA</t>
  </si>
  <si>
    <t>CONCIERTO DE FIN DE AÑO – NAVIDAD</t>
  </si>
  <si>
    <r>
      <t xml:space="preserve">El contratista será responsable de suministrar, a demanda del Concierto de Fin de Año y bajo la figura de bolsa de uso a monto agotable, todos los requerimientos técnicos y logísticos necesarios para la presentación de los artistas gestionados por el FDLPA en articulación con la emisora Olímpica Estéreo.
La bolsa logística tendrá un valor máximo de $230.000.000 sin IVA, correspondiente a la estimación del costo promedio del apoyo logístico requerido, que incluye backline, riders técnicos, luces, sonido, tarimas, catering, efectos especiales y demás elementos estrictamente necesarios para la correcta ejecución del concierto y la presentación de artistas de reconocimiento nacional.
</t>
    </r>
    <r>
      <rPr>
        <sz val="11"/>
        <color rgb="FFFF0000"/>
        <rFont val="Garamond"/>
        <family val="1"/>
      </rPr>
      <t xml:space="preserve">
</t>
    </r>
    <r>
      <rPr>
        <b/>
        <sz val="11"/>
        <color rgb="FFFF0000"/>
        <rFont val="Garamond"/>
        <family val="1"/>
      </rPr>
      <t>*ITEM NO OFERTABLE*</t>
    </r>
  </si>
  <si>
    <t>Valor Unitario sin IVA</t>
  </si>
  <si>
    <t>Valor Unitario con IVA</t>
  </si>
  <si>
    <t>Valor Total sin IVA</t>
  </si>
  <si>
    <t>Valor Total con IVA</t>
  </si>
  <si>
    <t>VOLANTES</t>
  </si>
  <si>
    <t xml:space="preserve">Tamaño: media carta, tintas: 4 x 4, full color policromía en propalcote 115 gr, refilados y/o materiales similares. (Previa aprobación de diseño por parte de la oficina de prensa de la Alcaldía Local) </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</si>
  <si>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</si>
  <si>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 xml:space="preserve">Refrigerios: </t>
  </si>
  <si>
    <t xml:space="preserve">Almuerzo: </t>
  </si>
  <si>
    <t>Entrada, sopa o porción de fruta, 2 carnes (130 gr. c/u) + 1 carbohidrato 100 gramos + 1 ensalada 100 gramos + 1 acompañamiento 50 gramos postre 50 gramos + bebida 250 ml. 
Servicio de samovares y servido en cerámica</t>
  </si>
  <si>
    <t xml:space="preserve">Servicio de transporte: </t>
  </si>
  <si>
    <t>Servicio de bus día para (40) personas que cumpla con todos los requisitos del Ministerio de Transporte y normas establecidas para su uso.</t>
  </si>
  <si>
    <t>Servicio entrada Parque Jaime Duque</t>
  </si>
  <si>
    <r>
      <t>Pasadía Fundación Parque Jaime Duque. Entradas al parque Jaime Duque - *</t>
    </r>
    <r>
      <rPr>
        <b/>
        <sz val="16"/>
        <color rgb="FFFF0000"/>
        <rFont val="Calibri"/>
        <family val="2"/>
        <scheme val="minor"/>
      </rPr>
      <t>ITEM NO OFERTABLE*</t>
    </r>
  </si>
  <si>
    <t>Cartilla</t>
  </si>
  <si>
    <t>Tamaño media carta (14*21,5 cms) cerrado compuesto por mínimo 10 páginas impresas a full color en papel ecológico 90 grs, con portada impresa a full color por una cara en propalcote plastificada de 150 grs con diseño plegadas y cocidas al caballete) (Previa aprobación de diseño por parte de la oficina de prensa de la Alcaldía Local)</t>
  </si>
  <si>
    <t>Certificado de participación</t>
  </si>
  <si>
    <t>Impresión a media carta 4 tintas en papel  propalcote o kimberly 200 gr, tamaño 22x28 cm con nombres individuales o espacio para el mismo, refilados. (Previa aprobación de diseño por parte de la oficina de prensa de la Alcaldía Local)</t>
  </si>
  <si>
    <t xml:space="preserve">Profesional pedagogo  </t>
  </si>
  <si>
    <t>Título profesional dentro del NBC de ciencias de la educación o ciencias humanas o ciencias sociales o área del conocimiento de economía, administración, contaduría y afines.
Mínimo dos (2) años de experiencia profesional relacionada en pedagogía o docencia o en seguridad o convivencia ciudadana o políticas públicas de seguridad y convivencia ciudadana o políticas públicas de participación ciudadana.</t>
  </si>
  <si>
    <t>dias</t>
  </si>
  <si>
    <t>Camarógrafo</t>
  </si>
  <si>
    <t>Técnico o tecnólogo en Producción Audiovisual, Comunicación Audiovisual, Realización de Cine y Televisión, Medios Audiovisuales o carreras afines.
Mínimo 1 año de experiencia certificada en grabación de piezas audiovisuales para proyectos sociales, culturales o educativos. Debe contar con equipos de grabación y micrófonos profesionales para entrevistas.</t>
  </si>
  <si>
    <t>Diseñador grafico</t>
  </si>
  <si>
    <t>Profesional en diseño gráfico, medios audiovisuales y/o publicista.
Mínimo 2 años de experiencia diseñando contenido para revistas o cartillas o libros o redes sociales, creativos, textos persuasivos, edición de videos, así como marketing.</t>
  </si>
  <si>
    <t>Título bachiller con más de 35 meses de experiencia laboral.
Mínimo doce (12) meses de experiencia laboral relacionada en organización de eventos o apoyo logístico o gestión de proyectos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</si>
  <si>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</si>
  <si>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</si>
  <si>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</si>
  <si>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 xml:space="preserve">Chaqueta con mangas removible: </t>
  </si>
  <si>
    <t>Chaqueta de color representativo a la bandera de Bogotá (amarillo y rojo).
Material: tela resistente (recomendado poliéster) lavable y duradera, diseño: con mangas que se puedan retirar, cierre frontal, bolsillos: Dos bolsillos al frente Tallas por definir.</t>
  </si>
  <si>
    <t xml:space="preserve">Bono grande superficie: </t>
  </si>
  <si>
    <t>Título profesional dentro del NBC de ciencias de la educación o ciencias humanas o ciencias sociales o área del conocimiento de economía, administración, contaduría y afines.
Mínimo dos (2) años de experiencia profesional relacionada en pedagogía o docencia o en seguridad o convivencia ciudadana o políticas públicas de seguridad y convivencia ciudadana o políticas públicas de participación ciudadana.</t>
  </si>
  <si>
    <t>Profesional conferencista</t>
  </si>
  <si>
    <t>Título profesional dentro del NBC de ciencias de la educación o ciencias humanas o ciencias sociales o área del conocimiento de economía, administración, contaduría y afines.
Mínimo dos (2) años de experiencia profesional relacionada como tallerista en temas de resolución de conflictos o seguridad y convivencia o acciones comunitarias o prevención de violencias o participación ciudadana.</t>
  </si>
  <si>
    <t>Hidratación</t>
  </si>
  <si>
    <t xml:space="preserve">Pack de 24 botellas de agua por 300 Ml c/u </t>
  </si>
  <si>
    <t>Papeleria</t>
  </si>
  <si>
    <t>Afiches 1/2 pliego Impresos en propalcote de 115 gr. 4x0 tintas (100 por proyecto)</t>
  </si>
  <si>
    <t>estos valores tienen sólo 2 cotizaciones y hasta algunos sólo tienen 1</t>
  </si>
  <si>
    <t>Se evidencia que se cuentan con las tres cotizaciones, una vez vertificado con la formuladora del evento</t>
  </si>
  <si>
    <t>Tiza</t>
  </si>
  <si>
    <t xml:space="preserve">Caja de tizas
 Composición: Mezcla de yeso (sulfato de calcio) y carbonato de calcio.
Forma: Tubo cilíndrico o cónico.
Color: Blanco intenso o colores surtidos.
Características: No tóxica, libre de tolueno y metales pesados.
Tiza "Sin Polvo" (Dustless): Reduce la dispersión de partículas al escribir.
Borrado: Fácil limpieza en seco con paño o borrador.
Seguridad: Apto para niños (generalmente mayores de 3 años). </t>
  </si>
  <si>
    <t>Rana</t>
  </si>
  <si>
    <t xml:space="preserve">El juego de rana recreativa adaptada es una versión modificada del juego tradicional, diseñada para facilitar el acceso, la inclusión (diversidad de género/edades) y la participación de personas mayores o con movilidad reducida, enfocado en la precisión y la habilidad motriz. 
Mesa de Rana (Estructura)
Material: Generalmente madera (pino o MDF de alta resistencia) para amortiguar el impacto, con acabados en paño.
Medidas estándar: Generalmente cuadrados perfectos de aproximadamente 50x50 cm.
Componentes de la superficie:
Rana central: Boca abierta para la máxima puntuación (50 pts).
Molino: Situado en la parte anterior.
Puentes: Dos laterales.
Agujeros: 9 agujeros en total (incluyendo rana, molino y puentes), algunos con obstáculos.
Altura: Aproximadamente entre 80 a 90 cm para una postura cómoda de juego. 
Elementos de Lanzamiento (Fichas/Argollas)
Tipo: Argollas de bronce o hierro.
Cantidad: Se juegan con 6 argollas (petacos) por jugador.
Peso: Aproximadamente 60 gramos por ficha. </t>
  </si>
  <si>
    <t>Tiro al blanco con pelotas suaves</t>
  </si>
  <si>
    <t>El tiro al blanco con pelotas suaves es un juego recreativo y de puntería diseñado para ser seguro, generalmente utilizado por niños o en entornos familiares. Se caracteriza por usar materiales ligeros y adhesivos (velcro) en lugar de puntas afiladas. 
Componentes del Set
Tablero/Diana: Fabricado en tela resistente, fieltro, con una superficie diseñada para que el velcro se adhiera.
Pelotas: Esferas de material ligero (tipo tenis de mesa) o espuma, cubiertas con velcro o material adhesivo (velcro áspero) para fijarse al tablero.
Especificaciones Técnicas y Dimensiones
Tamaño del Tablero: 71 cm de diámetro modelo grande.
Material de las Pelotas: Espuma suave o plástico ligero recubierto, diseñado para impacto indoloro y seguro.
Tipo de Fijación: Velcro (o "bola pegacil").
Peso: Por lo general, son productos livianos, con conjuntos que pesan alrededor de 276 gramos.</t>
  </si>
  <si>
    <t>Conos</t>
  </si>
  <si>
    <t xml:space="preserve">Material: PVC no tóxico, Polietileno de alta resistencia.
Altura: 40 cm.
Base: Base cuadrada para mayor estabilidad en terrenos de juego.
Diseño Funcional:
-Perforados: Conos con 6 a 12 orificios (aprox. 25 mm) en diferentes niveles para insertar picas o postes y crear vallas.
-Colapsables: Material flexible que no causa lesiones al pisarlo.
Peso: Ligero para fácil transporte (aproximadamente entre 136g y 290g por unidad).
Visibilidad: Colores llamativos como naranja fluorescente, amarillo, verde, fucsia y rojo.
Uso: Entrenamiento de agilidad, velocidad, coordinación y delimitación de áreas en fútbol, baloncesto, entrenamiento funcional y educación física.
</t>
  </si>
  <si>
    <t>Platillos</t>
  </si>
  <si>
    <t xml:space="preserve">Material: PVC no tóxico, Polietileno de alta resistencia durabilidad y semiflexibles.
Diámetro de la base: entre 19 cm y 20 cm..
Altura:  Comúnmente de 5 cm a 7 cm, lo que les da el perfil bajo o forma de "tortuga". 
Visibilidad: Colores llamativos como naranja fluorescente, amarillo, verde, fucsia y rojo.
Uso: Entrenamiento de agilidad, velocidad, coordinación y delimitación de áreas en fútbol, baloncesto, entrenamiento funcional y educación física.
</t>
  </si>
  <si>
    <t>Aros</t>
  </si>
  <si>
    <t xml:space="preserve">Material: PVC no tóxico, Polietileno de alta resistencia.
Diámetro: 60 cm.
Tipos de Diseño: Tubulares: Clásicos para cintura, a menudo desarmables.
Peso: Ligero, varía según el diámetro (60cm ~87g-95g)
Características: Duraderos, algunos desarmables para transporte, colores vibrantes (rojo, azul, amarillo, verde).
Uso: Entrenamiento funcional, educación física, psicomotricidad, gimnasia rítmica y tonificación abdominal. </t>
  </si>
  <si>
    <t>Bolos</t>
  </si>
  <si>
    <t>Los juegos de bolos plásticos, enfocados en actividades recreativas infantiles y de psicomotricidad.
Material: Plástico duradero, resistente a impactos, generalmente hueco para ligereza.
Contenido del Set: 10 pines y 2 bolas (estándar tipo Bowling) 
Altura de los Bolos: Entre 10 y 12 pulgadas (aprox. 25-30 cm).
Peso de los Bolos: Ligero, frecuentemente entre 4 y 6 onzas (aprox. 100-150 g) para manejo seguro por niños.
Diámetro de las Bolas: Oscila entre 4 y 6 pulgadas (10-15 cm).
Uso: Apto para superficies planas (interiores o jardín).</t>
  </si>
  <si>
    <t>Dominó</t>
  </si>
  <si>
    <t xml:space="preserve">Contenido: 28 fichas de doble seis (0-0 a 6-6).
Material: Acetato de celulosa (tipo plástico rígido), lo que ofrece alta resistencia a caídas y uso frecuente, con textura lisa.
Medidas: Las fichas tienen un tamaño aproximado de 4.5 cm x 2.5 cm (similar a los estándares profesionales de 50mm x 25mm), facilitando la manipulación.
Estuche: Incluye estuche (de madera) para facilitar el almacenamiento y transporte.
Diseño: Fichas con puntos o colores vibrantes que facilitan la diferenciación y puntos en bajo relieve. </t>
  </si>
  <si>
    <t>Parqués</t>
  </si>
  <si>
    <t xml:space="preserve">Tipo de Juego: Mesa / Recreativo.
Capacidad: 4 puestos de tamaño mediano.
Dimensiones del Tablero: Aproximadamente 43 cm x 43 cm a 50 cm x 50 cm.
Material del Tablero: Madera MDF de alta durabilidad.
Impresión: Serigrafía en policromía o tintas UV no tóxicas, con resistencia al uso constante.
Fichas: 16 fichas plásticas (4 colores distintos, usualmente rojo, azul, verde, amarillo), medidas aproximadas de 28 mm x 15 mm.
Dados: 2 dados de 1 cm x 1 cm.
Empaque: Bolsa de lona o estuche plástico para transportar.
</t>
  </si>
  <si>
    <t>Ajedrez</t>
  </si>
  <si>
    <t>Tablero: Madera sólida o tablero de fibra de densidad media (MDF) de alta calidad.
Fichas: 32 piezas en total, 16 blancas y 16 negras, talladas en madera. Generalmente estilo Staunton o tradicional.
Estuche: Diseño plegable que sirve como estuche de almacenamiento para las fichas en madera.
Tipo: Plegable (se dobla por la mitad para fácil transporte).
Material: Madera natural (pino, abedul) o MDF con chapa de madera.
Tamaño común del tablero: Varía comúnmente entre 29x29 cm, 30x30 cm. 
Acabado: Barnizado o laqueado para protección de la madera.
Dimensiones de las fichas: Proporcionales al tablero. La altura del rey suele oscilar entre 5 cm y 9.5 cm en modelos más grandes.
Peso: Variable según el tipo de madera (la madera sólida es más pesada).</t>
  </si>
  <si>
    <t>Medallas</t>
  </si>
  <si>
    <t>Medallería con baño dorado de 5 cm de diámetro, 4 milímetros de espesor, troquelada con dos (2) logotipos uno por cada cara y texto en alto relieve, cinta sublimada de 80 cm en colores apropiados y con logotipo institucional consecutivos. (logos, colores e inscripción serán aprobados previamente por oficina de prensa de la Alcaldía Local).</t>
  </si>
  <si>
    <t xml:space="preserve">Camisetas </t>
  </si>
  <si>
    <t xml:space="preserve">Camiste T-shirt básica
Material: 100% algodón.
Peso: Mínimo de 170 g/m2. o 95% algodón y 5% spandex (± 3% puntos porcentuales).
Peso: mínimo de 170 g/m2 . 
Tejido: De punto tipo jersey sencillo.
Color: Solo Blanca.
Talla: de acuerdo con las necesidades de la Entidad. 
Cuello: Redondo o en V, tipo resortado con tejido rib 1x1 doble cuello, pisado en la parte interior en máquina recubridora con dos agujas, separación entre agujas mínimo 5 mm. El cuello interior debe ser igual que el exterior, así mismo el material empleado para el rib debe ser igual que el de la tela principal.
Mangas: deben ser cortas y pueden terminar en un dobladillo de la misma tela, con costura dos agujas en máquina recubridora, separación entre agujas de mínimo 5 mm o en rib del mismo tono. 
Ruedo: debe tener un dobladillo de 25 mm ± 5 mm del mismo material, no resortado, con costura en máquina recubridora dos agujas de mínimo 6 mm de separación.
Empaque: debe garantizar que el vestuario no sufra daños o deterioros durante su transporte o almacenamiento y que lo conserve limpio y en buen estado hasta su destino final. El empaque debe ser amigable con el medio ambiente si el proveedor lo ofreció en su oferta. Las prendas deben ser entregadas en forma individual y estar cubiertas de tal manera que las conserve limpias y en buen estado hasta su destino final. 
Rotulado: la prenda debe tener la marca del Proveedor o del fabricante. La marquilla de composición y origen debe estar insertada en la costura de confección y no debe tener empates o sobrepuestos.
NOTA: Las camisetas deberán ir estampadas con los logos instritucionales (Logos establecidos por la oficina de prensa de la Alcaldía Local de Puente Aranda).
</t>
  </si>
  <si>
    <t>Canguro, riñonera o bolso de cintura.</t>
  </si>
  <si>
    <t>Materiales: Lona resistente, licra (para canguros deportivos ajustados) o telas impermeables/repelentes al agua.
Correa: Correa ajustable en reata con hebilla de liberación rápida (plástica).
Compartimentos: Con dos bolsillos principales con cierre de cremallera. 
Medidas: Estándar: Aprox. 30 cm x 13 cm.
Colores: Negro y Rojo 
Características Especiales: Seguridad: Algunos modelos son impermeables o repelen líquidos. Uso: Deportivo, urbano o táctico.
Capacidad de Carga: Diseñados para objetos esenciales como celular, billetera, llaves y documentos.
Forma de Uso: A la cintura, en la cadera o cruzado en el pecho (tipo pechera).</t>
  </si>
  <si>
    <t>Capa Impermeable</t>
  </si>
  <si>
    <t xml:space="preserve">Prenda impermeable 1 pieza, capa tipo poncho altamente resistente. Provistas de una capota amplia que no altera la visibilidad del usuario.
Flexible y cómodo, gracias a la capa exterior de tela vinílica con recubrimiento interno en poliéster.
Especificaciones:
Material: Material: tela vinílica, compacta con soporte textil en poliéster, que brinda mayor comodidad fabricación: prendas fabricadas mediante el proceso de electro sellado que garantiza una impermeabilidad del 100 %
Color: negro y rojo
Calibres: 16-25
Micras: 250 a 550
Diseño: dobladillo en la zona perimetral, el cual proporciona mayor resistencia al corte o al rasgado.
Corte del poncho en 3/4 en brazos para brindar una mayor protección.
</t>
  </si>
  <si>
    <t>Carpa</t>
  </si>
  <si>
    <t xml:space="preserve">Alquiler de Carpa de 4x4 con laterales  (Incluye transporte, instalación y desinstalación) (6 carpas x 3 dias) </t>
  </si>
  <si>
    <t>Personal</t>
  </si>
  <si>
    <r>
      <t xml:space="preserve">Coordinador General: Licenciado(a) en educación física, recreación y deporte, o áreas afines al deporte, con post- grado en discapacidad, educación física, recreación y deporte: adaptados o en discapacidad e inclusión social. Experiencia profesional mínimo de 36 meses como coordinador de actividades deportivas y/o realización de actividades logísticas para eventos culturales y/o juegos deportivos, y/o suministro de servicios logísticos para la realización de eventos culturales y/o juegos deportivos con personas con discapacidad. Por 2 meses.    (Honorarios tomados del Memorando No.20254000408633 de la Secretaria Distrital de Gobierno con fecha del 27 de Octubre de 2025.) y basados en la Resolución No. 1124 del 11 de diciembre de 2024. Basados en los rangos establecidos en dicho memorando.
</t>
    </r>
    <r>
      <rPr>
        <b/>
        <sz val="10"/>
        <color rgb="FFFF0000"/>
        <rFont val="Garamond"/>
        <family val="1"/>
      </rPr>
      <t>*ITEM NO OFERTABLE*</t>
    </r>
  </si>
  <si>
    <t>mes</t>
  </si>
  <si>
    <t>No me dan los calculos del unitario sin iva mas el iva</t>
  </si>
  <si>
    <t>Subsanado</t>
  </si>
  <si>
    <r>
      <t xml:space="preserve">Auxiliar de enfermeria: Título técnico o tecnólogo en enfermería Mínimo dos (2) años o más como auxiliar de enfermería. Por 1 mes (Honorarios tomados del Memorando No.20254000408633 de la Secretaria Distrital de Gobierno con fecha del 27 de Octubre de 2025.) y basados en la Resolución No. 1124 del 11 de diciembre de 2024. Basados en los rangos establecidos en dicho memorando.
</t>
    </r>
    <r>
      <rPr>
        <b/>
        <sz val="10"/>
        <color rgb="FFFF0000"/>
        <rFont val="Garamond"/>
        <family val="1"/>
      </rPr>
      <t>*ITEM NO OFERTABLE*</t>
    </r>
  </si>
  <si>
    <r>
      <t xml:space="preserve">Monitores: Título en Técnico o Tecnólogo o estudiantes de sexto semestre de administración deportiva o cultura física o ciencias del deporte o áreas afines al deporte y la educación física. Deben contar con experiencia en el manejo con personas con discapacidad. Al menos uno de los monitores deberá contar con experiencia certificada con entidades públicas. Por 2 meses. (Honorarios tomados del Memorando No.20254000408633 de la Secretaria Distrital de Gobierno con fecha del 27 de Octubre de 2025.) y basados en la Resolución No. 1124 del 11 de diciembre de 2024. Basados en los rangos establecidos en dicho memorando.
</t>
    </r>
    <r>
      <rPr>
        <b/>
        <sz val="10"/>
        <color rgb="FFFF0000"/>
        <rFont val="Garamond"/>
        <family val="1"/>
      </rPr>
      <t>*ITEM NO OFERTABLE*</t>
    </r>
  </si>
  <si>
    <t>VALORES ESTABLECIDOS POR EL FDLPA</t>
  </si>
  <si>
    <t>PLAN DE EMERGENCIAS &amp; DERECHOS DE AUTOR</t>
  </si>
  <si>
    <r>
      <t xml:space="preserve">
PLAN DE EMERGENCIA Y TRAMITE DE DOCUMENTACIÓN: PERMISO EVENTO DE MEDIA/ALTA COMPLEJIDAD, GESTIONAR LA RESOLUCIÓN DE APROBACIÓN DEL EVENTO POR PARTE DE LA SECRETARIA REALIZANDO EL TRÁMITE CORRESPONDIENTE ANTE EL SUGA
</t>
    </r>
    <r>
      <rPr>
        <sz val="11"/>
        <color rgb="FFFF0000"/>
        <rFont val="Garamond"/>
        <family val="1"/>
      </rPr>
      <t>*ITEM NO OFERTABLE*</t>
    </r>
  </si>
  <si>
    <t>Corregido</t>
  </si>
  <si>
    <t>MEDIOS COMUNITARIO Y ALTERNATIVOS</t>
  </si>
  <si>
    <r>
      <t xml:space="preserve">BOLSA PARA CUBRIMIENTO, PROMOCIÓN, NOTAS, ENTRE OTROS CON  LOS MEDIOS COMUNITARIOS Y ALTERNATIVOS DE LA LOCALIDAD DE PUENTE ARANDA
</t>
    </r>
    <r>
      <rPr>
        <b/>
        <sz val="11"/>
        <color rgb="FFFF0000"/>
        <rFont val="Garamond"/>
        <family val="1"/>
      </rPr>
      <t>*ITEM NO OFERTABLE*</t>
    </r>
  </si>
  <si>
    <t>VALOR TOTAL</t>
  </si>
  <si>
    <t xml:space="preserve">TOTAL </t>
  </si>
  <si>
    <r>
      <t xml:space="preserve">Estudiantes mayores de edad, residentes en la localidad de Puente Aranda, vinculados a programas de formación en Diseño de Modas, quienes serán seleccionados para desarrollar las propuestas de vestuario que serán presentadas en el Desfile de Moda. Cada participante recibirá un pago de trescientos mil pesos ($300.000) por su participación.
</t>
    </r>
    <r>
      <rPr>
        <b/>
        <sz val="11"/>
        <color rgb="FFFF0000"/>
        <rFont val="Garamond"/>
        <family val="1"/>
      </rPr>
      <t>*ITEM NO OFERTABLE*</t>
    </r>
  </si>
  <si>
    <r>
      <t xml:space="preserve">Personas mayores de edad y residentes en la localidad de Puente Aranda, seleccionadas mediante convocatoria, quienes participarán en las jornadas de preparación, pruebas de vestuario, ensayos y presentación del Desfile de Moda. Se promoverá la participación diversa e incluyente de diferentes grupos poblacionales. Cada participante recibirá un pago de ciento cincuenta mil pesos ($150.000) por su participación. Se promoverá la participación diversa e incluyente de diferentes grupos poblacionales.
</t>
    </r>
    <r>
      <rPr>
        <b/>
        <sz val="11"/>
        <color rgb="FFFF0000"/>
        <rFont val="Garamond"/>
        <family val="1"/>
      </rPr>
      <t>*ITEM NO OFERTABLE*</t>
    </r>
  </si>
  <si>
    <t>Propuestas de diseño y confección
Camisetas</t>
  </si>
  <si>
    <r>
      <t xml:space="preserve">Propuestas de diseño de moda seleccionadas para ser producidas y presentadas durante el desfile. Cada propuesta contará con un presupuesto de trescientos mil pesos ($300.000) para cubrir los costos asociados a su elaboración integral, incluyendo tres (3) camisetas para su presentación.
</t>
    </r>
    <r>
      <rPr>
        <b/>
        <sz val="11"/>
        <color rgb="FFFF0000"/>
        <rFont val="Garamond"/>
        <family val="1"/>
      </rPr>
      <t>*ITEM NO OFERTABLE*</t>
    </r>
  </si>
  <si>
    <t>Tula impermeable en poliéster con bolsillo frontal de cierre en cremallera, cordón encerado y refuerzos laterales.
Material: Poliester
Área de marca: 22 x 12 cm</t>
  </si>
  <si>
    <t>1.01%</t>
  </si>
  <si>
    <r>
      <t xml:space="preserve">Bolsa logística, bajo la modalidad de monto agotable, tendrá un valor de $24.000.000 sin IVA, correspondiente a la estimación de los costos asociados a los reconocimientos por presentaciones artísticas de carácter étnico, emprendimientos, sabedores, suministro de refrigerios elaborados con alimentos tradicionales de la cultura Gitana, así como la contratación de talleristas, presentadores y demás requerimientos definidos en el marco de la concertación realizada entre la Alcaldía Local y la comunidad afro, representada por el Pueblo Gitano de puente Aranda.
</t>
    </r>
    <r>
      <rPr>
        <sz val="11"/>
        <color rgb="FFFF0000"/>
        <rFont val="Garamond"/>
        <family val="1"/>
      </rPr>
      <t xml:space="preserve">
</t>
    </r>
    <r>
      <rPr>
        <b/>
        <sz val="11"/>
        <color rgb="FFFF0000"/>
        <rFont val="Garamond"/>
        <family val="1"/>
      </rPr>
      <t>*ITEM NO OFERTABLE*</t>
    </r>
  </si>
  <si>
    <t>:  Profesional en área del conocimiento en las Ciencias sociales y Humanas y/o ciencias de la educación, y /o Bellas artes y/o Economía, administración, contaduría o carreras afines que se encuentren clasificadas en el núcleo básico del conocimiento del SNIES de las anteriores profesiones señaladas. 
1 año de experiencia profesional como coordinador de proyectos en la realización de eventos culturales o apoyo profesional en los mismos.</t>
  </si>
  <si>
    <t>Bachiller con 36 meses de experiencia laboral  que esté relacionada con el apoyo administrativo a la ejecución de proyectos sociales, culturales o comunitarios.</t>
  </si>
  <si>
    <t>Bachiller con  Experiencia laboral  mínima de 24 meses de experiencia  en servicios logísticos en la ejecución de eventos, proyectos sociales, culturales o comunitarios.</t>
  </si>
  <si>
    <t>Promedio Valor unitario sin IVA (sin decimales)</t>
  </si>
  <si>
    <t xml:space="preserve"> Promedio Valor unitario sin IVA (sin decimales) </t>
  </si>
  <si>
    <r>
      <rPr>
        <b/>
        <sz val="18"/>
        <color theme="1"/>
        <rFont val="Garamond"/>
        <family val="1"/>
      </rPr>
      <t>Nota 1:</t>
    </r>
    <r>
      <rPr>
        <sz val="18"/>
        <color theme="1"/>
        <rFont val="Garamond"/>
        <family val="1"/>
      </rPr>
      <t xml:space="preserve"> La Propuesta económica no debe presentar centavos, por tanto, el proponente deberá aproximarla al peso, ya sea por exceso si es mayor a 0.51 se paroxima al peso superior  o por defecto si es menor o igual a 0.51 se aproxima al peso inferior.
</t>
    </r>
    <r>
      <rPr>
        <b/>
        <sz val="18"/>
        <color theme="1"/>
        <rFont val="Garamond"/>
        <family val="1"/>
      </rPr>
      <t xml:space="preserve">Nota 2: </t>
    </r>
    <r>
      <rPr>
        <sz val="18"/>
        <color theme="1"/>
        <rFont val="Garamond"/>
        <family val="1"/>
      </rPr>
      <t xml:space="preserve">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t>
    </r>
    <r>
      <rPr>
        <b/>
        <sz val="18"/>
        <color theme="1"/>
        <rFont val="Garamond"/>
        <family val="1"/>
      </rPr>
      <t>Nota 3:</t>
    </r>
    <r>
      <rPr>
        <sz val="18"/>
        <color theme="1"/>
        <rFont val="Garamond"/>
        <family val="1"/>
      </rPr>
      <t xml:space="preserve"> Se rechazará la oferta cuando los cálculos no correspondan, dado que esto modifica el valor del ítem en su totalidad evidenciando una propuesta que no corresponde a la realidad por ende no se puede evaluar objetivamente.  
</t>
    </r>
    <r>
      <rPr>
        <b/>
        <sz val="18"/>
        <color theme="1"/>
        <rFont val="Garamond"/>
        <family val="1"/>
      </rPr>
      <t xml:space="preserve">Nota 4: </t>
    </r>
    <r>
      <rPr>
        <sz val="18"/>
        <color theme="1"/>
        <rFont val="Garamond"/>
        <family val="1"/>
      </rPr>
      <t xml:space="preserve">Será causal de rechazo cuando la oferta económica no cumpla con todos y cada uno de los requisitos establecidos en los documentos que hacen parte integral el presente proceso.
</t>
    </r>
    <r>
      <rPr>
        <b/>
        <sz val="18"/>
        <color theme="1"/>
        <rFont val="Garamond"/>
        <family val="1"/>
      </rPr>
      <t>Nota 5:</t>
    </r>
    <r>
      <rPr>
        <sz val="18"/>
        <color theme="1"/>
        <rFont val="Garamond"/>
        <family val="1"/>
      </rPr>
      <t xml:space="preserve"> El diligenciamiento de este formulario en todos sus aspectos, incluyendo la edición de fórmulas, es responsabilidad exclusiva del proponente, quién no podrá esgrimir supuestas inducciones a error por parte del FDLPA.
</t>
    </r>
    <r>
      <rPr>
        <b/>
        <sz val="18"/>
        <color theme="1"/>
        <rFont val="Garamond"/>
        <family val="1"/>
      </rPr>
      <t>Nota 6:</t>
    </r>
    <r>
      <rPr>
        <sz val="18"/>
        <color theme="1"/>
        <rFont val="Garamond"/>
        <family val="1"/>
      </rPr>
      <t xml:space="preserve"> El valor del contrato se adjudicará por el valor del presupuesto oficial, y la diferencia entre el valor de la oferta y el valor del presupuesto se utilizará en lo que determine el comité técnico de seguimiento según la necesidad de las actividades.
</t>
    </r>
    <r>
      <rPr>
        <b/>
        <sz val="18"/>
        <color theme="1"/>
        <rFont val="Garamond"/>
        <family val="1"/>
      </rPr>
      <t xml:space="preserve">Nota 7: </t>
    </r>
    <r>
      <rPr>
        <sz val="18"/>
        <color theme="1"/>
        <rFont val="Garamond"/>
        <family val="1"/>
      </rPr>
      <t xml:space="preserve">Cuando uno de los items catalogado como </t>
    </r>
    <r>
      <rPr>
        <b/>
        <u/>
        <sz val="18"/>
        <color theme="1"/>
        <rFont val="Garamond"/>
        <family val="1"/>
      </rPr>
      <t>*ITEM NO OFERTABLE*</t>
    </r>
    <r>
      <rPr>
        <sz val="18"/>
        <color theme="1"/>
        <rFont val="Garamond"/>
        <family val="1"/>
      </rPr>
      <t xml:space="preserve"> sea ofertado por un valor inferior o superior en este formato de propuesta económica, se </t>
    </r>
    <r>
      <rPr>
        <b/>
        <u/>
        <sz val="18"/>
        <color theme="1"/>
        <rFont val="Garamond"/>
        <family val="1"/>
      </rPr>
      <t>rechazará</t>
    </r>
    <r>
      <rPr>
        <sz val="18"/>
        <color theme="1"/>
        <rFont val="Garamond"/>
        <family val="1"/>
      </rPr>
      <t xml:space="preserve"> la propuesta económica del oferente. En este sentido, los items catalogados como *ITEM NO OFERTABLE* deben ser diligenciados con el valor de referencia propuesto por la entidad.</t>
    </r>
  </si>
  <si>
    <t>Profesional en Ciencias sociales y humanas y/o ciencias de la educación y /o publicidad y mercadeo y/o Bellas artes o carreras afines que se encuentren clasificadas en el núcleo básico del conocimiento del SNIES de las anteriores profesiones señaladas, con 2 años de experiencia profesional como coordinador de proyectos en la realización de eventos culturales.
 2 años de experiencia profesional como coordinador de proyectos en la realización de eventos culturales.</t>
  </si>
  <si>
    <t>Grupo</t>
  </si>
  <si>
    <t>CELEBRACIÓN DEL DIA DEL ADULTO MAYOR (PROYECTO 2482)</t>
  </si>
  <si>
    <t>FESTIVAL GÓSPEL DE PUENTE ARANDA (PROYECTO 2482)</t>
  </si>
  <si>
    <t>LA 16 ES CALLE (PROYECTO 2482)</t>
  </si>
  <si>
    <t>3ER FESTIVAL VALLENATO (PROYECTO 2482)</t>
  </si>
  <si>
    <t>NOVENAS NAVIDEÑAS 2026 (PROYECTO 2482)</t>
  </si>
  <si>
    <t>EVENTO POBLACIÓN GITANA (PROYECTO 2482)</t>
  </si>
  <si>
    <t>EVENTO "ALQUERÍA FASHION DAY-ALQUERIA EN PASARELA" (PROYECTO 2449)</t>
  </si>
  <si>
    <t>EVENTO CIERRE DE AÑO SUBSIDIO TIPO C (PROYECTO 2463)</t>
  </si>
  <si>
    <t>CONCIERTO DE FIN DE AÑO – NAVIDAD (PROYECTO 2482)</t>
  </si>
  <si>
    <t>COMPONENTE SEGURIDAD - EVENTO ALIANZA POR LA CONVIVENCIA Y LA PAZ (PROYECTO 2313)</t>
  </si>
  <si>
    <t>COMPONENTE SEGURIDAD - EVENTO DE LA INFORMALIDAD A LA PAZ; VENDEDORES INFORMALES UNIDOS POR PUENTE ARANDA (PROYECTO 2313)</t>
  </si>
  <si>
    <t>EVENTO COMPONENTE DEPORTES - JUEGOS DE LA DISCAPACIDAD (PROYECTO 2369)</t>
  </si>
  <si>
    <t>CELEBRACIÓN DEL DIA DE LA DISCAPACIDAD (PROYECTO 2482)</t>
  </si>
  <si>
    <t>PERMISOS &amp; DERECHOS DE AUTOR (PROYECTO 2482)</t>
  </si>
  <si>
    <t>PUBLICIDAD MEDIOS COMUNITARIOS Y ALTERNATIVOS (PROYECTO 2482)</t>
  </si>
  <si>
    <t>Bono por valor de doscientos mil pesos M/cte (200.000) para ser canjeado en almacén de grandes superficies.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</si>
</sst>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_-&quot;$&quot;\ * #,##0_-;\-&quot;$&quot;\ * #,##0_-;_-&quot;$&quot;\ * &quot;-&quot;_-;_-@_-"/>
    <numFmt numFmtId="166" formatCode="_-&quot;$&quot;\ * #,##0.00_-;\-&quot;$&quot;\ * #,##0.00_-;_-&quot;$&quot;\ * &quot;-&quot;??_-;_-@_-"/>
    <numFmt numFmtId="167" formatCode="_-&quot;$&quot;\ * #,##0_-;\-&quot;$&quot;\ * #,##0_-;_-&quot;$&quot;\ * &quot;-&quot;??_-;_-@_-"/>
    <numFmt numFmtId="168" formatCode="_-[$$-240A]\ * #,##0_-;\-[$$-240A]\ * #,##0_-;_-[$$-240A]\ * &quot;-&quot;??_-;_-@_-"/>
  </numFmts>
  <fonts count="33" x14ac:knownFonts="1">
    <font>
      <sz val="11"/>
      <color theme="1"/>
      <name val="Calibri"/>
      <family val="2"/>
      <scheme val="minor"/>
    </font>
    <font>
      <sz val="11"/>
      <color theme="1"/>
      <name val="Calibri"/>
      <family val="2"/>
      <scheme val="minor"/>
    </font>
    <font>
      <sz val="12"/>
      <color theme="1"/>
      <name val="Calibri"/>
      <family val="2"/>
      <scheme val="minor"/>
    </font>
    <font>
      <b/>
      <sz val="20"/>
      <name val="Garamond"/>
      <family val="1"/>
    </font>
    <font>
      <b/>
      <sz val="18"/>
      <name val="Garamond"/>
      <family val="1"/>
    </font>
    <font>
      <b/>
      <sz val="16"/>
      <name val="Garamond"/>
      <family val="1"/>
    </font>
    <font>
      <b/>
      <sz val="11"/>
      <name val="Garamond"/>
      <family val="1"/>
    </font>
    <font>
      <sz val="11"/>
      <name val="Garamond"/>
      <family val="1"/>
    </font>
    <font>
      <b/>
      <sz val="10"/>
      <name val="Garamond"/>
      <family val="1"/>
    </font>
    <font>
      <sz val="12"/>
      <name val="Garamond"/>
      <family val="1"/>
    </font>
    <font>
      <b/>
      <sz val="12"/>
      <name val="Garamond"/>
      <family val="1"/>
    </font>
    <font>
      <b/>
      <u/>
      <sz val="22"/>
      <name val="Garamond"/>
      <family val="1"/>
    </font>
    <font>
      <b/>
      <sz val="14"/>
      <name val="Garamond"/>
      <family val="1"/>
    </font>
    <font>
      <b/>
      <sz val="48"/>
      <name val="Garamond"/>
      <family val="1"/>
    </font>
    <font>
      <sz val="11"/>
      <color theme="1"/>
      <name val="Garamond"/>
      <family val="1"/>
    </font>
    <font>
      <sz val="12"/>
      <color theme="1"/>
      <name val="Garamond"/>
      <family val="1"/>
    </font>
    <font>
      <b/>
      <sz val="11"/>
      <color rgb="FFFF0000"/>
      <name val="Garamond"/>
      <family val="1"/>
    </font>
    <font>
      <sz val="11"/>
      <color rgb="FFFF0000"/>
      <name val="Garamond"/>
      <family val="1"/>
    </font>
    <font>
      <b/>
      <sz val="11"/>
      <color theme="1"/>
      <name val="Garamond"/>
      <family val="1"/>
    </font>
    <font>
      <b/>
      <sz val="14"/>
      <color theme="1"/>
      <name val="Garamond"/>
      <family val="1"/>
    </font>
    <font>
      <sz val="18"/>
      <color theme="1"/>
      <name val="Garamond"/>
      <family val="1"/>
    </font>
    <font>
      <b/>
      <sz val="18"/>
      <color theme="1"/>
      <name val="Garamond"/>
      <family val="1"/>
    </font>
    <font>
      <b/>
      <u/>
      <sz val="18"/>
      <color theme="1"/>
      <name val="Garamond"/>
      <family val="1"/>
    </font>
    <font>
      <b/>
      <sz val="24"/>
      <name val="Garamond"/>
      <family val="1"/>
    </font>
    <font>
      <sz val="16"/>
      <color rgb="FFFF0000"/>
      <name val="Garamond"/>
      <family val="1"/>
    </font>
    <font>
      <sz val="10"/>
      <color theme="1"/>
      <name val="Garamond"/>
      <family val="1"/>
    </font>
    <font>
      <sz val="10"/>
      <name val="Garamond"/>
      <family val="1"/>
    </font>
    <font>
      <sz val="11"/>
      <color rgb="FF000000"/>
      <name val="Garamond"/>
      <family val="1"/>
    </font>
    <font>
      <sz val="16"/>
      <color theme="1"/>
      <name val="Calibri"/>
      <family val="2"/>
      <scheme val="minor"/>
    </font>
    <font>
      <sz val="16"/>
      <color theme="1"/>
      <name val="Garamond"/>
      <family val="1"/>
    </font>
    <font>
      <b/>
      <sz val="16"/>
      <color rgb="FFFF0000"/>
      <name val="Calibri"/>
      <family val="2"/>
      <scheme val="minor"/>
    </font>
    <font>
      <b/>
      <sz val="26"/>
      <color theme="0"/>
      <name val="Garamond"/>
      <family val="1"/>
    </font>
    <font>
      <b/>
      <sz val="10"/>
      <color rgb="FFFF0000"/>
      <name val="Garamond"/>
      <family val="1"/>
    </font>
  </fonts>
  <fills count="37">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00B0F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FF2CC"/>
        <bgColor rgb="FF000000"/>
      </patternFill>
    </fill>
    <fill>
      <patternFill patternType="solid">
        <fgColor rgb="FFFCE4D6"/>
        <bgColor rgb="FF000000"/>
      </patternFill>
    </fill>
    <fill>
      <patternFill patternType="solid">
        <fgColor theme="0"/>
        <bgColor indexed="64"/>
      </patternFill>
    </fill>
    <fill>
      <patternFill patternType="solid">
        <fgColor rgb="FFE2B1E5"/>
        <bgColor indexed="64"/>
      </patternFill>
    </fill>
    <fill>
      <patternFill patternType="solid">
        <fgColor rgb="FFCBEE00"/>
        <bgColor indexed="64"/>
      </patternFill>
    </fill>
    <fill>
      <patternFill patternType="solid">
        <fgColor rgb="FFF3FFB5"/>
        <bgColor indexed="64"/>
      </patternFill>
    </fill>
    <fill>
      <patternFill patternType="solid">
        <fgColor rgb="FF00F185"/>
        <bgColor indexed="64"/>
      </patternFill>
    </fill>
    <fill>
      <patternFill patternType="solid">
        <fgColor rgb="FFD4FFDA"/>
        <bgColor indexed="64"/>
      </patternFill>
    </fill>
    <fill>
      <patternFill patternType="solid">
        <fgColor rgb="FF3ADFF1"/>
        <bgColor indexed="64"/>
      </patternFill>
    </fill>
    <fill>
      <patternFill patternType="solid">
        <fgColor rgb="FFB5FBFF"/>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749992370372631"/>
        <bgColor indexed="64"/>
      </patternFill>
    </fill>
    <fill>
      <patternFill patternType="solid">
        <fgColor rgb="FFFF000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6" tint="0.79998168889431442"/>
        <bgColor indexed="64"/>
      </patternFill>
    </fill>
    <fill>
      <patternFill patternType="solid">
        <fgColor rgb="FF00FF00"/>
        <bgColor indexed="64"/>
      </patternFill>
    </fill>
    <fill>
      <patternFill patternType="solid">
        <fgColor rgb="FFFFFF00"/>
        <bgColor indexed="64"/>
      </patternFill>
    </fill>
    <fill>
      <patternFill patternType="solid">
        <fgColor rgb="FFD9E1F2"/>
        <bgColor rgb="FF000000"/>
      </patternFill>
    </fill>
  </fills>
  <borders count="30">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indexed="64"/>
      </top>
      <bottom style="thin">
        <color indexed="64"/>
      </bottom>
      <diagonal/>
    </border>
    <border>
      <left style="thin">
        <color rgb="FF000000"/>
      </left>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top style="thin">
        <color indexed="64"/>
      </top>
      <bottom/>
      <diagonal/>
    </border>
    <border>
      <left style="thin">
        <color rgb="FF000000"/>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rgb="FF000000"/>
      </bottom>
      <diagonal/>
    </border>
  </borders>
  <cellStyleXfs count="7">
    <xf numFmtId="0" fontId="0" fillId="0" borderId="0"/>
    <xf numFmtId="0" fontId="2" fillId="0" borderId="0"/>
    <xf numFmtId="165" fontId="2" fillId="0" borderId="0" applyFon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274">
    <xf numFmtId="0" fontId="0" fillId="0" borderId="0" xfId="0"/>
    <xf numFmtId="0" fontId="6" fillId="3" borderId="2" xfId="1" applyFont="1" applyFill="1" applyBorder="1" applyAlignment="1">
      <alignment horizontal="center" vertical="center" wrapText="1"/>
    </xf>
    <xf numFmtId="0" fontId="6" fillId="3" borderId="2" xfId="1" applyFont="1" applyFill="1" applyBorder="1" applyAlignment="1">
      <alignment horizontal="center" vertical="center"/>
    </xf>
    <xf numFmtId="0" fontId="6" fillId="3" borderId="3" xfId="1" applyFont="1" applyFill="1" applyBorder="1" applyAlignment="1">
      <alignment horizontal="center" vertical="center" wrapText="1"/>
    </xf>
    <xf numFmtId="165" fontId="6" fillId="3" borderId="2" xfId="2" applyFont="1" applyFill="1" applyBorder="1" applyAlignment="1">
      <alignment horizontal="center" vertical="center" wrapText="1"/>
    </xf>
    <xf numFmtId="165" fontId="6" fillId="3" borderId="5" xfId="2" applyFont="1" applyFill="1" applyBorder="1" applyAlignment="1">
      <alignment horizontal="center" vertical="center"/>
    </xf>
    <xf numFmtId="165" fontId="6" fillId="3" borderId="2" xfId="2" applyFont="1" applyFill="1" applyBorder="1" applyAlignment="1">
      <alignment horizontal="center" vertical="center"/>
    </xf>
    <xf numFmtId="165" fontId="6" fillId="11" borderId="2" xfId="2" applyFont="1" applyFill="1" applyBorder="1" applyAlignment="1">
      <alignment horizontal="center" vertical="center" wrapText="1"/>
    </xf>
    <xf numFmtId="165" fontId="6" fillId="11" borderId="2" xfId="2" applyFont="1" applyFill="1" applyBorder="1" applyAlignment="1">
      <alignment horizontal="center" vertical="center"/>
    </xf>
    <xf numFmtId="165" fontId="6" fillId="13" borderId="2" xfId="2" applyFont="1" applyFill="1" applyBorder="1" applyAlignment="1">
      <alignment horizontal="center" vertical="center" wrapText="1"/>
    </xf>
    <xf numFmtId="0" fontId="7" fillId="0" borderId="2" xfId="1" applyFont="1" applyBorder="1" applyAlignment="1">
      <alignment horizontal="center" vertical="center"/>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xf>
    <xf numFmtId="0" fontId="7" fillId="0" borderId="12" xfId="1" applyFont="1" applyBorder="1" applyAlignment="1">
      <alignment horizontal="center" vertical="center"/>
    </xf>
    <xf numFmtId="0" fontId="7" fillId="0" borderId="12" xfId="1" applyFont="1" applyBorder="1" applyAlignment="1">
      <alignment horizontal="center" vertical="center" wrapText="1"/>
    </xf>
    <xf numFmtId="0" fontId="7" fillId="0" borderId="12" xfId="0" applyFont="1" applyBorder="1" applyAlignment="1">
      <alignment horizontal="center" vertical="center" wrapText="1"/>
    </xf>
    <xf numFmtId="0" fontId="7" fillId="0" borderId="3" xfId="0" applyFont="1" applyBorder="1" applyAlignment="1">
      <alignment horizontal="center" vertical="center"/>
    </xf>
    <xf numFmtId="0" fontId="7" fillId="0" borderId="0" xfId="0" applyFont="1" applyAlignment="1">
      <alignment horizontal="center" vertical="center"/>
    </xf>
    <xf numFmtId="0" fontId="7" fillId="0" borderId="12" xfId="0" applyFont="1" applyBorder="1" applyAlignment="1">
      <alignment horizontal="center" vertical="center"/>
    </xf>
    <xf numFmtId="0" fontId="7" fillId="0" borderId="13" xfId="1" applyFont="1" applyBorder="1" applyAlignment="1">
      <alignment horizontal="center" vertical="center"/>
    </xf>
    <xf numFmtId="0" fontId="7" fillId="0" borderId="16" xfId="0" applyFont="1" applyBorder="1" applyAlignment="1">
      <alignment horizontal="center" vertical="center"/>
    </xf>
    <xf numFmtId="0" fontId="9" fillId="0" borderId="0" xfId="1" applyFont="1"/>
    <xf numFmtId="0" fontId="6" fillId="2" borderId="0" xfId="1" applyFont="1" applyFill="1" applyAlignment="1">
      <alignment horizontal="center"/>
    </xf>
    <xf numFmtId="0" fontId="7" fillId="0" borderId="5" xfId="1" applyFont="1" applyBorder="1" applyAlignment="1">
      <alignment horizontal="center" vertical="center" wrapText="1"/>
    </xf>
    <xf numFmtId="167" fontId="7" fillId="5" borderId="2" xfId="1" applyNumberFormat="1" applyFont="1" applyFill="1" applyBorder="1" applyAlignment="1">
      <alignment horizontal="right" vertical="center" wrapText="1"/>
    </xf>
    <xf numFmtId="167" fontId="7" fillId="5" borderId="5" xfId="1" applyNumberFormat="1" applyFont="1" applyFill="1" applyBorder="1" applyAlignment="1">
      <alignment horizontal="right" vertical="center" wrapText="1"/>
    </xf>
    <xf numFmtId="167" fontId="7" fillId="7" borderId="2" xfId="1" applyNumberFormat="1" applyFont="1" applyFill="1" applyBorder="1" applyAlignment="1">
      <alignment horizontal="right" vertical="center" wrapText="1"/>
    </xf>
    <xf numFmtId="167" fontId="9" fillId="8" borderId="2" xfId="4" applyNumberFormat="1" applyFont="1" applyFill="1" applyBorder="1" applyAlignment="1">
      <alignment horizontal="center" vertical="center"/>
    </xf>
    <xf numFmtId="167" fontId="7" fillId="8" borderId="2" xfId="1" applyNumberFormat="1" applyFont="1" applyFill="1" applyBorder="1" applyAlignment="1">
      <alignment horizontal="right" vertical="center" wrapText="1"/>
    </xf>
    <xf numFmtId="167" fontId="9" fillId="11" borderId="2" xfId="4" applyNumberFormat="1" applyFont="1" applyFill="1" applyBorder="1" applyAlignment="1">
      <alignment horizontal="center" vertical="center"/>
    </xf>
    <xf numFmtId="167" fontId="7" fillId="11" borderId="2" xfId="1" applyNumberFormat="1" applyFont="1" applyFill="1" applyBorder="1" applyAlignment="1">
      <alignment horizontal="right" vertical="center" wrapText="1"/>
    </xf>
    <xf numFmtId="167" fontId="9" fillId="0" borderId="2" xfId="4" applyNumberFormat="1" applyFont="1" applyBorder="1" applyAlignment="1">
      <alignment horizontal="center" vertical="center"/>
    </xf>
    <xf numFmtId="9" fontId="9" fillId="0" borderId="2" xfId="5" applyFont="1" applyBorder="1" applyAlignment="1">
      <alignment horizontal="center" vertical="center"/>
    </xf>
    <xf numFmtId="167" fontId="7" fillId="0" borderId="2" xfId="1" applyNumberFormat="1" applyFont="1" applyBorder="1" applyAlignment="1">
      <alignment horizontal="right" vertical="center" wrapText="1"/>
    </xf>
    <xf numFmtId="167" fontId="7" fillId="0" borderId="5" xfId="1" applyNumberFormat="1" applyFont="1" applyBorder="1" applyAlignment="1">
      <alignment horizontal="right" vertical="center" wrapText="1"/>
    </xf>
    <xf numFmtId="167" fontId="9" fillId="0" borderId="0" xfId="1" applyNumberFormat="1" applyFont="1" applyAlignment="1">
      <alignment horizontal="center" vertical="center"/>
    </xf>
    <xf numFmtId="167" fontId="9" fillId="0" borderId="0" xfId="1" applyNumberFormat="1" applyFont="1"/>
    <xf numFmtId="0" fontId="9" fillId="0" borderId="0" xfId="1" applyFont="1" applyAlignment="1">
      <alignment horizontal="center" vertical="center"/>
    </xf>
    <xf numFmtId="167" fontId="7" fillId="0" borderId="0" xfId="1" applyNumberFormat="1" applyFont="1" applyAlignment="1">
      <alignment horizontal="right" vertical="center" wrapText="1"/>
    </xf>
    <xf numFmtId="167" fontId="9" fillId="0" borderId="0" xfId="1" applyNumberFormat="1" applyFont="1" applyAlignment="1">
      <alignment vertical="center"/>
    </xf>
    <xf numFmtId="167" fontId="7" fillId="0" borderId="0" xfId="1" applyNumberFormat="1" applyFont="1" applyAlignment="1">
      <alignment horizontal="center" vertical="center" wrapText="1"/>
    </xf>
    <xf numFmtId="0" fontId="6" fillId="0" borderId="2" xfId="0" applyFont="1" applyBorder="1" applyAlignment="1">
      <alignment vertical="center" wrapText="1"/>
    </xf>
    <xf numFmtId="0" fontId="6" fillId="0" borderId="2" xfId="0" applyFont="1" applyBorder="1" applyAlignment="1">
      <alignment horizontal="center" vertical="center" wrapText="1"/>
    </xf>
    <xf numFmtId="167" fontId="6" fillId="0" borderId="2" xfId="0" applyNumberFormat="1" applyFont="1" applyBorder="1" applyAlignment="1">
      <alignment horizontal="center" vertical="center" wrapText="1"/>
    </xf>
    <xf numFmtId="0" fontId="9" fillId="0" borderId="2" xfId="1" applyFont="1" applyBorder="1" applyAlignment="1">
      <alignment horizontal="center" vertical="center"/>
    </xf>
    <xf numFmtId="0" fontId="9" fillId="0" borderId="2" xfId="1" applyFont="1" applyBorder="1"/>
    <xf numFmtId="0" fontId="6" fillId="0" borderId="0" xfId="0" applyFont="1" applyAlignment="1">
      <alignment vertical="center" wrapText="1"/>
    </xf>
    <xf numFmtId="167" fontId="9" fillId="0" borderId="0" xfId="4" applyNumberFormat="1" applyFont="1" applyFill="1" applyBorder="1" applyAlignment="1">
      <alignment horizontal="center" vertical="center"/>
    </xf>
    <xf numFmtId="0" fontId="9" fillId="0" borderId="2" xfId="1" applyFont="1" applyBorder="1" applyAlignment="1">
      <alignment vertical="center"/>
    </xf>
    <xf numFmtId="167" fontId="9" fillId="0" borderId="2" xfId="1" applyNumberFormat="1" applyFont="1" applyBorder="1" applyAlignment="1">
      <alignment vertical="center"/>
    </xf>
    <xf numFmtId="9" fontId="9" fillId="0" borderId="0" xfId="5" applyFont="1" applyFill="1" applyBorder="1" applyAlignment="1">
      <alignment horizontal="center" vertical="center"/>
    </xf>
    <xf numFmtId="167" fontId="9" fillId="0" borderId="2" xfId="4" applyNumberFormat="1" applyFont="1" applyFill="1" applyBorder="1" applyAlignment="1">
      <alignment horizontal="center" vertical="center"/>
    </xf>
    <xf numFmtId="9" fontId="9" fillId="0" borderId="2" xfId="5" applyFont="1" applyFill="1" applyBorder="1" applyAlignment="1">
      <alignment horizontal="center" vertical="center"/>
    </xf>
    <xf numFmtId="167" fontId="4" fillId="6" borderId="2" xfId="1" applyNumberFormat="1" applyFont="1" applyFill="1" applyBorder="1" applyAlignment="1">
      <alignment vertical="center"/>
    </xf>
    <xf numFmtId="166" fontId="9" fillId="0" borderId="0" xfId="4" applyFont="1"/>
    <xf numFmtId="167" fontId="7" fillId="0" borderId="2" xfId="1" applyNumberFormat="1" applyFont="1" applyBorder="1" applyAlignment="1">
      <alignment horizontal="center" vertical="center" wrapText="1"/>
    </xf>
    <xf numFmtId="0" fontId="3" fillId="4" borderId="1" xfId="1" applyFont="1" applyFill="1" applyBorder="1" applyAlignment="1">
      <alignment horizontal="center" vertical="center"/>
    </xf>
    <xf numFmtId="0" fontId="6" fillId="0" borderId="1" xfId="1" applyFont="1" applyBorder="1" applyAlignment="1">
      <alignment horizontal="center" vertical="center"/>
    </xf>
    <xf numFmtId="0" fontId="3" fillId="9" borderId="12" xfId="1" applyFont="1" applyFill="1" applyBorder="1" applyAlignment="1">
      <alignment horizontal="center" vertical="center"/>
    </xf>
    <xf numFmtId="0" fontId="8" fillId="0" borderId="0" xfId="1" applyFont="1" applyAlignment="1">
      <alignment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2" xfId="0" applyFont="1" applyBorder="1" applyAlignment="1">
      <alignment horizontal="center" vertical="center" wrapText="1"/>
    </xf>
    <xf numFmtId="0" fontId="9" fillId="0" borderId="5" xfId="1" applyFont="1" applyBorder="1" applyAlignment="1">
      <alignment horizontal="center" vertical="center" wrapText="1"/>
    </xf>
    <xf numFmtId="0" fontId="9" fillId="0" borderId="0" xfId="0" applyFont="1" applyAlignment="1">
      <alignment horizontal="center" vertical="center" wrapText="1"/>
    </xf>
    <xf numFmtId="0" fontId="10" fillId="3" borderId="2" xfId="1" applyFont="1" applyFill="1" applyBorder="1" applyAlignment="1">
      <alignment horizontal="center" vertical="center" wrapText="1"/>
    </xf>
    <xf numFmtId="0" fontId="10" fillId="3" borderId="2" xfId="1" applyFont="1" applyFill="1" applyBorder="1" applyAlignment="1">
      <alignment horizontal="center" vertical="center"/>
    </xf>
    <xf numFmtId="0" fontId="10" fillId="3" borderId="3" xfId="1" applyFont="1" applyFill="1" applyBorder="1" applyAlignment="1">
      <alignment horizontal="center" vertical="center" wrapText="1"/>
    </xf>
    <xf numFmtId="165" fontId="6" fillId="14" borderId="2" xfId="2" applyFont="1" applyFill="1" applyBorder="1" applyAlignment="1">
      <alignment horizontal="center" vertical="center" wrapText="1"/>
    </xf>
    <xf numFmtId="165" fontId="6" fillId="14" borderId="5" xfId="2" applyFont="1" applyFill="1" applyBorder="1" applyAlignment="1">
      <alignment horizontal="center" vertical="center"/>
    </xf>
    <xf numFmtId="0" fontId="9" fillId="0" borderId="1" xfId="1" applyFont="1" applyBorder="1" applyAlignment="1">
      <alignment horizontal="center" vertical="center"/>
    </xf>
    <xf numFmtId="0" fontId="9" fillId="0" borderId="1" xfId="1" applyFont="1" applyBorder="1" applyAlignment="1">
      <alignment horizontal="center" vertical="center" wrapText="1"/>
    </xf>
    <xf numFmtId="0" fontId="9" fillId="0" borderId="1" xfId="0" applyFont="1" applyBorder="1" applyAlignment="1">
      <alignment horizontal="center" vertical="center" wrapText="1"/>
    </xf>
    <xf numFmtId="165" fontId="9" fillId="0" borderId="1" xfId="6" applyFont="1" applyBorder="1" applyAlignment="1">
      <alignment horizontal="center" vertical="center" wrapText="1"/>
    </xf>
    <xf numFmtId="165" fontId="9" fillId="0" borderId="1" xfId="1" applyNumberFormat="1" applyFont="1" applyBorder="1" applyAlignment="1">
      <alignment horizontal="center" vertical="center" wrapText="1"/>
    </xf>
    <xf numFmtId="167" fontId="15" fillId="0" borderId="1" xfId="4" applyNumberFormat="1" applyFont="1" applyBorder="1" applyAlignment="1">
      <alignment horizontal="center" vertical="center"/>
    </xf>
    <xf numFmtId="167" fontId="9" fillId="0" borderId="14" xfId="4" applyNumberFormat="1" applyFont="1" applyBorder="1" applyAlignment="1">
      <alignment horizontal="center" vertical="center"/>
    </xf>
    <xf numFmtId="9" fontId="9" fillId="0" borderId="15" xfId="5" applyFont="1" applyBorder="1" applyAlignment="1">
      <alignment horizontal="center" vertical="center"/>
    </xf>
    <xf numFmtId="0" fontId="4" fillId="0" borderId="2" xfId="1" applyFont="1" applyBorder="1" applyAlignment="1">
      <alignment vertical="center"/>
    </xf>
    <xf numFmtId="0" fontId="5" fillId="0" borderId="14" xfId="1" applyFont="1" applyBorder="1" applyAlignment="1">
      <alignment vertical="center" wrapText="1"/>
    </xf>
    <xf numFmtId="0" fontId="5" fillId="0" borderId="15" xfId="1" applyFont="1" applyBorder="1" applyAlignment="1">
      <alignment vertical="center" wrapText="1"/>
    </xf>
    <xf numFmtId="167" fontId="12" fillId="0" borderId="2" xfId="1" applyNumberFormat="1" applyFont="1" applyBorder="1" applyAlignment="1">
      <alignment horizontal="center" vertical="center" wrapText="1"/>
    </xf>
    <xf numFmtId="165" fontId="10" fillId="0" borderId="2" xfId="1" applyNumberFormat="1" applyFont="1" applyBorder="1" applyAlignment="1">
      <alignment horizontal="center" vertical="center" wrapText="1"/>
    </xf>
    <xf numFmtId="167" fontId="12" fillId="0" borderId="2" xfId="1" applyNumberFormat="1" applyFont="1" applyBorder="1" applyAlignment="1">
      <alignment horizontal="right" vertical="center" wrapText="1"/>
    </xf>
    <xf numFmtId="0" fontId="5" fillId="0" borderId="2" xfId="1" applyFont="1" applyBorder="1" applyAlignment="1">
      <alignment horizontal="center" vertical="center"/>
    </xf>
    <xf numFmtId="167" fontId="5" fillId="0" borderId="2" xfId="1" applyNumberFormat="1" applyFont="1" applyBorder="1" applyAlignment="1">
      <alignment horizontal="center" vertical="center"/>
    </xf>
    <xf numFmtId="165" fontId="9" fillId="7" borderId="3" xfId="6" applyFont="1" applyFill="1" applyBorder="1" applyAlignment="1">
      <alignment horizontal="center" vertical="center" wrapText="1"/>
    </xf>
    <xf numFmtId="165" fontId="9" fillId="7" borderId="3" xfId="1" applyNumberFormat="1" applyFont="1" applyFill="1" applyBorder="1" applyAlignment="1">
      <alignment horizontal="center" vertical="center" wrapText="1"/>
    </xf>
    <xf numFmtId="167" fontId="15" fillId="7" borderId="2" xfId="4" applyNumberFormat="1" applyFont="1" applyFill="1" applyBorder="1" applyAlignment="1">
      <alignment horizontal="center" vertical="center"/>
    </xf>
    <xf numFmtId="167" fontId="9" fillId="7" borderId="3" xfId="1" applyNumberFormat="1" applyFont="1" applyFill="1" applyBorder="1" applyAlignment="1">
      <alignment horizontal="center" vertical="center" wrapText="1"/>
    </xf>
    <xf numFmtId="167" fontId="4" fillId="0" borderId="2" xfId="1" applyNumberFormat="1" applyFont="1" applyBorder="1" applyAlignment="1">
      <alignment vertical="center"/>
    </xf>
    <xf numFmtId="164" fontId="9" fillId="17" borderId="2" xfId="0" applyNumberFormat="1" applyFont="1" applyFill="1" applyBorder="1" applyAlignment="1">
      <alignment horizontal="center" vertical="center"/>
    </xf>
    <xf numFmtId="167" fontId="5" fillId="0" borderId="0" xfId="1" applyNumberFormat="1" applyFont="1" applyAlignment="1">
      <alignment horizontal="center" vertical="center"/>
    </xf>
    <xf numFmtId="0" fontId="5" fillId="0" borderId="0" xfId="1" applyFont="1" applyAlignment="1">
      <alignment horizontal="center" vertical="center"/>
    </xf>
    <xf numFmtId="0" fontId="7" fillId="0" borderId="1" xfId="0" applyFont="1" applyBorder="1" applyAlignment="1">
      <alignment horizontal="center" vertical="center"/>
    </xf>
    <xf numFmtId="0" fontId="7" fillId="0" borderId="5" xfId="0" applyFont="1" applyBorder="1" applyAlignment="1">
      <alignment horizontal="center" vertical="center"/>
    </xf>
    <xf numFmtId="167" fontId="7" fillId="16" borderId="2" xfId="0" applyNumberFormat="1" applyFont="1" applyFill="1" applyBorder="1" applyAlignment="1">
      <alignment horizontal="right" vertical="center" wrapText="1"/>
    </xf>
    <xf numFmtId="167" fontId="9" fillId="17" borderId="5" xfId="0" applyNumberFormat="1" applyFont="1" applyFill="1" applyBorder="1" applyAlignment="1">
      <alignment horizontal="center" vertical="center"/>
    </xf>
    <xf numFmtId="0" fontId="7" fillId="18" borderId="2" xfId="1" applyFont="1" applyFill="1" applyBorder="1" applyAlignment="1">
      <alignment horizontal="center" vertical="center"/>
    </xf>
    <xf numFmtId="0" fontId="7" fillId="18" borderId="2" xfId="1" applyFont="1" applyFill="1" applyBorder="1" applyAlignment="1">
      <alignment horizontal="center" vertical="center" wrapText="1"/>
    </xf>
    <xf numFmtId="0" fontId="7" fillId="18" borderId="2" xfId="0" applyFont="1" applyFill="1" applyBorder="1" applyAlignment="1">
      <alignment horizontal="center" vertical="center" wrapText="1"/>
    </xf>
    <xf numFmtId="0" fontId="7" fillId="18" borderId="2" xfId="0" applyFont="1" applyFill="1" applyBorder="1" applyAlignment="1">
      <alignment horizontal="center" vertical="center"/>
    </xf>
    <xf numFmtId="0" fontId="7" fillId="0" borderId="1" xfId="0" applyFont="1" applyBorder="1" applyAlignment="1">
      <alignment horizontal="center" vertical="center" wrapText="1"/>
    </xf>
    <xf numFmtId="167" fontId="18" fillId="5" borderId="2" xfId="1" applyNumberFormat="1" applyFont="1" applyFill="1" applyBorder="1" applyAlignment="1">
      <alignment horizontal="center" vertical="center" wrapText="1"/>
    </xf>
    <xf numFmtId="167" fontId="19" fillId="8" borderId="2" xfId="1" applyNumberFormat="1" applyFont="1" applyFill="1" applyBorder="1" applyAlignment="1">
      <alignment horizontal="center" vertical="center" wrapText="1"/>
    </xf>
    <xf numFmtId="167" fontId="19" fillId="7" borderId="2" xfId="1" applyNumberFormat="1" applyFont="1" applyFill="1" applyBorder="1" applyAlignment="1">
      <alignment horizontal="center" vertical="center" wrapText="1"/>
    </xf>
    <xf numFmtId="167" fontId="7" fillId="0" borderId="6" xfId="1" applyNumberFormat="1" applyFont="1" applyBorder="1" applyAlignment="1">
      <alignment horizontal="right" vertical="center" wrapText="1"/>
    </xf>
    <xf numFmtId="0" fontId="7" fillId="4" borderId="0" xfId="0" applyFont="1" applyFill="1" applyAlignment="1">
      <alignment horizontal="center" vertical="center"/>
    </xf>
    <xf numFmtId="167" fontId="19" fillId="8" borderId="0" xfId="1" applyNumberFormat="1" applyFont="1" applyFill="1" applyAlignment="1">
      <alignment horizontal="center" vertical="center" wrapText="1"/>
    </xf>
    <xf numFmtId="167" fontId="6" fillId="0" borderId="3" xfId="0" applyNumberFormat="1" applyFont="1" applyBorder="1" applyAlignment="1">
      <alignment horizontal="center" vertical="center" wrapText="1"/>
    </xf>
    <xf numFmtId="165" fontId="6" fillId="19" borderId="2" xfId="2" applyFont="1" applyFill="1" applyBorder="1" applyAlignment="1">
      <alignment horizontal="center" vertical="center" wrapText="1"/>
    </xf>
    <xf numFmtId="167" fontId="7" fillId="0" borderId="17" xfId="1" applyNumberFormat="1" applyFont="1" applyBorder="1" applyAlignment="1">
      <alignment horizontal="right" vertical="center" wrapText="1"/>
    </xf>
    <xf numFmtId="165" fontId="6" fillId="21" borderId="2" xfId="2" applyFont="1" applyFill="1" applyBorder="1" applyAlignment="1">
      <alignment horizontal="center" vertical="center" wrapText="1"/>
    </xf>
    <xf numFmtId="165" fontId="6" fillId="23" borderId="2" xfId="2" applyFont="1" applyFill="1" applyBorder="1" applyAlignment="1">
      <alignment horizontal="center" vertical="center" wrapText="1"/>
    </xf>
    <xf numFmtId="165" fontId="6" fillId="25" borderId="2" xfId="2" applyFont="1" applyFill="1" applyBorder="1" applyAlignment="1">
      <alignment horizontal="center" vertical="center" wrapText="1"/>
    </xf>
    <xf numFmtId="167" fontId="7" fillId="0" borderId="18" xfId="1" applyNumberFormat="1" applyFont="1" applyBorder="1" applyAlignment="1">
      <alignment horizontal="right" vertical="center" wrapText="1"/>
    </xf>
    <xf numFmtId="0" fontId="3" fillId="4" borderId="0" xfId="1" applyFont="1" applyFill="1" applyAlignment="1">
      <alignment horizontal="center" vertical="center"/>
    </xf>
    <xf numFmtId="167" fontId="7" fillId="0" borderId="23" xfId="1" applyNumberFormat="1" applyFont="1" applyBorder="1" applyAlignment="1">
      <alignment horizontal="right" vertical="center" wrapText="1"/>
    </xf>
    <xf numFmtId="167" fontId="7" fillId="0" borderId="24" xfId="1" applyNumberFormat="1" applyFont="1" applyBorder="1" applyAlignment="1">
      <alignment horizontal="right" vertical="center" wrapText="1"/>
    </xf>
    <xf numFmtId="167" fontId="9" fillId="0" borderId="18" xfId="4" applyNumberFormat="1" applyFont="1" applyFill="1" applyBorder="1" applyAlignment="1">
      <alignment horizontal="center" vertical="center"/>
    </xf>
    <xf numFmtId="167" fontId="7" fillId="0" borderId="12" xfId="1" applyNumberFormat="1" applyFont="1" applyBorder="1" applyAlignment="1">
      <alignment horizontal="right" vertical="center" wrapText="1"/>
    </xf>
    <xf numFmtId="167" fontId="9" fillId="0" borderId="12" xfId="4" applyNumberFormat="1" applyFont="1" applyFill="1" applyBorder="1" applyAlignment="1">
      <alignment horizontal="center" vertical="center"/>
    </xf>
    <xf numFmtId="9" fontId="9" fillId="0" borderId="16" xfId="5" applyFont="1" applyFill="1" applyBorder="1" applyAlignment="1">
      <alignment horizontal="center" vertical="center"/>
    </xf>
    <xf numFmtId="165" fontId="6" fillId="0" borderId="2" xfId="2" applyFont="1" applyFill="1" applyBorder="1" applyAlignment="1">
      <alignment horizontal="center" vertical="center" wrapText="1"/>
    </xf>
    <xf numFmtId="165" fontId="7" fillId="0" borderId="2" xfId="6" applyFont="1" applyFill="1" applyBorder="1" applyAlignment="1">
      <alignment horizontal="right" vertical="center" wrapText="1"/>
    </xf>
    <xf numFmtId="0" fontId="3" fillId="15" borderId="12" xfId="1" applyFont="1" applyFill="1" applyBorder="1" applyAlignment="1">
      <alignment horizontal="center" vertical="center"/>
    </xf>
    <xf numFmtId="167" fontId="24" fillId="0" borderId="0" xfId="1" applyNumberFormat="1" applyFont="1"/>
    <xf numFmtId="165" fontId="6" fillId="15" borderId="2" xfId="2" applyFont="1" applyFill="1" applyBorder="1" applyAlignment="1">
      <alignment horizontal="center" vertical="center" wrapText="1"/>
    </xf>
    <xf numFmtId="165" fontId="6" fillId="15" borderId="5" xfId="2" applyFont="1" applyFill="1" applyBorder="1" applyAlignment="1">
      <alignment horizontal="center" vertical="center"/>
    </xf>
    <xf numFmtId="0" fontId="25" fillId="0" borderId="2" xfId="0" applyFont="1" applyBorder="1" applyAlignment="1">
      <alignment horizontal="center" vertical="center" wrapText="1"/>
    </xf>
    <xf numFmtId="0" fontId="26" fillId="0" borderId="17" xfId="0" applyFont="1" applyBorder="1" applyAlignment="1">
      <alignment horizontal="justify" vertical="center" wrapText="1"/>
    </xf>
    <xf numFmtId="0" fontId="26" fillId="18" borderId="17" xfId="0" applyFont="1" applyFill="1" applyBorder="1" applyAlignment="1">
      <alignment horizontal="justify" vertical="center" wrapText="1"/>
    </xf>
    <xf numFmtId="0" fontId="26" fillId="0" borderId="6" xfId="0" applyFont="1" applyBorder="1" applyAlignment="1">
      <alignment horizontal="center" vertical="center" wrapText="1"/>
    </xf>
    <xf numFmtId="0" fontId="25" fillId="18" borderId="2" xfId="0" applyFont="1" applyFill="1" applyBorder="1" applyAlignment="1">
      <alignment horizontal="center" vertical="center" wrapText="1"/>
    </xf>
    <xf numFmtId="0" fontId="26" fillId="18" borderId="5" xfId="0" applyFont="1" applyFill="1" applyBorder="1" applyAlignment="1">
      <alignment horizontal="justify" vertical="center" wrapText="1"/>
    </xf>
    <xf numFmtId="0" fontId="3" fillId="9" borderId="2" xfId="1" applyFont="1" applyFill="1" applyBorder="1" applyAlignment="1">
      <alignment horizontal="center" vertical="center"/>
    </xf>
    <xf numFmtId="0" fontId="6" fillId="9" borderId="2" xfId="1" applyFont="1" applyFill="1" applyBorder="1" applyAlignment="1">
      <alignment horizontal="center" vertical="center" wrapText="1"/>
    </xf>
    <xf numFmtId="167" fontId="19" fillId="18" borderId="2" xfId="1" applyNumberFormat="1" applyFont="1" applyFill="1" applyBorder="1" applyAlignment="1">
      <alignment horizontal="center" vertical="center" wrapText="1"/>
    </xf>
    <xf numFmtId="167" fontId="6" fillId="3" borderId="2" xfId="2" applyNumberFormat="1" applyFont="1" applyFill="1" applyBorder="1" applyAlignment="1">
      <alignment horizontal="center" vertical="center" wrapText="1"/>
    </xf>
    <xf numFmtId="167" fontId="14" fillId="16" borderId="2" xfId="0" applyNumberFormat="1" applyFont="1" applyFill="1" applyBorder="1" applyAlignment="1">
      <alignment horizontal="right" vertical="center" wrapText="1"/>
    </xf>
    <xf numFmtId="167" fontId="7" fillId="5" borderId="2" xfId="6" applyNumberFormat="1" applyFont="1" applyFill="1" applyBorder="1" applyAlignment="1">
      <alignment horizontal="right" vertical="center" wrapText="1"/>
    </xf>
    <xf numFmtId="167" fontId="7" fillId="0" borderId="2" xfId="6" applyNumberFormat="1" applyFont="1" applyFill="1" applyBorder="1" applyAlignment="1">
      <alignment horizontal="right" vertical="center" wrapText="1"/>
    </xf>
    <xf numFmtId="167" fontId="6" fillId="0" borderId="2" xfId="0" applyNumberFormat="1" applyFont="1" applyBorder="1" applyAlignment="1">
      <alignment vertical="center" wrapText="1"/>
    </xf>
    <xf numFmtId="0" fontId="14" fillId="0" borderId="2" xfId="0" applyFont="1" applyBorder="1" applyAlignment="1">
      <alignment horizontal="center" vertical="center" wrapText="1"/>
    </xf>
    <xf numFmtId="0" fontId="27" fillId="0" borderId="2" xfId="0" applyFont="1" applyBorder="1" applyAlignment="1">
      <alignment vertical="center" wrapText="1"/>
    </xf>
    <xf numFmtId="0" fontId="7" fillId="18" borderId="2" xfId="0" applyFont="1" applyFill="1" applyBorder="1" applyAlignment="1">
      <alignment horizontal="left" vertical="center" wrapText="1"/>
    </xf>
    <xf numFmtId="165" fontId="4" fillId="0" borderId="0" xfId="6" applyFont="1" applyFill="1" applyBorder="1" applyAlignment="1">
      <alignment horizontal="center" vertical="center" wrapText="1"/>
    </xf>
    <xf numFmtId="165" fontId="6" fillId="3" borderId="5" xfId="2" applyFont="1" applyFill="1" applyBorder="1" applyAlignment="1">
      <alignment horizontal="center" vertical="center" wrapText="1"/>
    </xf>
    <xf numFmtId="167" fontId="7" fillId="0" borderId="2" xfId="4" applyNumberFormat="1" applyFont="1" applyBorder="1" applyAlignment="1">
      <alignment horizontal="center" vertical="center"/>
    </xf>
    <xf numFmtId="0" fontId="7" fillId="0" borderId="0" xfId="1" applyFont="1" applyAlignment="1">
      <alignment horizontal="center" vertical="center"/>
    </xf>
    <xf numFmtId="167" fontId="7" fillId="0" borderId="2" xfId="0" applyNumberFormat="1" applyFont="1" applyBorder="1" applyAlignment="1">
      <alignment horizontal="center" vertical="center"/>
    </xf>
    <xf numFmtId="166" fontId="28" fillId="27" borderId="2" xfId="4" applyFont="1" applyFill="1" applyBorder="1" applyAlignment="1" applyProtection="1">
      <alignment vertical="center" wrapText="1"/>
      <protection locked="0"/>
    </xf>
    <xf numFmtId="168" fontId="28" fillId="27" borderId="2" xfId="4" applyNumberFormat="1" applyFont="1" applyFill="1" applyBorder="1" applyAlignment="1">
      <alignment vertical="center" wrapText="1"/>
    </xf>
    <xf numFmtId="168" fontId="28" fillId="28" borderId="2" xfId="4" applyNumberFormat="1" applyFont="1" applyFill="1" applyBorder="1" applyAlignment="1">
      <alignment vertical="center" wrapText="1"/>
    </xf>
    <xf numFmtId="167" fontId="28" fillId="26" borderId="2" xfId="4" applyNumberFormat="1" applyFont="1" applyFill="1" applyBorder="1" applyAlignment="1" applyProtection="1">
      <alignment vertical="center" wrapText="1"/>
      <protection locked="0"/>
    </xf>
    <xf numFmtId="166" fontId="28" fillId="26" borderId="2" xfId="4" applyFont="1" applyFill="1" applyBorder="1" applyAlignment="1">
      <alignment vertical="center" wrapText="1"/>
    </xf>
    <xf numFmtId="166" fontId="28" fillId="29" borderId="2" xfId="4" applyFont="1" applyFill="1" applyBorder="1" applyAlignment="1">
      <alignment vertical="center" wrapText="1"/>
    </xf>
    <xf numFmtId="166" fontId="28" fillId="7" borderId="2" xfId="4" applyFont="1" applyFill="1" applyBorder="1" applyAlignment="1" applyProtection="1">
      <alignment vertical="center" wrapText="1"/>
      <protection locked="0"/>
    </xf>
    <xf numFmtId="166" fontId="28" fillId="7" borderId="2" xfId="4" applyFont="1" applyFill="1" applyBorder="1" applyAlignment="1">
      <alignment vertical="center" wrapText="1"/>
    </xf>
    <xf numFmtId="166" fontId="28" fillId="14" borderId="2" xfId="4" applyFont="1" applyFill="1" applyBorder="1" applyAlignment="1">
      <alignment vertical="center" wrapText="1"/>
    </xf>
    <xf numFmtId="166" fontId="28" fillId="8" borderId="19" xfId="4" applyFont="1" applyFill="1" applyBorder="1" applyAlignment="1">
      <alignment vertical="center" wrapText="1"/>
    </xf>
    <xf numFmtId="166" fontId="28" fillId="29" borderId="19" xfId="4" applyFont="1" applyFill="1" applyBorder="1" applyAlignment="1">
      <alignment vertical="center" wrapText="1"/>
    </xf>
    <xf numFmtId="166" fontId="28" fillId="8" borderId="2" xfId="4" applyFont="1" applyFill="1" applyBorder="1" applyAlignment="1">
      <alignment vertical="center" wrapText="1"/>
    </xf>
    <xf numFmtId="166" fontId="28" fillId="26" borderId="2" xfId="4" applyFont="1" applyFill="1" applyBorder="1" applyAlignment="1" applyProtection="1">
      <alignment vertical="center" wrapText="1"/>
      <protection locked="0"/>
    </xf>
    <xf numFmtId="166" fontId="28" fillId="6" borderId="2" xfId="4" applyFont="1" applyFill="1" applyBorder="1" applyAlignment="1">
      <alignment vertical="center" wrapText="1"/>
    </xf>
    <xf numFmtId="166" fontId="28" fillId="33" borderId="2" xfId="4" applyFont="1" applyFill="1" applyBorder="1" applyAlignment="1">
      <alignment vertical="center" wrapText="1"/>
    </xf>
    <xf numFmtId="166" fontId="28" fillId="5" borderId="2" xfId="4" applyFont="1" applyFill="1" applyBorder="1" applyAlignment="1">
      <alignment vertical="center" wrapText="1"/>
    </xf>
    <xf numFmtId="167" fontId="28" fillId="6" borderId="2" xfId="4" applyNumberFormat="1" applyFont="1" applyFill="1" applyBorder="1" applyAlignment="1">
      <alignment vertical="center" wrapText="1"/>
    </xf>
    <xf numFmtId="0" fontId="29" fillId="0" borderId="2" xfId="0" applyFont="1" applyBorder="1" applyAlignment="1" applyProtection="1">
      <alignment horizontal="center" vertical="center" wrapText="1"/>
      <protection locked="0"/>
    </xf>
    <xf numFmtId="0" fontId="0" fillId="0" borderId="2" xfId="0" applyBorder="1" applyAlignment="1">
      <alignment vertical="center" wrapText="1"/>
    </xf>
    <xf numFmtId="165" fontId="6" fillId="5" borderId="2" xfId="2" applyFont="1" applyFill="1" applyBorder="1" applyAlignment="1">
      <alignment horizontal="center" vertical="center" wrapText="1"/>
    </xf>
    <xf numFmtId="167" fontId="6" fillId="0" borderId="2" xfId="1" applyNumberFormat="1" applyFont="1" applyBorder="1" applyAlignment="1">
      <alignment horizontal="center" vertical="center" wrapText="1"/>
    </xf>
    <xf numFmtId="0" fontId="7" fillId="0" borderId="0" xfId="1" applyFont="1" applyAlignment="1">
      <alignment horizontal="center" vertical="center" wrapText="1"/>
    </xf>
    <xf numFmtId="0" fontId="7" fillId="0" borderId="0" xfId="0" applyFont="1" applyAlignment="1">
      <alignment horizontal="center" vertical="center" wrapText="1"/>
    </xf>
    <xf numFmtId="167" fontId="9" fillId="17" borderId="2" xfId="0" applyNumberFormat="1" applyFont="1" applyFill="1" applyBorder="1" applyAlignment="1">
      <alignment horizontal="center" vertical="center"/>
    </xf>
    <xf numFmtId="167" fontId="23" fillId="18" borderId="2" xfId="1" applyNumberFormat="1" applyFont="1" applyFill="1" applyBorder="1" applyAlignment="1">
      <alignment horizontal="center" vertical="center"/>
    </xf>
    <xf numFmtId="167" fontId="6" fillId="11" borderId="2" xfId="1" applyNumberFormat="1" applyFont="1" applyFill="1" applyBorder="1" applyAlignment="1">
      <alignment horizontal="center" vertical="center" wrapText="1"/>
    </xf>
    <xf numFmtId="0" fontId="9" fillId="34" borderId="0" xfId="1" applyFont="1" applyFill="1"/>
    <xf numFmtId="0" fontId="9" fillId="30" borderId="0" xfId="1" applyFont="1" applyFill="1"/>
    <xf numFmtId="0" fontId="9" fillId="0" borderId="0" xfId="1" applyFont="1" applyAlignment="1">
      <alignment horizontal="center" vertical="center" wrapText="1"/>
    </xf>
    <xf numFmtId="0" fontId="9" fillId="35" borderId="0" xfId="1" applyFont="1" applyFill="1" applyAlignment="1">
      <alignment horizontal="center" vertical="center" wrapText="1"/>
    </xf>
    <xf numFmtId="0" fontId="10" fillId="30" borderId="0" xfId="1" applyFont="1" applyFill="1" applyAlignment="1">
      <alignment horizontal="center" vertical="center" wrapText="1"/>
    </xf>
    <xf numFmtId="0" fontId="8" fillId="35" borderId="0" xfId="1" applyFont="1" applyFill="1" applyAlignment="1">
      <alignment vertical="center" wrapText="1"/>
    </xf>
    <xf numFmtId="0" fontId="8" fillId="30" borderId="0" xfId="1" applyFont="1" applyFill="1" applyAlignment="1">
      <alignment vertical="center" wrapText="1"/>
    </xf>
    <xf numFmtId="167" fontId="9" fillId="0" borderId="0" xfId="5" applyNumberFormat="1" applyFont="1" applyFill="1" applyBorder="1" applyAlignment="1">
      <alignment horizontal="center" vertical="center"/>
    </xf>
    <xf numFmtId="165" fontId="6" fillId="36" borderId="2" xfId="0" applyNumberFormat="1" applyFont="1" applyFill="1" applyBorder="1" applyAlignment="1">
      <alignment horizontal="center" vertical="center" wrapText="1"/>
    </xf>
    <xf numFmtId="0" fontId="20" fillId="0" borderId="0" xfId="0" applyFont="1" applyAlignment="1" applyProtection="1">
      <alignment horizontal="left" vertical="center" wrapText="1"/>
      <protection locked="0"/>
    </xf>
    <xf numFmtId="46" fontId="31" fillId="2" borderId="3" xfId="0" applyNumberFormat="1" applyFont="1" applyFill="1" applyBorder="1" applyAlignment="1">
      <alignment horizontal="center" vertical="center"/>
    </xf>
    <xf numFmtId="46" fontId="31" fillId="2" borderId="1" xfId="0" applyNumberFormat="1" applyFont="1" applyFill="1" applyBorder="1" applyAlignment="1">
      <alignment horizontal="center" vertical="center"/>
    </xf>
    <xf numFmtId="46" fontId="31" fillId="2" borderId="5" xfId="0" applyNumberFormat="1" applyFont="1" applyFill="1" applyBorder="1" applyAlignment="1">
      <alignment horizontal="center" vertical="center"/>
    </xf>
    <xf numFmtId="0" fontId="12" fillId="14" borderId="2" xfId="1" applyFont="1" applyFill="1" applyBorder="1" applyAlignment="1">
      <alignment horizontal="center" vertical="center" wrapText="1"/>
    </xf>
    <xf numFmtId="0" fontId="12" fillId="14" borderId="2" xfId="1" applyFont="1" applyFill="1" applyBorder="1" applyAlignment="1">
      <alignment horizontal="center" vertical="center"/>
    </xf>
    <xf numFmtId="0" fontId="3" fillId="15" borderId="11" xfId="1" applyFont="1" applyFill="1" applyBorder="1" applyAlignment="1">
      <alignment horizontal="center" vertical="center"/>
    </xf>
    <xf numFmtId="0" fontId="3" fillId="15" borderId="12" xfId="1" applyFont="1" applyFill="1" applyBorder="1" applyAlignment="1">
      <alignment horizontal="center" vertical="center"/>
    </xf>
    <xf numFmtId="0" fontId="6" fillId="0" borderId="3" xfId="1" applyFont="1" applyBorder="1" applyAlignment="1">
      <alignment horizontal="center" vertical="center"/>
    </xf>
    <xf numFmtId="0" fontId="6" fillId="0" borderId="1" xfId="1" applyFont="1" applyBorder="1" applyAlignment="1">
      <alignment horizontal="center" vertical="center"/>
    </xf>
    <xf numFmtId="0" fontId="3" fillId="9" borderId="11" xfId="1" applyFont="1" applyFill="1" applyBorder="1" applyAlignment="1">
      <alignment horizontal="center" vertical="center"/>
    </xf>
    <xf numFmtId="0" fontId="3" fillId="9" borderId="12" xfId="1" applyFont="1" applyFill="1" applyBorder="1" applyAlignment="1">
      <alignment horizontal="center" vertical="center"/>
    </xf>
    <xf numFmtId="165" fontId="4" fillId="0" borderId="20" xfId="6" applyFont="1" applyFill="1" applyBorder="1" applyAlignment="1">
      <alignment horizontal="center" vertical="center" wrapText="1"/>
    </xf>
    <xf numFmtId="165" fontId="4" fillId="0" borderId="21" xfId="6" applyFont="1" applyFill="1" applyBorder="1" applyAlignment="1">
      <alignment horizontal="center" vertical="center" wrapText="1"/>
    </xf>
    <xf numFmtId="165" fontId="4" fillId="0" borderId="22" xfId="6" applyFont="1" applyFill="1" applyBorder="1" applyAlignment="1">
      <alignment horizontal="center" vertical="center" wrapText="1"/>
    </xf>
    <xf numFmtId="0" fontId="3" fillId="4" borderId="26" xfId="1" applyFont="1" applyFill="1" applyBorder="1" applyAlignment="1">
      <alignment horizontal="center" vertical="center"/>
    </xf>
    <xf numFmtId="0" fontId="3" fillId="4" borderId="15" xfId="1" applyFont="1" applyFill="1" applyBorder="1" applyAlignment="1">
      <alignment horizontal="center" vertical="center"/>
    </xf>
    <xf numFmtId="0" fontId="3" fillId="4" borderId="27" xfId="1" applyFont="1" applyFill="1" applyBorder="1" applyAlignment="1">
      <alignment horizontal="center" vertical="center"/>
    </xf>
    <xf numFmtId="0" fontId="3" fillId="4" borderId="2" xfId="1" applyFont="1" applyFill="1" applyBorder="1" applyAlignment="1">
      <alignment horizontal="center" vertical="center"/>
    </xf>
    <xf numFmtId="0" fontId="3" fillId="9" borderId="11" xfId="1" applyFont="1" applyFill="1" applyBorder="1" applyAlignment="1">
      <alignment horizontal="center" vertical="center" wrapText="1"/>
    </xf>
    <xf numFmtId="0" fontId="3" fillId="9" borderId="12" xfId="1" applyFont="1" applyFill="1" applyBorder="1" applyAlignment="1">
      <alignment horizontal="center" vertical="center" wrapText="1"/>
    </xf>
    <xf numFmtId="0" fontId="7" fillId="0" borderId="1" xfId="1" applyFont="1" applyBorder="1" applyAlignment="1">
      <alignment horizontal="center" vertical="center" wrapText="1"/>
    </xf>
    <xf numFmtId="0" fontId="7" fillId="0" borderId="5" xfId="1" applyFont="1" applyBorder="1" applyAlignment="1">
      <alignment horizontal="center" vertical="center" wrapText="1"/>
    </xf>
    <xf numFmtId="0" fontId="11" fillId="0" borderId="3" xfId="1" applyFont="1" applyBorder="1" applyAlignment="1">
      <alignment horizontal="center" vertical="center"/>
    </xf>
    <xf numFmtId="0" fontId="11" fillId="0" borderId="1" xfId="1" applyFont="1" applyBorder="1" applyAlignment="1">
      <alignment horizontal="center" vertical="center"/>
    </xf>
    <xf numFmtId="0" fontId="11" fillId="0" borderId="5" xfId="1" applyFont="1" applyBorder="1" applyAlignment="1">
      <alignment horizontal="center" vertical="center"/>
    </xf>
    <xf numFmtId="0" fontId="3" fillId="15" borderId="8" xfId="1" applyFont="1" applyFill="1" applyBorder="1" applyAlignment="1">
      <alignment horizontal="center" vertical="center"/>
    </xf>
    <xf numFmtId="0" fontId="3" fillId="15" borderId="9"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1" xfId="1" applyFont="1" applyFill="1" applyBorder="1" applyAlignment="1">
      <alignment horizontal="center" vertical="center"/>
    </xf>
    <xf numFmtId="165" fontId="4" fillId="0" borderId="28" xfId="6" applyFont="1" applyFill="1" applyBorder="1" applyAlignment="1">
      <alignment horizontal="center" vertical="center" wrapText="1"/>
    </xf>
    <xf numFmtId="167" fontId="7" fillId="0" borderId="25" xfId="1" applyNumberFormat="1" applyFont="1" applyBorder="1" applyAlignment="1">
      <alignment horizontal="center" vertical="center" wrapText="1"/>
    </xf>
    <xf numFmtId="167" fontId="7" fillId="0" borderId="12" xfId="1" applyNumberFormat="1" applyFont="1" applyBorder="1" applyAlignment="1">
      <alignment horizontal="center" vertical="center" wrapText="1"/>
    </xf>
    <xf numFmtId="167" fontId="7" fillId="0" borderId="16" xfId="1" applyNumberFormat="1" applyFont="1" applyBorder="1" applyAlignment="1">
      <alignment horizontal="center" vertical="center" wrapText="1"/>
    </xf>
    <xf numFmtId="0" fontId="3" fillId="9" borderId="2" xfId="1" applyFont="1" applyFill="1" applyBorder="1" applyAlignment="1">
      <alignment horizontal="center" vertical="center"/>
    </xf>
    <xf numFmtId="0" fontId="4" fillId="30" borderId="3" xfId="1" applyFont="1" applyFill="1" applyBorder="1" applyAlignment="1">
      <alignment horizontal="center" vertical="center"/>
    </xf>
    <xf numFmtId="0" fontId="4" fillId="30" borderId="1" xfId="1" applyFont="1" applyFill="1" applyBorder="1" applyAlignment="1">
      <alignment horizontal="center" vertical="center"/>
    </xf>
    <xf numFmtId="0" fontId="4" fillId="30" borderId="5" xfId="1" applyFont="1" applyFill="1" applyBorder="1" applyAlignment="1">
      <alignment horizontal="center" vertical="center"/>
    </xf>
    <xf numFmtId="0" fontId="4" fillId="24" borderId="3" xfId="1" applyFont="1" applyFill="1" applyBorder="1" applyAlignment="1">
      <alignment horizontal="center" vertical="center"/>
    </xf>
    <xf numFmtId="0" fontId="4" fillId="24" borderId="1" xfId="1" applyFont="1" applyFill="1" applyBorder="1" applyAlignment="1">
      <alignment horizontal="center" vertical="center"/>
    </xf>
    <xf numFmtId="0" fontId="4" fillId="24" borderId="5" xfId="1" applyFont="1" applyFill="1" applyBorder="1" applyAlignment="1">
      <alignment horizontal="center" vertical="center"/>
    </xf>
    <xf numFmtId="0" fontId="4" fillId="20" borderId="3" xfId="1" applyFont="1" applyFill="1" applyBorder="1" applyAlignment="1">
      <alignment horizontal="center" vertical="center"/>
    </xf>
    <xf numFmtId="0" fontId="4" fillId="20" borderId="1" xfId="1" applyFont="1" applyFill="1" applyBorder="1" applyAlignment="1">
      <alignment horizontal="center" vertical="center"/>
    </xf>
    <xf numFmtId="0" fontId="4" fillId="20" borderId="5" xfId="1" applyFont="1" applyFill="1" applyBorder="1" applyAlignment="1">
      <alignment horizontal="center" vertical="center"/>
    </xf>
    <xf numFmtId="0" fontId="5" fillId="13" borderId="2" xfId="1" applyFont="1" applyFill="1" applyBorder="1" applyAlignment="1">
      <alignment horizontal="center" vertical="center" wrapText="1"/>
    </xf>
    <xf numFmtId="0" fontId="4" fillId="12" borderId="3" xfId="1" applyFont="1" applyFill="1" applyBorder="1" applyAlignment="1">
      <alignment horizontal="center" vertical="center"/>
    </xf>
    <xf numFmtId="0" fontId="4" fillId="12" borderId="1" xfId="1" applyFont="1" applyFill="1" applyBorder="1" applyAlignment="1">
      <alignment horizontal="center" vertical="center"/>
    </xf>
    <xf numFmtId="0" fontId="4" fillId="12" borderId="5" xfId="1" applyFont="1" applyFill="1" applyBorder="1" applyAlignment="1">
      <alignment horizontal="center" vertical="center"/>
    </xf>
    <xf numFmtId="0" fontId="4" fillId="10" borderId="3" xfId="1" applyFont="1" applyFill="1" applyBorder="1" applyAlignment="1">
      <alignment horizontal="center" vertical="center"/>
    </xf>
    <xf numFmtId="0" fontId="4" fillId="10" borderId="1" xfId="1" applyFont="1" applyFill="1" applyBorder="1" applyAlignment="1">
      <alignment horizontal="center" vertical="center"/>
    </xf>
    <xf numFmtId="0" fontId="4" fillId="10" borderId="5" xfId="1" applyFont="1" applyFill="1" applyBorder="1" applyAlignment="1">
      <alignment horizontal="center" vertical="center"/>
    </xf>
    <xf numFmtId="0" fontId="4" fillId="7" borderId="3" xfId="1" applyFont="1" applyFill="1" applyBorder="1" applyAlignment="1">
      <alignment horizontal="center" vertical="center"/>
    </xf>
    <xf numFmtId="0" fontId="4" fillId="7" borderId="1" xfId="1" applyFont="1" applyFill="1" applyBorder="1" applyAlignment="1">
      <alignment horizontal="center" vertical="center"/>
    </xf>
    <xf numFmtId="0" fontId="4" fillId="7" borderId="5" xfId="1" applyFont="1" applyFill="1" applyBorder="1" applyAlignment="1">
      <alignment horizontal="center" vertical="center"/>
    </xf>
    <xf numFmtId="0" fontId="4" fillId="5" borderId="3" xfId="1" applyFont="1" applyFill="1" applyBorder="1" applyAlignment="1">
      <alignment horizontal="center" vertical="center"/>
    </xf>
    <xf numFmtId="0" fontId="4" fillId="5" borderId="1" xfId="1" applyFont="1" applyFill="1" applyBorder="1" applyAlignment="1">
      <alignment horizontal="center" vertical="center"/>
    </xf>
    <xf numFmtId="0" fontId="4" fillId="5" borderId="5" xfId="1" applyFont="1" applyFill="1" applyBorder="1" applyAlignment="1">
      <alignment horizontal="center" vertical="center"/>
    </xf>
    <xf numFmtId="0" fontId="4" fillId="15" borderId="3" xfId="1" applyFont="1" applyFill="1" applyBorder="1" applyAlignment="1">
      <alignment horizontal="center" vertical="center"/>
    </xf>
    <xf numFmtId="0" fontId="4" fillId="15" borderId="1" xfId="1" applyFont="1" applyFill="1" applyBorder="1" applyAlignment="1">
      <alignment horizontal="center" vertical="center"/>
    </xf>
    <xf numFmtId="0" fontId="4" fillId="15" borderId="5" xfId="1" applyFont="1" applyFill="1" applyBorder="1" applyAlignment="1">
      <alignment horizontal="center" vertical="center"/>
    </xf>
    <xf numFmtId="0" fontId="4" fillId="22" borderId="3" xfId="1" applyFont="1" applyFill="1" applyBorder="1" applyAlignment="1">
      <alignment horizontal="center" vertical="center"/>
    </xf>
    <xf numFmtId="0" fontId="4" fillId="22" borderId="1" xfId="1" applyFont="1" applyFill="1" applyBorder="1" applyAlignment="1">
      <alignment horizontal="center" vertical="center"/>
    </xf>
    <xf numFmtId="0" fontId="4" fillId="22" borderId="5" xfId="1" applyFont="1" applyFill="1" applyBorder="1" applyAlignment="1">
      <alignment horizontal="center" vertical="center"/>
    </xf>
    <xf numFmtId="0" fontId="4" fillId="31" borderId="3" xfId="1" applyFont="1" applyFill="1" applyBorder="1" applyAlignment="1">
      <alignment horizontal="center" vertical="center"/>
    </xf>
    <xf numFmtId="0" fontId="4" fillId="31" borderId="1" xfId="1" applyFont="1" applyFill="1" applyBorder="1" applyAlignment="1">
      <alignment horizontal="center" vertical="center"/>
    </xf>
    <xf numFmtId="0" fontId="4" fillId="31" borderId="5" xfId="1" applyFont="1" applyFill="1" applyBorder="1" applyAlignment="1">
      <alignment horizontal="center" vertical="center"/>
    </xf>
    <xf numFmtId="0" fontId="4" fillId="24" borderId="3" xfId="1" applyFont="1" applyFill="1" applyBorder="1" applyAlignment="1">
      <alignment horizontal="center" vertical="center" wrapText="1"/>
    </xf>
    <xf numFmtId="0" fontId="4" fillId="24" borderId="1" xfId="1" applyFont="1" applyFill="1" applyBorder="1" applyAlignment="1">
      <alignment horizontal="center" vertical="center" wrapText="1"/>
    </xf>
    <xf numFmtId="0" fontId="4" fillId="24" borderId="5" xfId="1" applyFont="1" applyFill="1" applyBorder="1" applyAlignment="1">
      <alignment horizontal="center" vertical="center" wrapText="1"/>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13" fillId="3" borderId="0" xfId="1" applyFont="1" applyFill="1" applyAlignment="1">
      <alignment horizontal="center" vertical="center" wrapText="1"/>
    </xf>
    <xf numFmtId="0" fontId="3" fillId="6" borderId="5" xfId="1" applyFont="1" applyFill="1" applyBorder="1" applyAlignment="1">
      <alignment horizontal="center" vertical="center"/>
    </xf>
    <xf numFmtId="0" fontId="3" fillId="4" borderId="11"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16"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29" xfId="1" applyFont="1" applyFill="1" applyBorder="1" applyAlignment="1">
      <alignment horizontal="center" vertical="center"/>
    </xf>
    <xf numFmtId="0" fontId="3" fillId="6" borderId="2" xfId="1" applyFont="1" applyFill="1" applyBorder="1" applyAlignment="1">
      <alignment horizontal="center" vertical="center"/>
    </xf>
    <xf numFmtId="0" fontId="4" fillId="32" borderId="3" xfId="1" applyFont="1" applyFill="1" applyBorder="1" applyAlignment="1">
      <alignment horizontal="center" vertical="center"/>
    </xf>
    <xf numFmtId="0" fontId="4" fillId="32" borderId="1" xfId="1" applyFont="1" applyFill="1" applyBorder="1" applyAlignment="1">
      <alignment horizontal="center" vertical="center"/>
    </xf>
    <xf numFmtId="0" fontId="4" fillId="32" borderId="5" xfId="1" applyFont="1" applyFill="1" applyBorder="1" applyAlignment="1">
      <alignment horizontal="center" vertical="center"/>
    </xf>
    <xf numFmtId="0" fontId="4" fillId="5" borderId="15" xfId="0" applyFont="1" applyFill="1" applyBorder="1" applyAlignment="1">
      <alignment horizontal="center" vertical="center" wrapText="1"/>
    </xf>
    <xf numFmtId="0" fontId="4" fillId="5" borderId="17" xfId="0" applyFont="1" applyFill="1" applyBorder="1" applyAlignment="1">
      <alignment horizontal="center" vertical="center" wrapText="1"/>
    </xf>
  </cellXfs>
  <cellStyles count="7">
    <cellStyle name="Moneda" xfId="4" builtinId="4"/>
    <cellStyle name="Moneda [0]" xfId="6" builtinId="7"/>
    <cellStyle name="Moneda [0] 2" xfId="2" xr:uid="{00000000-0005-0000-0000-000001000000}"/>
    <cellStyle name="Normal" xfId="0" builtinId="0"/>
    <cellStyle name="Normal 2 3" xfId="3" xr:uid="{00000000-0005-0000-0000-000003000000}"/>
    <cellStyle name="Normal 3" xfId="1" xr:uid="{00000000-0005-0000-0000-000004000000}"/>
    <cellStyle name="Porcentaje" xfId="5" builtinId="5"/>
  </cellStyles>
  <dxfs count="0"/>
  <tableStyles count="0" defaultTableStyle="TableStyleMedium2" defaultPivotStyle="PivotStyleLight16"/>
  <colors>
    <mruColors>
      <color rgb="FF00FF00"/>
      <color rgb="FFFF0000"/>
      <color rgb="FFB5FBFF"/>
      <color rgb="FF3ADFF1"/>
      <color rgb="FFD4FFDA"/>
      <color rgb="FF00F185"/>
      <color rgb="FFF3FFB5"/>
      <color rgb="FFCBEE00"/>
      <color rgb="FFE2B1E5"/>
      <color rgb="FFCA72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ocumenttasks/documenttask1.xml><?xml version="1.0" encoding="utf-8"?>
<Tasks xmlns="http://schemas.microsoft.com/office/tasks/2019/documenttasks">
  <Task id="{E274A708-6265-49E6-BAF5-BF15D28CE428}">
    <Anchor>
      <Comment id="{794B5691-F46A-4B72-86FC-2637354E511F}"/>
    </Anchor>
    <History>
      <Event time="2026-09-20T02:22:38.03" id="{545A1E36-4DAE-4F8B-BCCC-D90FA45E6509}">
        <Attribution userId="S::julian.osorio@gobiernobogota.gov.co::df588f26-56fb-4afa-aefc-35fa5cac9d59" userName="Julian Osorio Arroyo" userProvider="AD"/>
        <Anchor>
          <Comment id="{794B5691-F46A-4B72-86FC-2637354E511F}"/>
        </Anchor>
        <Create/>
      </Event>
      <Event time="2026-09-20T02:22:38.03" id="{57CD66B9-A0BD-4E14-B5B5-965EE2087FC4}">
        <Attribution userId="S::julian.osorio@gobiernobogota.gov.co::df588f26-56fb-4afa-aefc-35fa5cac9d59" userName="Julian Osorio Arroyo" userProvider="AD"/>
        <Anchor>
          <Comment id="{794B5691-F46A-4B72-86FC-2637354E511F}"/>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794B5691-F46A-4B72-86FC-2637354E511F}"/>
        </Anchor>
        <SetTitle title="@Jose Gilberto Sopo Uribe"/>
      </Event>
    </History>
  </Task>
  <Task id="{E9AF5A2A-48CC-485A-ADB8-45DEF2684F2B}">
    <Anchor>
      <Comment id="{AB07FD2A-E9F3-4F37-83B8-34B4CE623098}"/>
    </Anchor>
    <History>
      <Event time="2026-09-20T02:13:26.81" id="{68C095C9-B61C-4FC3-BD10-20F84D9F7D2C}">
        <Attribution userId="S::julian.osorio@gobiernobogota.gov.co::df588f26-56fb-4afa-aefc-35fa5cac9d59" userName="Julian Osorio Arroyo" userProvider="AD"/>
        <Anchor>
          <Comment id="{AB07FD2A-E9F3-4F37-83B8-34B4CE623098}"/>
        </Anchor>
        <Create/>
      </Event>
      <Event time="2026-09-20T02:13:26.81" id="{35DDC54F-03F8-48FC-857F-EC7043BDC05A}">
        <Attribution userId="S::julian.osorio@gobiernobogota.gov.co::df588f26-56fb-4afa-aefc-35fa5cac9d59" userName="Julian Osorio Arroyo" userProvider="AD"/>
        <Anchor>
          <Comment id="{AB07FD2A-E9F3-4F37-83B8-34B4CE623098}"/>
        </Anchor>
        <Assign userId="S::jose.sopo@gobiernobogota.gov.co::72cc95be-868a-4c77-8336-b15d1e1f0284" userName="Jose Gilberto Sopo Uribe" userProvider="AD"/>
      </Event>
      <Event time="2026-09-20T02:13:26.81" id="{DF6EA782-3F20-44C5-89EC-60A9AE639941}">
        <Attribution userId="S::julian.osorio@gobiernobogota.gov.co::df588f26-56fb-4afa-aefc-35fa5cac9d59" userName="Julian Osorio Arroyo" userProvider="AD"/>
        <Anchor>
          <Comment id="{AB07FD2A-E9F3-4F37-83B8-34B4CE623098}"/>
        </Anchor>
        <SetTitle title="@Jose Gilberto Sopo Uribe"/>
      </Event>
    </History>
  </Task>
  <Task id="{3DDF572D-4C94-449A-A623-CC5248070D74}">
    <Anchor>
      <Comment id="{1859EA60-756E-4B26-B20F-4A54EAB33CBD}"/>
    </Anchor>
    <History>
      <Event time="2026-09-20T02:13:26.81" id="{68C095C9-B61C-4FC3-BD10-20F84D9F7D2C}">
        <Attribution userId="S::julian.osorio@gobiernobogota.gov.co::df588f26-56fb-4afa-aefc-35fa5cac9d59" userName="Julian Osorio Arroyo" userProvider="AD"/>
        <Anchor>
          <Comment id="{1859EA60-756E-4B26-B20F-4A54EAB33CBD}"/>
        </Anchor>
        <Create/>
      </Event>
      <Event time="2026-09-20T02:13:26.81" id="{35DDC54F-03F8-48FC-857F-EC7043BDC05A}">
        <Attribution userId="S::julian.osorio@gobiernobogota.gov.co::df588f26-56fb-4afa-aefc-35fa5cac9d59" userName="Julian Osorio Arroyo" userProvider="AD"/>
        <Anchor>
          <Comment id="{1859EA60-756E-4B26-B20F-4A54EAB33CBD}"/>
        </Anchor>
        <Assign userId="S::jose.sopo@gobiernobogota.gov.co::72cc95be-868a-4c77-8336-b15d1e1f0284" userName="Jose Gilberto Sopo Uribe" userProvider="AD"/>
      </Event>
      <Event time="2026-09-20T02:13:26.81" id="{DF6EA782-3F20-44C5-89EC-60A9AE639941}">
        <Attribution userId="S::julian.osorio@gobiernobogota.gov.co::df588f26-56fb-4afa-aefc-35fa5cac9d59" userName="Julian Osorio Arroyo" userProvider="AD"/>
        <Anchor>
          <Comment id="{1859EA60-756E-4B26-B20F-4A54EAB33CBD}"/>
        </Anchor>
        <SetTitle title="@Jose Gilberto Sopo Uribe"/>
      </Event>
    </History>
  </Task>
  <Task id="{EDF30237-D007-4B24-9C7E-5C1E8C969CE4}">
    <Anchor>
      <Comment id="{B298B609-D369-4773-BD1A-14AF8EA8074D}"/>
    </Anchor>
    <History>
      <Event time="2026-09-20T02:22:38.03" id="{545A1E36-4DAE-4F8B-BCCC-D90FA45E6509}">
        <Attribution userId="S::julian.osorio@gobiernobogota.gov.co::df588f26-56fb-4afa-aefc-35fa5cac9d59" userName="Julian Osorio Arroyo" userProvider="AD"/>
        <Anchor>
          <Comment id="{B298B609-D369-4773-BD1A-14AF8EA8074D}"/>
        </Anchor>
        <Create/>
      </Event>
      <Event time="2026-09-20T02:22:38.03" id="{57CD66B9-A0BD-4E14-B5B5-965EE2087FC4}">
        <Attribution userId="S::julian.osorio@gobiernobogota.gov.co::df588f26-56fb-4afa-aefc-35fa5cac9d59" userName="Julian Osorio Arroyo" userProvider="AD"/>
        <Anchor>
          <Comment id="{B298B609-D369-4773-BD1A-14AF8EA8074D}"/>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B298B609-D369-4773-BD1A-14AF8EA8074D}"/>
        </Anchor>
        <SetTitle title="@Jose Gilberto Sopo Uribe"/>
      </Event>
    </History>
  </Task>
  <Task id="{80F11E42-9B28-42A5-A293-4648C71D2EAC}">
    <Anchor>
      <Comment id="{BC570117-2879-485B-BFF8-F3A2DEF0BD58}"/>
    </Anchor>
    <History>
      <Event time="2026-09-20T02:22:38.03" id="{545A1E36-4DAE-4F8B-BCCC-D90FA45E6509}">
        <Attribution userId="S::julian.osorio@gobiernobogota.gov.co::df588f26-56fb-4afa-aefc-35fa5cac9d59" userName="Julian Osorio Arroyo" userProvider="AD"/>
        <Anchor>
          <Comment id="{BC570117-2879-485B-BFF8-F3A2DEF0BD58}"/>
        </Anchor>
        <Create/>
      </Event>
      <Event time="2026-09-20T02:22:38.03" id="{57CD66B9-A0BD-4E14-B5B5-965EE2087FC4}">
        <Attribution userId="S::julian.osorio@gobiernobogota.gov.co::df588f26-56fb-4afa-aefc-35fa5cac9d59" userName="Julian Osorio Arroyo" userProvider="AD"/>
        <Anchor>
          <Comment id="{BC570117-2879-485B-BFF8-F3A2DEF0BD58}"/>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BC570117-2879-485B-BFF8-F3A2DEF0BD58}"/>
        </Anchor>
        <SetTitle title="@Jose Gilberto Sopo Uribe"/>
      </Event>
    </History>
  </Task>
  <Task id="{D467194C-6EFB-4439-A6ED-C19FA49E8940}">
    <Anchor>
      <Comment id="{0EAB3B2D-E41B-49CD-8E63-088EF6F7B83F}"/>
    </Anchor>
    <History>
      <Event time="2026-09-20T02:13:26.81" id="{68C095C9-B61C-4FC3-BD10-20F84D9F7D2C}">
        <Attribution userId="S::julian.osorio@gobiernobogota.gov.co::df588f26-56fb-4afa-aefc-35fa5cac9d59" userName="Julian Osorio Arroyo" userProvider="AD"/>
        <Anchor>
          <Comment id="{0EAB3B2D-E41B-49CD-8E63-088EF6F7B83F}"/>
        </Anchor>
        <Create/>
      </Event>
      <Event time="2026-09-20T02:13:26.81" id="{35DDC54F-03F8-48FC-857F-EC7043BDC05A}">
        <Attribution userId="S::julian.osorio@gobiernobogota.gov.co::df588f26-56fb-4afa-aefc-35fa5cac9d59" userName="Julian Osorio Arroyo" userProvider="AD"/>
        <Anchor>
          <Comment id="{0EAB3B2D-E41B-49CD-8E63-088EF6F7B83F}"/>
        </Anchor>
        <Assign userId="S::jose.sopo@gobiernobogota.gov.co::72cc95be-868a-4c77-8336-b15d1e1f0284" userName="Jose Gilberto Sopo Uribe" userProvider="AD"/>
      </Event>
      <Event time="2026-09-20T02:13:26.81" id="{DF6EA782-3F20-44C5-89EC-60A9AE639941}">
        <Attribution userId="S::julian.osorio@gobiernobogota.gov.co::df588f26-56fb-4afa-aefc-35fa5cac9d59" userName="Julian Osorio Arroyo" userProvider="AD"/>
        <Anchor>
          <Comment id="{0EAB3B2D-E41B-49CD-8E63-088EF6F7B83F}"/>
        </Anchor>
        <SetTitle title="@Jose Gilberto Sopo Uribe"/>
      </Event>
    </History>
  </Task>
  <Task id="{12D49965-C1C1-4F4C-BF90-A7025B19E0D6}">
    <Anchor>
      <Comment id="{560314E5-6356-4EA1-B45A-43FFB605A714}"/>
    </Anchor>
    <History>
      <Event time="2026-09-20T02:13:26.81" id="{68C095C9-B61C-4FC3-BD10-20F84D9F7D2C}">
        <Attribution userId="S::julian.osorio@gobiernobogota.gov.co::df588f26-56fb-4afa-aefc-35fa5cac9d59" userName="Julian Osorio Arroyo" userProvider="AD"/>
        <Anchor>
          <Comment id="{560314E5-6356-4EA1-B45A-43FFB605A714}"/>
        </Anchor>
        <Create/>
      </Event>
      <Event time="2026-09-20T02:13:26.81" id="{35DDC54F-03F8-48FC-857F-EC7043BDC05A}">
        <Attribution userId="S::julian.osorio@gobiernobogota.gov.co::df588f26-56fb-4afa-aefc-35fa5cac9d59" userName="Julian Osorio Arroyo" userProvider="AD"/>
        <Anchor>
          <Comment id="{560314E5-6356-4EA1-B45A-43FFB605A714}"/>
        </Anchor>
        <Assign userId="S::jose.sopo@gobiernobogota.gov.co::72cc95be-868a-4c77-8336-b15d1e1f0284" userName="Jose Gilberto Sopo Uribe" userProvider="AD"/>
      </Event>
      <Event time="2026-09-20T02:13:26.81" id="{DF6EA782-3F20-44C5-89EC-60A9AE639941}">
        <Attribution userId="S::julian.osorio@gobiernobogota.gov.co::df588f26-56fb-4afa-aefc-35fa5cac9d59" userName="Julian Osorio Arroyo" userProvider="AD"/>
        <Anchor>
          <Comment id="{560314E5-6356-4EA1-B45A-43FFB605A714}"/>
        </Anchor>
        <SetTitle title="@Jose Gilberto Sopo Uribe"/>
      </Event>
    </History>
  </Task>
  <Task id="{32A1BA70-7318-4A5E-AA79-DEEF350F2A66}">
    <Anchor>
      <Comment id="{946696C2-95CD-48C2-85F8-9E56D33B8C5A}"/>
    </Anchor>
    <History>
      <Event time="2026-09-20T02:13:26.81" id="{68C095C9-B61C-4FC3-BD10-20F84D9F7D2C}">
        <Attribution userId="S::julian.osorio@gobiernobogota.gov.co::df588f26-56fb-4afa-aefc-35fa5cac9d59" userName="Julian Osorio Arroyo" userProvider="AD"/>
        <Anchor>
          <Comment id="{946696C2-95CD-48C2-85F8-9E56D33B8C5A}"/>
        </Anchor>
        <Create/>
      </Event>
      <Event time="2026-09-20T02:13:26.81" id="{35DDC54F-03F8-48FC-857F-EC7043BDC05A}">
        <Attribution userId="S::julian.osorio@gobiernobogota.gov.co::df588f26-56fb-4afa-aefc-35fa5cac9d59" userName="Julian Osorio Arroyo" userProvider="AD"/>
        <Anchor>
          <Comment id="{946696C2-95CD-48C2-85F8-9E56D33B8C5A}"/>
        </Anchor>
        <Assign userId="S::jose.sopo@gobiernobogota.gov.co::72cc95be-868a-4c77-8336-b15d1e1f0284" userName="Jose Gilberto Sopo Uribe" userProvider="AD"/>
      </Event>
      <Event time="2026-09-20T02:13:26.81" id="{DF6EA782-3F20-44C5-89EC-60A9AE639941}">
        <Attribution userId="S::julian.osorio@gobiernobogota.gov.co::df588f26-56fb-4afa-aefc-35fa5cac9d59" userName="Julian Osorio Arroyo" userProvider="AD"/>
        <Anchor>
          <Comment id="{946696C2-95CD-48C2-85F8-9E56D33B8C5A}"/>
        </Anchor>
        <SetTitle title="@Jose Gilberto Sopo Uribe"/>
      </Event>
    </History>
  </Task>
  <Task id="{BD2E5E75-B8F6-4B44-9482-4699DCBBB13F}">
    <Anchor>
      <Comment id="{41BF5DBC-EA4B-4FD8-94A8-9F8B2E3F9E03}"/>
    </Anchor>
    <History>
      <Event time="2026-09-20T02:13:26.81" id="{68C095C9-B61C-4FC3-BD10-20F84D9F7D2C}">
        <Attribution userId="S::julian.osorio@gobiernobogota.gov.co::df588f26-56fb-4afa-aefc-35fa5cac9d59" userName="Julian Osorio Arroyo" userProvider="AD"/>
        <Anchor>
          <Comment id="{41BF5DBC-EA4B-4FD8-94A8-9F8B2E3F9E03}"/>
        </Anchor>
        <Create/>
      </Event>
      <Event time="2026-09-20T02:13:26.81" id="{35DDC54F-03F8-48FC-857F-EC7043BDC05A}">
        <Attribution userId="S::julian.osorio@gobiernobogota.gov.co::df588f26-56fb-4afa-aefc-35fa5cac9d59" userName="Julian Osorio Arroyo" userProvider="AD"/>
        <Anchor>
          <Comment id="{41BF5DBC-EA4B-4FD8-94A8-9F8B2E3F9E03}"/>
        </Anchor>
        <Assign userId="S::jose.sopo@gobiernobogota.gov.co::72cc95be-868a-4c77-8336-b15d1e1f0284" userName="Jose Gilberto Sopo Uribe" userProvider="AD"/>
      </Event>
      <Event time="2026-09-20T02:13:26.81" id="{DF6EA782-3F20-44C5-89EC-60A9AE639941}">
        <Attribution userId="S::julian.osorio@gobiernobogota.gov.co::df588f26-56fb-4afa-aefc-35fa5cac9d59" userName="Julian Osorio Arroyo" userProvider="AD"/>
        <Anchor>
          <Comment id="{41BF5DBC-EA4B-4FD8-94A8-9F8B2E3F9E03}"/>
        </Anchor>
        <SetTitle title="@Jose Gilberto Sopo Uribe"/>
      </Event>
    </History>
  </Task>
  <Task id="{D75D0F87-4DB3-4DDE-8E5A-9B9BA6015075}">
    <Anchor>
      <Comment id="{7C8C3A7A-43A7-4E9D-9301-7EADEEA8DB46}"/>
    </Anchor>
    <History>
      <Event time="2026-09-20T02:13:26.81" id="{68C095C9-B61C-4FC3-BD10-20F84D9F7D2C}">
        <Attribution userId="S::julian.osorio@gobiernobogota.gov.co::df588f26-56fb-4afa-aefc-35fa5cac9d59" userName="Julian Osorio Arroyo" userProvider="AD"/>
        <Anchor>
          <Comment id="{7C8C3A7A-43A7-4E9D-9301-7EADEEA8DB46}"/>
        </Anchor>
        <Create/>
      </Event>
      <Event time="2026-09-20T02:13:26.81" id="{35DDC54F-03F8-48FC-857F-EC7043BDC05A}">
        <Attribution userId="S::julian.osorio@gobiernobogota.gov.co::df588f26-56fb-4afa-aefc-35fa5cac9d59" userName="Julian Osorio Arroyo" userProvider="AD"/>
        <Anchor>
          <Comment id="{7C8C3A7A-43A7-4E9D-9301-7EADEEA8DB46}"/>
        </Anchor>
        <Assign userId="S::jose.sopo@gobiernobogota.gov.co::72cc95be-868a-4c77-8336-b15d1e1f0284" userName="Jose Gilberto Sopo Uribe" userProvider="AD"/>
      </Event>
      <Event time="2026-09-20T02:13:26.81" id="{DF6EA782-3F20-44C5-89EC-60A9AE639941}">
        <Attribution userId="S::julian.osorio@gobiernobogota.gov.co::df588f26-56fb-4afa-aefc-35fa5cac9d59" userName="Julian Osorio Arroyo" userProvider="AD"/>
        <Anchor>
          <Comment id="{7C8C3A7A-43A7-4E9D-9301-7EADEEA8DB46}"/>
        </Anchor>
        <SetTitle title="@Jose Gilberto Sopo Uribe"/>
      </Event>
    </History>
  </Task>
  <Task id="{61020794-498C-4E30-BFD5-EC93DD9BED3D}">
    <Anchor>
      <Comment id="{197E46A9-3EFA-4919-8415-A811D86FB2DE}"/>
    </Anchor>
    <History>
      <Event time="2026-09-20T02:22:38.03" id="{545A1E36-4DAE-4F8B-BCCC-D90FA45E6509}">
        <Attribution userId="S::julian.osorio@gobiernobogota.gov.co::df588f26-56fb-4afa-aefc-35fa5cac9d59" userName="Julian Osorio Arroyo" userProvider="AD"/>
        <Anchor>
          <Comment id="{197E46A9-3EFA-4919-8415-A811D86FB2DE}"/>
        </Anchor>
        <Create/>
      </Event>
      <Event time="2026-09-20T02:22:38.03" id="{57CD66B9-A0BD-4E14-B5B5-965EE2087FC4}">
        <Attribution userId="S::julian.osorio@gobiernobogota.gov.co::df588f26-56fb-4afa-aefc-35fa5cac9d59" userName="Julian Osorio Arroyo" userProvider="AD"/>
        <Anchor>
          <Comment id="{197E46A9-3EFA-4919-8415-A811D86FB2DE}"/>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197E46A9-3EFA-4919-8415-A811D86FB2DE}"/>
        </Anchor>
        <SetTitle title="@Jose Gilberto Sopo Uribe"/>
      </Event>
    </History>
  </Task>
  <Task id="{DAABC8A8-0681-49A0-9C92-15BC7194092F}">
    <Anchor>
      <Comment id="{A4930A51-EFCF-4D3F-AB3E-CF329F69305A}"/>
    </Anchor>
    <History>
      <Event time="2026-09-20T02:22:38.03" id="{545A1E36-4DAE-4F8B-BCCC-D90FA45E6509}">
        <Attribution userId="S::julian.osorio@gobiernobogota.gov.co::df588f26-56fb-4afa-aefc-35fa5cac9d59" userName="Julian Osorio Arroyo" userProvider="AD"/>
        <Anchor>
          <Comment id="{A4930A51-EFCF-4D3F-AB3E-CF329F69305A}"/>
        </Anchor>
        <Create/>
      </Event>
      <Event time="2026-09-20T02:22:38.03" id="{57CD66B9-A0BD-4E14-B5B5-965EE2087FC4}">
        <Attribution userId="S::julian.osorio@gobiernobogota.gov.co::df588f26-56fb-4afa-aefc-35fa5cac9d59" userName="Julian Osorio Arroyo" userProvider="AD"/>
        <Anchor>
          <Comment id="{A4930A51-EFCF-4D3F-AB3E-CF329F69305A}"/>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A4930A51-EFCF-4D3F-AB3E-CF329F69305A}"/>
        </Anchor>
        <SetTitle title="@Jose Gilberto Sopo Uribe"/>
      </Event>
    </History>
  </Task>
  <Task id="{E0E816B1-F83B-40FB-BA65-F514D97B58DE}">
    <Anchor>
      <Comment id="{62C52A50-4667-4399-8559-C3B59479CD4C}"/>
    </Anchor>
    <History>
      <Event time="2026-09-20T02:22:38.03" id="{545A1E36-4DAE-4F8B-BCCC-D90FA45E6509}">
        <Attribution userId="S::julian.osorio@gobiernobogota.gov.co::df588f26-56fb-4afa-aefc-35fa5cac9d59" userName="Julian Osorio Arroyo" userProvider="AD"/>
        <Anchor>
          <Comment id="{62C52A50-4667-4399-8559-C3B59479CD4C}"/>
        </Anchor>
        <Create/>
      </Event>
      <Event time="2026-09-20T02:22:38.03" id="{57CD66B9-A0BD-4E14-B5B5-965EE2087FC4}">
        <Attribution userId="S::julian.osorio@gobiernobogota.gov.co::df588f26-56fb-4afa-aefc-35fa5cac9d59" userName="Julian Osorio Arroyo" userProvider="AD"/>
        <Anchor>
          <Comment id="{62C52A50-4667-4399-8559-C3B59479CD4C}"/>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62C52A50-4667-4399-8559-C3B59479CD4C}"/>
        </Anchor>
        <SetTitle title="@Jose Gilberto Sopo Uribe"/>
      </Event>
    </History>
  </Task>
  <Task id="{E7D64BB1-10D9-4B77-BF3D-12EEEA445CB9}">
    <Anchor>
      <Comment id="{15B2C8B1-374F-4996-A8F1-6C7128566490}"/>
    </Anchor>
    <History>
      <Event time="2026-09-20T02:22:38.03" id="{545A1E36-4DAE-4F8B-BCCC-D90FA45E6509}">
        <Attribution userId="S::julian.osorio@gobiernobogota.gov.co::df588f26-56fb-4afa-aefc-35fa5cac9d59" userName="Julian Osorio Arroyo" userProvider="AD"/>
        <Anchor>
          <Comment id="{15B2C8B1-374F-4996-A8F1-6C7128566490}"/>
        </Anchor>
        <Create/>
      </Event>
      <Event time="2026-09-20T02:22:38.03" id="{57CD66B9-A0BD-4E14-B5B5-965EE2087FC4}">
        <Attribution userId="S::julian.osorio@gobiernobogota.gov.co::df588f26-56fb-4afa-aefc-35fa5cac9d59" userName="Julian Osorio Arroyo" userProvider="AD"/>
        <Anchor>
          <Comment id="{15B2C8B1-374F-4996-A8F1-6C7128566490}"/>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15B2C8B1-374F-4996-A8F1-6C7128566490}"/>
        </Anchor>
        <SetTitle title="@Jose Gilberto Sopo Uribe"/>
      </Event>
    </History>
  </Task>
  <Task id="{CD687CB5-9A32-4B9A-A083-E92D7898E6C5}">
    <Anchor>
      <Comment id="{A347685A-F1B3-4C0B-B6D2-5588B4D58FB7}"/>
    </Anchor>
    <History>
      <Event time="2026-09-20T02:04:35.44" id="{4FF13D2A-EAF3-4A63-85A8-C0AC840CA7D2}">
        <Attribution userId="S::julian.osorio@gobiernobogota.gov.co::df588f26-56fb-4afa-aefc-35fa5cac9d59" userName="Julian Osorio Arroyo" userProvider="AD"/>
        <Anchor>
          <Comment id="{A347685A-F1B3-4C0B-B6D2-5588B4D58FB7}"/>
        </Anchor>
        <Create/>
      </Event>
      <Event time="2026-09-20T02:04:35.44" id="{251A970E-AF2E-4962-832E-27EE7E7907F4}">
        <Attribution userId="S::julian.osorio@gobiernobogota.gov.co::df588f26-56fb-4afa-aefc-35fa5cac9d59" userName="Julian Osorio Arroyo" userProvider="AD"/>
        <Anchor>
          <Comment id="{A347685A-F1B3-4C0B-B6D2-5588B4D58FB7}"/>
        </Anchor>
        <Assign userId="S::jose.sopo@gobiernobogota.gov.co::72cc95be-868a-4c77-8336-b15d1e1f0284" userName="Jose Gilberto Sopo Uribe" userProvider="AD"/>
      </Event>
      <Event time="2026-09-20T02:04:35.44" id="{4F0C6238-80AE-4842-B702-38B01DE3C95F}">
        <Attribution userId="S::julian.osorio@gobiernobogota.gov.co::df588f26-56fb-4afa-aefc-35fa5cac9d59" userName="Julian Osorio Arroyo" userProvider="AD"/>
        <Anchor>
          <Comment id="{A347685A-F1B3-4C0B-B6D2-5588B4D58FB7}"/>
        </Anchor>
        <SetTitle title="@Jose Gilberto Sopo Uribe"/>
      </Event>
    </History>
  </Task>
  <Task id="{C93901D0-C14E-466D-B337-D57D8F335D00}">
    <Anchor>
      <Comment id="{B34AB4DD-1A53-4988-BBA7-A023FF8BFC3F}"/>
    </Anchor>
    <History>
      <Event time="2026-09-20T02:22:38.03" id="{545A1E36-4DAE-4F8B-BCCC-D90FA45E6509}">
        <Attribution userId="S::julian.osorio@gobiernobogota.gov.co::df588f26-56fb-4afa-aefc-35fa5cac9d59" userName="Julian Osorio Arroyo" userProvider="AD"/>
        <Anchor>
          <Comment id="{B34AB4DD-1A53-4988-BBA7-A023FF8BFC3F}"/>
        </Anchor>
        <Create/>
      </Event>
      <Event time="2026-09-20T02:22:38.03" id="{57CD66B9-A0BD-4E14-B5B5-965EE2087FC4}">
        <Attribution userId="S::julian.osorio@gobiernobogota.gov.co::df588f26-56fb-4afa-aefc-35fa5cac9d59" userName="Julian Osorio Arroyo" userProvider="AD"/>
        <Anchor>
          <Comment id="{B34AB4DD-1A53-4988-BBA7-A023FF8BFC3F}"/>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B34AB4DD-1A53-4988-BBA7-A023FF8BFC3F}"/>
        </Anchor>
        <SetTitle title="@Jose Gilberto Sopo Uribe"/>
      </Event>
    </History>
  </Task>
  <Task id="{C58528D2-3FB8-4E64-A9E1-40DE7C4755FB}">
    <Anchor>
      <Comment id="{443F42F4-8D85-4C18-A007-04320520A63A}"/>
    </Anchor>
    <History>
      <Event time="2026-09-20T02:22:38.03" id="{545A1E36-4DAE-4F8B-BCCC-D90FA45E6509}">
        <Attribution userId="S::julian.osorio@gobiernobogota.gov.co::df588f26-56fb-4afa-aefc-35fa5cac9d59" userName="Julian Osorio Arroyo" userProvider="AD"/>
        <Anchor>
          <Comment id="{443F42F4-8D85-4C18-A007-04320520A63A}"/>
        </Anchor>
        <Create/>
      </Event>
      <Event time="2026-09-20T02:22:38.03" id="{57CD66B9-A0BD-4E14-B5B5-965EE2087FC4}">
        <Attribution userId="S::julian.osorio@gobiernobogota.gov.co::df588f26-56fb-4afa-aefc-35fa5cac9d59" userName="Julian Osorio Arroyo" userProvider="AD"/>
        <Anchor>
          <Comment id="{443F42F4-8D85-4C18-A007-04320520A63A}"/>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443F42F4-8D85-4C18-A007-04320520A63A}"/>
        </Anchor>
        <SetTitle title="@Jose Gilberto Sopo Uribe"/>
      </Event>
    </History>
  </Task>
  <Task id="{AC9FA2D6-BE6E-4E61-9D23-1EA21203CD86}">
    <Anchor>
      <Comment id="{A6D8EAEB-7F8E-421D-A96C-618FB0C2126F}"/>
    </Anchor>
    <History>
      <Event time="2026-09-20T02:22:38.03" id="{545A1E36-4DAE-4F8B-BCCC-D90FA45E6509}">
        <Attribution userId="S::julian.osorio@gobiernobogota.gov.co::df588f26-56fb-4afa-aefc-35fa5cac9d59" userName="Julian Osorio Arroyo" userProvider="AD"/>
        <Anchor>
          <Comment id="{A6D8EAEB-7F8E-421D-A96C-618FB0C2126F}"/>
        </Anchor>
        <Create/>
      </Event>
      <Event time="2026-09-20T02:22:38.03" id="{57CD66B9-A0BD-4E14-B5B5-965EE2087FC4}">
        <Attribution userId="S::julian.osorio@gobiernobogota.gov.co::df588f26-56fb-4afa-aefc-35fa5cac9d59" userName="Julian Osorio Arroyo" userProvider="AD"/>
        <Anchor>
          <Comment id="{A6D8EAEB-7F8E-421D-A96C-618FB0C2126F}"/>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A6D8EAEB-7F8E-421D-A96C-618FB0C2126F}"/>
        </Anchor>
        <SetTitle title="@Jose Gilberto Sopo Uribe"/>
      </Event>
    </History>
  </Task>
  <Task id="{8050FDD9-ED29-48E9-A3D2-FA01A485ADD2}">
    <Anchor>
      <Comment id="{323A7E4F-73BC-43D6-A71A-8C852B184CB3}"/>
    </Anchor>
    <History>
      <Event time="2026-09-20T02:22:38.03" id="{545A1E36-4DAE-4F8B-BCCC-D90FA45E6509}">
        <Attribution userId="S::julian.osorio@gobiernobogota.gov.co::df588f26-56fb-4afa-aefc-35fa5cac9d59" userName="Julian Osorio Arroyo" userProvider="AD"/>
        <Anchor>
          <Comment id="{323A7E4F-73BC-43D6-A71A-8C852B184CB3}"/>
        </Anchor>
        <Create/>
      </Event>
      <Event time="2026-09-20T02:22:38.03" id="{57CD66B9-A0BD-4E14-B5B5-965EE2087FC4}">
        <Attribution userId="S::julian.osorio@gobiernobogota.gov.co::df588f26-56fb-4afa-aefc-35fa5cac9d59" userName="Julian Osorio Arroyo" userProvider="AD"/>
        <Anchor>
          <Comment id="{323A7E4F-73BC-43D6-A71A-8C852B184CB3}"/>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323A7E4F-73BC-43D6-A71A-8C852B184CB3}"/>
        </Anchor>
        <SetTitle title="@Jose Gilberto Sopo Uribe"/>
      </Event>
    </History>
  </Task>
  <Task id="{ED8B56F2-BEE6-4454-A091-0085506C0DC1}">
    <Anchor>
      <Comment id="{F43762B2-6987-499A-98EA-4459653A360F}"/>
    </Anchor>
    <History>
      <Event time="2026-09-20T02:22:38.03" id="{545A1E36-4DAE-4F8B-BCCC-D90FA45E6509}">
        <Attribution userId="S::julian.osorio@gobiernobogota.gov.co::df588f26-56fb-4afa-aefc-35fa5cac9d59" userName="Julian Osorio Arroyo" userProvider="AD"/>
        <Anchor>
          <Comment id="{F43762B2-6987-499A-98EA-4459653A360F}"/>
        </Anchor>
        <Create/>
      </Event>
      <Event time="2026-09-20T02:22:38.03" id="{57CD66B9-A0BD-4E14-B5B5-965EE2087FC4}">
        <Attribution userId="S::julian.osorio@gobiernobogota.gov.co::df588f26-56fb-4afa-aefc-35fa5cac9d59" userName="Julian Osorio Arroyo" userProvider="AD"/>
        <Anchor>
          <Comment id="{F43762B2-6987-499A-98EA-4459653A360F}"/>
        </Anchor>
        <Assign userId="S::jose.sopo@gobiernobogota.gov.co::72cc95be-868a-4c77-8336-b15d1e1f0284" userName="Jose Gilberto Sopo Uribe" userProvider="AD"/>
      </Event>
      <Event time="2026-09-20T02:22:38.03" id="{BB047A22-8353-47A9-B0A0-8F00C095B81D}">
        <Attribution userId="S::julian.osorio@gobiernobogota.gov.co::df588f26-56fb-4afa-aefc-35fa5cac9d59" userName="Julian Osorio Arroyo" userProvider="AD"/>
        <Anchor>
          <Comment id="{F43762B2-6987-499A-98EA-4459653A360F}"/>
        </Anchor>
        <SetTitle title="@Jose Gilberto Sopo Uribe"/>
      </Event>
    </History>
  </Task>
</Tasks>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persons/person.xml><?xml version="1.0" encoding="utf-8"?>
<personList xmlns="http://schemas.microsoft.com/office/spreadsheetml/2018/threadedcomments" xmlns:x="http://schemas.openxmlformats.org/spreadsheetml/2006/main">
  <person displayName="Jose Gilberto Sopo Uribe" id="{16F90729-866D-47A5-8276-67C8D20A3AB5}" userId="jose.sopo@gobiernobogota.gov.co" providerId="PeoplePicker"/>
  <person displayName="Julian Osorio Arroyo" id="{1AFC99C9-6401-4861-AEF7-85249426771B}" userId="S::julian.osorio@gobiernobogota.gov.co::df588f26-56fb-4afa-aefc-35fa5cac9d59"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J25" dT="2026-09-20T02:22:38.19" personId="{1AFC99C9-6401-4861-AEF7-85249426771B}" id="{443F42F4-8D85-4C18-A007-04320520A63A}">
    <text>@Jose Gilberto Sopo Uribe</text>
    <mentions>
      <mention mentionpersonId="{16F90729-866D-47A5-8276-67C8D20A3AB5}" mentionId="{64A3101C-A13F-45DF-9905-9D114382B273}" startIndex="0" length="25"/>
    </mentions>
  </threadedComment>
  <threadedComment ref="FJ26" dT="2026-09-20T02:22:38.19" personId="{1AFC99C9-6401-4861-AEF7-85249426771B}" id="{A6D8EAEB-7F8E-421D-A96C-618FB0C2126F}">
    <text>@Jose Gilberto Sopo Uribe</text>
    <mentions>
      <mention mentionpersonId="{16F90729-866D-47A5-8276-67C8D20A3AB5}" mentionId="{E89499B7-3F5F-4D95-A858-18DF17D77F0C}" startIndex="0" length="25"/>
    </mentions>
  </threadedComment>
  <threadedComment ref="FJ38" dT="2026-09-20T02:22:38.19" personId="{1AFC99C9-6401-4861-AEF7-85249426771B}" id="{197E46A9-3EFA-4919-8415-A811D86FB2DE}">
    <text>@Jose Gilberto Sopo Uribe</text>
    <mentions>
      <mention mentionpersonId="{16F90729-866D-47A5-8276-67C8D20A3AB5}" mentionId="{9FA7B95C-A6DC-4436-833E-65586162ABBF}" startIndex="0" length="25"/>
    </mentions>
  </threadedComment>
  <threadedComment ref="FJ41" dT="2026-09-20T02:22:38.19" personId="{1AFC99C9-6401-4861-AEF7-85249426771B}" id="{323A7E4F-73BC-43D6-A71A-8C852B184CB3}">
    <text>@Jose Gilberto Sopo Uribe</text>
    <mentions>
      <mention mentionpersonId="{16F90729-866D-47A5-8276-67C8D20A3AB5}" mentionId="{BC0B5A38-35DE-4B5B-B452-D89970C5AA54}" startIndex="0" length="25"/>
    </mentions>
  </threadedComment>
  <threadedComment ref="FJ43" dT="2026-09-20T02:22:38.19" personId="{1AFC99C9-6401-4861-AEF7-85249426771B}" id="{794B5691-F46A-4B72-86FC-2637354E511F}">
    <text>@Jose Gilberto Sopo Uribe</text>
    <mentions>
      <mention mentionpersonId="{16F90729-866D-47A5-8276-67C8D20A3AB5}" mentionId="{437F9C0A-2BF3-43E1-9C9E-0990A88B08CD}" startIndex="0" length="25"/>
    </mentions>
  </threadedComment>
  <threadedComment ref="FJ58" dT="2026-09-20T02:22:38.19" personId="{1AFC99C9-6401-4861-AEF7-85249426771B}" id="{BC570117-2879-485B-BFF8-F3A2DEF0BD58}">
    <text>@Jose Gilberto Sopo Uribe</text>
    <mentions>
      <mention mentionpersonId="{16F90729-866D-47A5-8276-67C8D20A3AB5}" mentionId="{A826385C-17D2-4341-9750-C17D6FCB711C}" startIndex="0" length="25"/>
    </mentions>
  </threadedComment>
  <threadedComment ref="FJ60" dT="2026-09-20T02:22:38.19" personId="{1AFC99C9-6401-4861-AEF7-85249426771B}" id="{A4930A51-EFCF-4D3F-AB3E-CF329F69305A}">
    <text>@Jose Gilberto Sopo Uribe</text>
    <mentions>
      <mention mentionpersonId="{16F90729-866D-47A5-8276-67C8D20A3AB5}" mentionId="{0B7E36D4-9B78-403D-A64A-05C254C534B1}" startIndex="0" length="25"/>
    </mentions>
  </threadedComment>
  <threadedComment ref="FJ65" dT="2026-09-20T02:22:38.19" personId="{1AFC99C9-6401-4861-AEF7-85249426771B}" id="{62C52A50-4667-4399-8559-C3B59479CD4C}">
    <text>@Jose Gilberto Sopo Uribe</text>
    <mentions>
      <mention mentionpersonId="{16F90729-866D-47A5-8276-67C8D20A3AB5}" mentionId="{B6697223-335B-4C57-8834-D8F554D25CCD}" startIndex="0" length="25"/>
    </mentions>
  </threadedComment>
  <threadedComment ref="FJ72" dT="2026-09-20T02:13:27.03" personId="{1AFC99C9-6401-4861-AEF7-85249426771B}" id="{946696C2-95CD-48C2-85F8-9E56D33B8C5A}">
    <text>@Jose Gilberto Sopo Uribe</text>
    <mentions>
      <mention mentionpersonId="{16F90729-866D-47A5-8276-67C8D20A3AB5}" mentionId="{00D14B67-ACE9-408A-9618-1EBFFE37253F}" startIndex="0" length="25"/>
    </mentions>
  </threadedComment>
  <threadedComment ref="FJ73" dT="2026-09-20T02:22:38.19" personId="{1AFC99C9-6401-4861-AEF7-85249426771B}" id="{15B2C8B1-374F-4996-A8F1-6C7128566490}">
    <text>@Jose Gilberto Sopo Uribe</text>
    <mentions>
      <mention mentionpersonId="{16F90729-866D-47A5-8276-67C8D20A3AB5}" mentionId="{D9AFC094-6FB7-4745-AC7B-8CF8D87AC38F}" startIndex="0" length="25"/>
    </mentions>
  </threadedComment>
  <threadedComment ref="FJ75" dT="2026-09-20T02:13:27.03" personId="{1AFC99C9-6401-4861-AEF7-85249426771B}" id="{560314E5-6356-4EA1-B45A-43FFB605A714}">
    <text>@Jose Gilberto Sopo Uribe</text>
    <mentions>
      <mention mentionpersonId="{16F90729-866D-47A5-8276-67C8D20A3AB5}" mentionId="{0BA616AE-BD1C-49B9-8165-903C11FCA753}" startIndex="0" length="25"/>
    </mentions>
  </threadedComment>
  <threadedComment ref="FJ76" dT="2026-09-20T02:13:27.03" personId="{1AFC99C9-6401-4861-AEF7-85249426771B}" id="{AB07FD2A-E9F3-4F37-83B8-34B4CE623098}">
    <text>@Jose Gilberto Sopo Uribe</text>
    <mentions>
      <mention mentionpersonId="{16F90729-866D-47A5-8276-67C8D20A3AB5}" mentionId="{F290E84E-B1CA-44A4-B740-4612CD32BEA5}" startIndex="0" length="25"/>
    </mentions>
  </threadedComment>
  <threadedComment ref="FJ77" dT="2026-09-20T02:13:27.03" personId="{1AFC99C9-6401-4861-AEF7-85249426771B}" id="{41BF5DBC-EA4B-4FD8-94A8-9F8B2E3F9E03}">
    <text>@Jose Gilberto Sopo Uribe</text>
    <mentions>
      <mention mentionpersonId="{16F90729-866D-47A5-8276-67C8D20A3AB5}" mentionId="{D8ED7C07-0C85-4822-8747-E4FE894B1CA2}" startIndex="0" length="25"/>
    </mentions>
  </threadedComment>
  <threadedComment ref="FJ78" dT="2026-09-20T02:13:27.03" personId="{1AFC99C9-6401-4861-AEF7-85249426771B}" id="{0EAB3B2D-E41B-49CD-8E63-088EF6F7B83F}">
    <text>@Jose Gilberto Sopo Uribe</text>
    <mentions>
      <mention mentionpersonId="{16F90729-866D-47A5-8276-67C8D20A3AB5}" mentionId="{6E5FF51E-07FB-4682-A664-F2BDEA6D6504}" startIndex="0" length="25"/>
    </mentions>
  </threadedComment>
  <threadedComment ref="FJ84" dT="2026-09-20T02:13:27.03" personId="{1AFC99C9-6401-4861-AEF7-85249426771B}" id="{7C8C3A7A-43A7-4E9D-9301-7EADEEA8DB46}">
    <text>@Jose Gilberto Sopo Uribe</text>
    <mentions>
      <mention mentionpersonId="{16F90729-866D-47A5-8276-67C8D20A3AB5}" mentionId="{F6D9805C-7B8E-45BF-B8E1-D1ACC3E9CF09}" startIndex="0" length="25"/>
    </mentions>
  </threadedComment>
  <threadedComment ref="FJ96" dT="2026-09-20T02:22:38.19" personId="{1AFC99C9-6401-4861-AEF7-85249426771B}" id="{B298B609-D369-4773-BD1A-14AF8EA8074D}">
    <text>@Jose Gilberto Sopo Uribe</text>
    <mentions>
      <mention mentionpersonId="{16F90729-866D-47A5-8276-67C8D20A3AB5}" mentionId="{079B0F22-707B-445C-A233-FF1F62BFEB31}" startIndex="0" length="25"/>
    </mentions>
  </threadedComment>
  <threadedComment ref="FJ107" dT="2026-09-20T02:22:38.19" personId="{1AFC99C9-6401-4861-AEF7-85249426771B}" id="{F43762B2-6987-499A-98EA-4459653A360F}">
    <text>@Jose Gilberto Sopo Uribe</text>
    <mentions>
      <mention mentionpersonId="{16F90729-866D-47A5-8276-67C8D20A3AB5}" mentionId="{42191301-F868-4419-A449-838230E0D2D4}" startIndex="0" length="25"/>
    </mentions>
  </threadedComment>
  <threadedComment ref="FJ122" dT="2026-09-20T02:13:27.03" personId="{1AFC99C9-6401-4861-AEF7-85249426771B}" id="{1859EA60-756E-4B26-B20F-4A54EAB33CBD}">
    <text>@Jose Gilberto Sopo Uribe</text>
    <mentions>
      <mention mentionpersonId="{16F90729-866D-47A5-8276-67C8D20A3AB5}" mentionId="{0CE01CE7-DD89-4ED0-8E14-F2AEE34C65FE}" startIndex="0" length="25"/>
    </mentions>
  </threadedComment>
  <threadedComment ref="FJ133" dT="2026-09-20T02:22:38.19" personId="{1AFC99C9-6401-4861-AEF7-85249426771B}" id="{B34AB4DD-1A53-4988-BBA7-A023FF8BFC3F}">
    <text>@Jose Gilberto Sopo Uribe</text>
    <mentions>
      <mention mentionpersonId="{16F90729-866D-47A5-8276-67C8D20A3AB5}" mentionId="{19A63148-0ED6-4BE3-9C0A-185FDBB78526}" startIndex="0" length="25"/>
    </mentions>
  </threadedComment>
  <threadedComment ref="FL196" dT="2026-09-20T02:04:35.65" personId="{1AFC99C9-6401-4861-AEF7-85249426771B}" id="{A347685A-F1B3-4C0B-B6D2-5588B4D58FB7}">
    <text>@Jose Gilberto Sopo Uribe</text>
    <mentions>
      <mention mentionpersonId="{16F90729-866D-47A5-8276-67C8D20A3AB5}" mentionId="{B9B1160A-AB3A-4717-86A9-DAF3834C2A6C}" startIndex="0" length="25"/>
    </mentions>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9/04/relationships/documenttask" Target="../documenttasks/documenttask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P233"/>
  <sheetViews>
    <sheetView tabSelected="1" zoomScale="70" zoomScaleNormal="70" workbookViewId="0">
      <pane xSplit="7" ySplit="9" topLeftCell="H10" activePane="bottomRight" state="frozen"/>
      <selection pane="topRight" activeCell="H1" sqref="H1"/>
      <selection pane="bottomLeft" activeCell="A10" sqref="A10"/>
      <selection pane="bottomRight" activeCell="A9" sqref="A9:G9"/>
    </sheetView>
  </sheetViews>
  <sheetFormatPr baseColWidth="10" defaultColWidth="11.42578125" defaultRowHeight="15.75" x14ac:dyDescent="0.25"/>
  <cols>
    <col min="1" max="1" width="7.140625" style="24" customWidth="1"/>
    <col min="2" max="2" width="24.42578125" style="24" bestFit="1" customWidth="1"/>
    <col min="3" max="3" width="75.42578125" style="24" customWidth="1"/>
    <col min="4" max="4" width="14.140625" style="40" customWidth="1"/>
    <col min="5" max="5" width="20.85546875" style="24" customWidth="1"/>
    <col min="6" max="6" width="11.42578125" style="24"/>
    <col min="7" max="7" width="38.42578125" style="24" customWidth="1"/>
    <col min="8" max="8" width="15.85546875" style="24" customWidth="1"/>
    <col min="9" max="9" width="15.42578125" style="24" customWidth="1"/>
    <col min="10" max="10" width="17.28515625" style="24" customWidth="1"/>
    <col min="11" max="11" width="17.42578125" style="24" customWidth="1"/>
    <col min="12" max="12" width="27.42578125" style="24" customWidth="1"/>
    <col min="13" max="13" width="18.42578125" style="39" customWidth="1"/>
    <col min="14" max="14" width="15.42578125" style="24" customWidth="1"/>
    <col min="15" max="15" width="19.42578125" style="24" customWidth="1"/>
    <col min="16" max="16" width="22.42578125" style="24" customWidth="1"/>
    <col min="17" max="17" width="23" style="24" customWidth="1"/>
    <col min="18" max="18" width="20.140625" style="24" customWidth="1"/>
    <col min="19" max="19" width="17" style="24" customWidth="1"/>
    <col min="20" max="20" width="20.85546875" style="24" customWidth="1"/>
    <col min="21" max="22" width="26.85546875" style="24" customWidth="1"/>
    <col min="23" max="23" width="19.42578125" style="24" customWidth="1"/>
    <col min="24" max="24" width="18.85546875" style="24" customWidth="1"/>
    <col min="25" max="25" width="17.7109375" style="24" customWidth="1"/>
    <col min="26" max="26" width="19.85546875" style="24" customWidth="1"/>
    <col min="27" max="47" width="23.42578125" style="24" customWidth="1"/>
    <col min="48" max="60" width="20.85546875" style="24" customWidth="1"/>
    <col min="61" max="61" width="27.42578125" style="24" customWidth="1"/>
    <col min="62" max="62" width="27.140625" style="24" customWidth="1"/>
    <col min="63" max="65" width="20.85546875" style="24" customWidth="1"/>
    <col min="66" max="67" width="23.140625" style="24" bestFit="1" customWidth="1"/>
    <col min="68" max="157" width="20.85546875" style="24" customWidth="1"/>
    <col min="158" max="158" width="20.7109375" style="24" customWidth="1"/>
    <col min="159" max="159" width="28.28515625" style="24" customWidth="1"/>
    <col min="160" max="160" width="23.42578125" style="24" customWidth="1"/>
    <col min="161" max="161" width="17.140625" style="24" customWidth="1"/>
    <col min="162" max="162" width="23.42578125" style="24" bestFit="1" customWidth="1"/>
    <col min="163" max="163" width="35" style="24" customWidth="1"/>
    <col min="164" max="164" width="36.42578125" style="24" customWidth="1"/>
    <col min="165" max="165" width="16.7109375" style="24" customWidth="1"/>
    <col min="166" max="166" width="20.7109375" style="24" hidden="1" customWidth="1"/>
    <col min="167" max="167" width="12.140625" style="24" hidden="1" customWidth="1"/>
    <col min="168" max="168" width="17.140625" style="24" hidden="1" customWidth="1"/>
    <col min="169" max="169" width="18.28515625" style="24" customWidth="1"/>
    <col min="170" max="170" width="17.140625" style="24" bestFit="1" customWidth="1"/>
    <col min="171" max="171" width="11.42578125" style="24"/>
    <col min="172" max="172" width="17.42578125" style="24" bestFit="1" customWidth="1"/>
    <col min="173" max="16384" width="11.42578125" style="24"/>
  </cols>
  <sheetData>
    <row r="1" spans="1:166" s="62" customFormat="1" ht="36.75" customHeight="1" x14ac:dyDescent="0.25">
      <c r="A1" s="260" t="s">
        <v>0</v>
      </c>
      <c r="B1" s="260"/>
      <c r="C1" s="260"/>
      <c r="D1" s="260"/>
      <c r="E1" s="260"/>
      <c r="F1" s="260"/>
      <c r="G1" s="260"/>
      <c r="AB1" s="186"/>
      <c r="AG1" s="186"/>
      <c r="AL1" s="186"/>
      <c r="AM1" s="186"/>
      <c r="AN1" s="186"/>
      <c r="AP1" s="185"/>
      <c r="BA1" s="185"/>
    </row>
    <row r="2" spans="1:166" s="62" customFormat="1" ht="21" customHeight="1" x14ac:dyDescent="0.25">
      <c r="A2" s="260"/>
      <c r="B2" s="260"/>
      <c r="C2" s="260"/>
      <c r="D2" s="260"/>
      <c r="E2" s="260"/>
      <c r="F2" s="260"/>
      <c r="G2" s="260"/>
    </row>
    <row r="3" spans="1:166" s="62" customFormat="1" ht="15.6" customHeight="1" x14ac:dyDescent="0.25">
      <c r="A3" s="260"/>
      <c r="B3" s="260"/>
      <c r="C3" s="260"/>
      <c r="D3" s="260"/>
      <c r="E3" s="260"/>
      <c r="F3" s="260"/>
      <c r="G3" s="260"/>
    </row>
    <row r="4" spans="1:166" s="62" customFormat="1" ht="16.350000000000001" customHeight="1" x14ac:dyDescent="0.25">
      <c r="A4" s="260"/>
      <c r="B4" s="260"/>
      <c r="C4" s="260"/>
      <c r="D4" s="260"/>
      <c r="E4" s="260"/>
      <c r="F4" s="260"/>
      <c r="G4" s="260"/>
    </row>
    <row r="5" spans="1:166" x14ac:dyDescent="0.25">
      <c r="A5" s="25"/>
      <c r="B5" s="25"/>
      <c r="C5" s="25"/>
      <c r="D5" s="25"/>
      <c r="E5" s="25"/>
      <c r="F5" s="25"/>
      <c r="G5" s="25"/>
      <c r="H5" s="62"/>
      <c r="I5" s="62"/>
      <c r="J5" s="62"/>
      <c r="K5" s="62"/>
      <c r="L5" s="62"/>
      <c r="M5" s="62"/>
      <c r="N5" s="62"/>
      <c r="O5" s="62"/>
      <c r="P5" s="62"/>
      <c r="Q5" s="62"/>
    </row>
    <row r="6" spans="1:166" ht="31.5" customHeight="1" x14ac:dyDescent="0.25">
      <c r="A6" s="258" t="s">
        <v>1</v>
      </c>
      <c r="B6" s="259"/>
      <c r="C6" s="259"/>
      <c r="D6" s="259"/>
      <c r="E6" s="259"/>
      <c r="F6" s="259"/>
      <c r="G6" s="261"/>
      <c r="H6" s="62"/>
      <c r="I6" s="62"/>
      <c r="J6" s="62"/>
      <c r="K6" s="62"/>
      <c r="L6" s="62"/>
      <c r="M6" s="62"/>
      <c r="N6" s="62"/>
      <c r="O6" s="62"/>
      <c r="P6" s="62"/>
      <c r="Q6" s="62"/>
    </row>
    <row r="7" spans="1:166" ht="31.5" customHeight="1" x14ac:dyDescent="0.25">
      <c r="A7" s="258" t="s">
        <v>2</v>
      </c>
      <c r="B7" s="259"/>
      <c r="C7" s="259"/>
      <c r="D7" s="259"/>
      <c r="E7" s="259"/>
      <c r="F7" s="259"/>
      <c r="G7" s="261"/>
      <c r="H7" s="62"/>
      <c r="I7" s="62"/>
      <c r="J7" s="62"/>
      <c r="K7" s="62"/>
      <c r="L7" s="62"/>
      <c r="M7" s="62"/>
      <c r="N7" s="62"/>
      <c r="O7" s="62"/>
      <c r="P7" s="62"/>
      <c r="Q7" s="62"/>
    </row>
    <row r="8" spans="1:166" ht="31.5" customHeight="1" x14ac:dyDescent="0.25">
      <c r="A8" s="258" t="s">
        <v>3</v>
      </c>
      <c r="B8" s="259"/>
      <c r="C8" s="259"/>
      <c r="D8" s="259"/>
      <c r="E8" s="259"/>
      <c r="F8" s="259"/>
      <c r="G8" s="261"/>
      <c r="H8" s="62"/>
      <c r="I8" s="62"/>
      <c r="J8" s="62"/>
      <c r="K8" s="62"/>
      <c r="L8" s="62"/>
      <c r="M8" s="62"/>
      <c r="N8" s="62"/>
      <c r="O8" s="62"/>
      <c r="P8" s="62"/>
      <c r="Q8" s="62"/>
    </row>
    <row r="9" spans="1:166" ht="31.5" customHeight="1" x14ac:dyDescent="0.25">
      <c r="A9" s="258" t="s">
        <v>4</v>
      </c>
      <c r="B9" s="259"/>
      <c r="C9" s="259"/>
      <c r="D9" s="259"/>
      <c r="E9" s="259"/>
      <c r="F9" s="259"/>
      <c r="G9" s="261"/>
      <c r="H9" s="62"/>
      <c r="I9" s="62"/>
      <c r="J9" s="62"/>
      <c r="K9" s="62"/>
      <c r="L9" s="62"/>
      <c r="M9" s="62"/>
      <c r="N9" s="62"/>
      <c r="O9" s="62"/>
      <c r="P9" s="62"/>
      <c r="Q9" s="62"/>
    </row>
    <row r="10" spans="1:166" ht="31.5" customHeight="1" x14ac:dyDescent="0.25">
      <c r="A10" s="259" t="s">
        <v>5</v>
      </c>
      <c r="B10" s="259"/>
      <c r="C10" s="259"/>
      <c r="D10" s="259"/>
      <c r="E10" s="259"/>
      <c r="F10" s="259"/>
      <c r="G10" s="261"/>
      <c r="H10" s="62"/>
      <c r="I10" s="62"/>
      <c r="J10" s="62"/>
      <c r="K10" s="62"/>
      <c r="L10" s="62"/>
      <c r="M10" s="62"/>
      <c r="N10" s="62"/>
      <c r="O10" s="62"/>
      <c r="P10" s="62"/>
      <c r="Q10" s="62"/>
    </row>
    <row r="11" spans="1:166" ht="31.5" customHeight="1" x14ac:dyDescent="0.25">
      <c r="A11" s="262" t="s">
        <v>6</v>
      </c>
      <c r="B11" s="263"/>
      <c r="C11" s="263"/>
      <c r="D11" s="263"/>
      <c r="E11" s="263"/>
      <c r="F11" s="263"/>
      <c r="G11" s="264"/>
      <c r="H11" s="268" t="s">
        <v>7</v>
      </c>
      <c r="I11" s="268"/>
      <c r="J11" s="268"/>
      <c r="K11" s="268"/>
      <c r="L11" s="268"/>
      <c r="M11" s="268"/>
      <c r="N11" s="268"/>
      <c r="O11" s="268"/>
      <c r="P11" s="268"/>
      <c r="Q11" s="268"/>
      <c r="R11" s="268"/>
      <c r="S11" s="268"/>
      <c r="T11" s="268"/>
      <c r="U11" s="268"/>
      <c r="V11" s="268"/>
      <c r="W11" s="268"/>
      <c r="X11" s="268"/>
      <c r="Y11" s="268"/>
      <c r="Z11" s="268"/>
      <c r="AA11" s="268"/>
      <c r="AB11" s="268"/>
      <c r="AC11" s="268"/>
      <c r="AD11" s="268"/>
      <c r="AE11" s="268"/>
      <c r="AF11" s="268"/>
      <c r="AG11" s="268"/>
      <c r="AH11" s="268"/>
      <c r="AI11" s="268"/>
      <c r="AJ11" s="268"/>
      <c r="AK11" s="268"/>
      <c r="AL11" s="268"/>
      <c r="AM11" s="268"/>
      <c r="AN11" s="268"/>
      <c r="AO11" s="268"/>
      <c r="AP11" s="268"/>
      <c r="AQ11" s="268"/>
      <c r="AR11" s="268"/>
      <c r="AS11" s="268"/>
      <c r="AT11" s="268"/>
      <c r="AU11" s="268"/>
      <c r="AV11" s="268"/>
      <c r="AW11" s="268"/>
      <c r="AX11" s="268"/>
      <c r="AY11" s="268"/>
      <c r="AZ11" s="268"/>
      <c r="BA11" s="268"/>
      <c r="BB11" s="268"/>
      <c r="BC11" s="268"/>
      <c r="BD11" s="268"/>
      <c r="BE11" s="268"/>
      <c r="BF11" s="268"/>
      <c r="BG11" s="268"/>
      <c r="BH11" s="268"/>
      <c r="BI11" s="268"/>
      <c r="BJ11" s="268"/>
      <c r="BK11" s="268"/>
      <c r="BL11" s="268"/>
      <c r="BM11" s="268"/>
      <c r="BN11" s="268"/>
      <c r="BO11" s="268"/>
      <c r="BP11" s="268"/>
      <c r="BQ11" s="268"/>
      <c r="BR11" s="268"/>
      <c r="BS11" s="268"/>
      <c r="BT11" s="268"/>
      <c r="BU11" s="268"/>
      <c r="BV11" s="268"/>
      <c r="BW11" s="268"/>
      <c r="BX11" s="268"/>
      <c r="BY11" s="268"/>
      <c r="BZ11" s="268"/>
      <c r="CA11" s="268"/>
      <c r="CB11" s="268"/>
      <c r="CC11" s="268"/>
      <c r="CD11" s="268"/>
      <c r="CE11" s="268"/>
      <c r="CF11" s="268"/>
      <c r="CG11" s="268"/>
      <c r="CH11" s="268"/>
      <c r="CI11" s="268"/>
      <c r="CJ11" s="268"/>
      <c r="CK11" s="268"/>
      <c r="CL11" s="268"/>
      <c r="CM11" s="268"/>
      <c r="CN11" s="268"/>
      <c r="CO11" s="268"/>
      <c r="CP11" s="268"/>
      <c r="CQ11" s="268"/>
      <c r="CR11" s="268"/>
      <c r="CS11" s="268"/>
      <c r="CT11" s="268"/>
      <c r="CU11" s="268"/>
      <c r="CV11" s="268"/>
      <c r="CW11" s="268"/>
      <c r="CX11" s="268"/>
      <c r="CY11" s="268"/>
      <c r="CZ11" s="268"/>
      <c r="DA11" s="268"/>
      <c r="DB11" s="268"/>
      <c r="DC11" s="268"/>
      <c r="DD11" s="268"/>
      <c r="DE11" s="268"/>
      <c r="DF11" s="268"/>
      <c r="DG11" s="268"/>
      <c r="DH11" s="268"/>
      <c r="DI11" s="268"/>
      <c r="DJ11" s="268"/>
      <c r="DK11" s="268"/>
      <c r="DL11" s="268"/>
      <c r="DM11" s="268"/>
      <c r="DN11" s="268"/>
      <c r="DO11" s="268"/>
      <c r="DP11" s="268"/>
      <c r="DQ11" s="268"/>
      <c r="DR11" s="268"/>
      <c r="DS11" s="268"/>
      <c r="DT11" s="268"/>
      <c r="DU11" s="268"/>
      <c r="DV11" s="268"/>
      <c r="DW11" s="268"/>
      <c r="DX11" s="268"/>
      <c r="DY11" s="268"/>
      <c r="DZ11" s="268"/>
      <c r="EA11" s="268"/>
      <c r="EB11" s="268"/>
      <c r="EC11" s="268"/>
      <c r="ED11" s="268"/>
      <c r="EE11" s="268"/>
      <c r="EF11" s="268"/>
      <c r="EG11" s="268"/>
      <c r="EH11" s="268"/>
      <c r="EI11" s="268"/>
      <c r="EJ11" s="268"/>
      <c r="EK11" s="268"/>
      <c r="EL11" s="268"/>
      <c r="EM11" s="268"/>
      <c r="EN11" s="268"/>
      <c r="EO11" s="268"/>
      <c r="EP11" s="268"/>
      <c r="EQ11" s="268"/>
      <c r="ER11" s="268"/>
      <c r="ES11" s="268"/>
      <c r="ET11" s="268"/>
      <c r="EU11" s="268"/>
      <c r="EV11" s="268"/>
      <c r="EW11" s="268"/>
      <c r="EX11" s="268"/>
      <c r="EY11" s="268"/>
      <c r="EZ11" s="268"/>
      <c r="FA11" s="268"/>
    </row>
    <row r="12" spans="1:166" ht="45.95" customHeight="1" x14ac:dyDescent="0.25">
      <c r="A12" s="265"/>
      <c r="B12" s="266"/>
      <c r="C12" s="266"/>
      <c r="D12" s="266"/>
      <c r="E12" s="266"/>
      <c r="F12" s="266"/>
      <c r="G12" s="267"/>
      <c r="H12" s="258" t="s">
        <v>8</v>
      </c>
      <c r="I12" s="259"/>
      <c r="J12" s="259"/>
      <c r="K12" s="259"/>
      <c r="L12" s="259"/>
      <c r="M12" s="259"/>
      <c r="N12" s="259"/>
      <c r="O12" s="259"/>
      <c r="P12" s="259"/>
      <c r="Q12" s="259"/>
      <c r="R12" s="259"/>
      <c r="S12" s="259"/>
      <c r="T12" s="259"/>
      <c r="U12" s="259"/>
      <c r="V12" s="259"/>
      <c r="W12" s="259"/>
      <c r="X12" s="259"/>
      <c r="Y12" s="259"/>
      <c r="Z12" s="259"/>
      <c r="AA12" s="261"/>
      <c r="AB12" s="258" t="s">
        <v>9</v>
      </c>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61"/>
      <c r="BP12" s="258" t="s">
        <v>10</v>
      </c>
      <c r="BQ12" s="259"/>
      <c r="BR12" s="259"/>
      <c r="BS12" s="259"/>
      <c r="BT12" s="259"/>
      <c r="BU12" s="259"/>
      <c r="BV12" s="259"/>
      <c r="BW12" s="259"/>
      <c r="BX12" s="259"/>
      <c r="BY12" s="259"/>
      <c r="BZ12" s="259"/>
      <c r="CA12" s="259"/>
      <c r="CB12" s="259"/>
      <c r="CC12" s="259"/>
      <c r="CD12" s="259"/>
      <c r="CE12" s="259"/>
      <c r="CF12" s="259"/>
      <c r="CG12" s="259"/>
      <c r="CH12" s="259"/>
      <c r="CI12" s="259"/>
      <c r="CJ12" s="259"/>
      <c r="CK12" s="259"/>
      <c r="CL12" s="259"/>
      <c r="CM12" s="259"/>
      <c r="CN12" s="259"/>
      <c r="CO12" s="259"/>
      <c r="CP12" s="259"/>
      <c r="CQ12" s="259"/>
      <c r="CR12" s="259"/>
      <c r="CS12" s="259"/>
      <c r="CT12" s="259"/>
      <c r="CU12" s="259"/>
      <c r="CV12" s="259"/>
      <c r="CW12" s="259"/>
      <c r="CX12" s="259"/>
      <c r="CY12" s="259"/>
      <c r="CZ12" s="259"/>
      <c r="DA12" s="259"/>
      <c r="DB12" s="259"/>
      <c r="DC12" s="259"/>
      <c r="DD12" s="259"/>
      <c r="DE12" s="259"/>
      <c r="DF12" s="259"/>
      <c r="DG12" s="259"/>
      <c r="DH12" s="259"/>
      <c r="DI12" s="259"/>
      <c r="DJ12" s="259"/>
      <c r="DK12" s="259"/>
      <c r="DL12" s="259"/>
      <c r="DM12" s="259"/>
      <c r="DN12" s="259"/>
      <c r="DO12" s="259"/>
      <c r="DP12" s="259"/>
      <c r="DQ12" s="259"/>
      <c r="DR12" s="259"/>
      <c r="DS12" s="259"/>
      <c r="DT12" s="259"/>
      <c r="DU12" s="259"/>
      <c r="DV12" s="259"/>
      <c r="DW12" s="259"/>
      <c r="DX12" s="268" t="s">
        <v>11</v>
      </c>
      <c r="DY12" s="268"/>
      <c r="DZ12" s="268"/>
      <c r="EA12" s="268"/>
      <c r="EB12" s="268"/>
      <c r="EC12" s="268"/>
      <c r="ED12" s="268"/>
      <c r="EE12" s="268"/>
      <c r="EF12" s="268"/>
      <c r="EG12" s="268"/>
      <c r="EH12" s="268"/>
      <c r="EI12" s="268"/>
      <c r="EJ12" s="268"/>
      <c r="EK12" s="268"/>
      <c r="EL12" s="268"/>
      <c r="EM12" s="268"/>
      <c r="EN12" s="268"/>
      <c r="EO12" s="268"/>
      <c r="EP12" s="268"/>
      <c r="EQ12" s="268"/>
      <c r="ER12" s="268"/>
      <c r="ES12" s="268"/>
      <c r="ET12" s="268"/>
      <c r="EU12" s="268"/>
      <c r="EV12" s="268"/>
      <c r="EW12" s="268"/>
      <c r="EX12" s="268"/>
      <c r="EY12" s="268"/>
      <c r="EZ12" s="268"/>
      <c r="FA12" s="268"/>
    </row>
    <row r="13" spans="1:166" ht="48.75" customHeight="1" x14ac:dyDescent="0.25">
      <c r="A13" s="215" t="s">
        <v>12</v>
      </c>
      <c r="B13" s="216"/>
      <c r="C13" s="216"/>
      <c r="D13" s="216"/>
      <c r="E13" s="216"/>
      <c r="F13" s="216"/>
      <c r="G13" s="216"/>
      <c r="H13" s="193" t="s">
        <v>13</v>
      </c>
      <c r="I13" s="194"/>
      <c r="J13" s="194"/>
      <c r="K13" s="194"/>
      <c r="L13" s="194"/>
      <c r="M13" s="243" t="s">
        <v>14</v>
      </c>
      <c r="N13" s="244"/>
      <c r="O13" s="244"/>
      <c r="P13" s="244"/>
      <c r="Q13" s="245"/>
      <c r="R13" s="240" t="s">
        <v>15</v>
      </c>
      <c r="S13" s="241"/>
      <c r="T13" s="241"/>
      <c r="U13" s="241"/>
      <c r="V13" s="242"/>
      <c r="W13" s="237" t="s">
        <v>16</v>
      </c>
      <c r="X13" s="238"/>
      <c r="Y13" s="238"/>
      <c r="Z13" s="238"/>
      <c r="AA13" s="239"/>
      <c r="AB13" s="252" t="s">
        <v>17</v>
      </c>
      <c r="AC13" s="253"/>
      <c r="AD13" s="253"/>
      <c r="AE13" s="253"/>
      <c r="AF13" s="254"/>
      <c r="AG13" s="269" t="s">
        <v>18</v>
      </c>
      <c r="AH13" s="270"/>
      <c r="AI13" s="270"/>
      <c r="AJ13" s="270"/>
      <c r="AK13" s="271"/>
      <c r="AL13" s="246" t="s">
        <v>19</v>
      </c>
      <c r="AM13" s="247"/>
      <c r="AN13" s="247"/>
      <c r="AO13" s="247"/>
      <c r="AP13" s="248"/>
      <c r="AQ13" s="272" t="s">
        <v>20</v>
      </c>
      <c r="AR13" s="272"/>
      <c r="AS13" s="272"/>
      <c r="AT13" s="272"/>
      <c r="AU13" s="273"/>
      <c r="AV13" s="246" t="s">
        <v>21</v>
      </c>
      <c r="AW13" s="247"/>
      <c r="AX13" s="247"/>
      <c r="AY13" s="247"/>
      <c r="AZ13" s="248"/>
      <c r="BA13" s="269" t="s">
        <v>22</v>
      </c>
      <c r="BB13" s="270"/>
      <c r="BC13" s="270"/>
      <c r="BD13" s="270"/>
      <c r="BE13" s="271"/>
      <c r="BF13" s="246" t="s">
        <v>23</v>
      </c>
      <c r="BG13" s="247"/>
      <c r="BH13" s="247"/>
      <c r="BI13" s="247"/>
      <c r="BJ13" s="248"/>
      <c r="BK13" s="252" t="s">
        <v>24</v>
      </c>
      <c r="BL13" s="253"/>
      <c r="BM13" s="253"/>
      <c r="BN13" s="253"/>
      <c r="BO13" s="254"/>
      <c r="BP13" s="224" t="s">
        <v>25</v>
      </c>
      <c r="BQ13" s="225"/>
      <c r="BR13" s="225"/>
      <c r="BS13" s="225"/>
      <c r="BT13" s="226"/>
      <c r="BU13" s="227" t="s">
        <v>26</v>
      </c>
      <c r="BV13" s="228"/>
      <c r="BW13" s="228"/>
      <c r="BX13" s="228"/>
      <c r="BY13" s="229"/>
      <c r="BZ13" s="224" t="s">
        <v>27</v>
      </c>
      <c r="CA13" s="225"/>
      <c r="CB13" s="225"/>
      <c r="CC13" s="225"/>
      <c r="CD13" s="226"/>
      <c r="CE13" s="227" t="s">
        <v>28</v>
      </c>
      <c r="CF13" s="228"/>
      <c r="CG13" s="228"/>
      <c r="CH13" s="228"/>
      <c r="CI13" s="229"/>
      <c r="CJ13" s="224" t="s">
        <v>29</v>
      </c>
      <c r="CK13" s="225"/>
      <c r="CL13" s="225"/>
      <c r="CM13" s="225"/>
      <c r="CN13" s="226"/>
      <c r="CO13" s="227" t="s">
        <v>30</v>
      </c>
      <c r="CP13" s="228"/>
      <c r="CQ13" s="228"/>
      <c r="CR13" s="228"/>
      <c r="CS13" s="229"/>
      <c r="CT13" s="224" t="s">
        <v>31</v>
      </c>
      <c r="CU13" s="225"/>
      <c r="CV13" s="225"/>
      <c r="CW13" s="225"/>
      <c r="CX13" s="226"/>
      <c r="CY13" s="227" t="s">
        <v>32</v>
      </c>
      <c r="CZ13" s="228"/>
      <c r="DA13" s="228"/>
      <c r="DB13" s="228"/>
      <c r="DC13" s="229"/>
      <c r="DD13" s="224" t="s">
        <v>33</v>
      </c>
      <c r="DE13" s="225"/>
      <c r="DF13" s="225"/>
      <c r="DG13" s="225"/>
      <c r="DH13" s="226"/>
      <c r="DI13" s="227" t="s">
        <v>34</v>
      </c>
      <c r="DJ13" s="228"/>
      <c r="DK13" s="228"/>
      <c r="DL13" s="228"/>
      <c r="DM13" s="229"/>
      <c r="DN13" s="224" t="s">
        <v>35</v>
      </c>
      <c r="DO13" s="225"/>
      <c r="DP13" s="225"/>
      <c r="DQ13" s="225"/>
      <c r="DR13" s="226"/>
      <c r="DS13" s="227" t="s">
        <v>36</v>
      </c>
      <c r="DT13" s="228"/>
      <c r="DU13" s="228"/>
      <c r="DV13" s="228"/>
      <c r="DW13" s="229"/>
      <c r="DX13" s="230" t="s">
        <v>37</v>
      </c>
      <c r="DY13" s="231"/>
      <c r="DZ13" s="231"/>
      <c r="EA13" s="231"/>
      <c r="EB13" s="232"/>
      <c r="EC13" s="255" t="s">
        <v>38</v>
      </c>
      <c r="ED13" s="256"/>
      <c r="EE13" s="256"/>
      <c r="EF13" s="256"/>
      <c r="EG13" s="257"/>
      <c r="EH13" s="249" t="s">
        <v>39</v>
      </c>
      <c r="EI13" s="250"/>
      <c r="EJ13" s="250"/>
      <c r="EK13" s="250"/>
      <c r="EL13" s="251"/>
      <c r="EM13" s="230" t="s">
        <v>40</v>
      </c>
      <c r="EN13" s="231"/>
      <c r="EO13" s="231"/>
      <c r="EP13" s="231"/>
      <c r="EQ13" s="232"/>
      <c r="ER13" s="249" t="s">
        <v>41</v>
      </c>
      <c r="ES13" s="250"/>
      <c r="ET13" s="250"/>
      <c r="EU13" s="250"/>
      <c r="EV13" s="251"/>
      <c r="EW13" s="227" t="s">
        <v>42</v>
      </c>
      <c r="EX13" s="228"/>
      <c r="EY13" s="228"/>
      <c r="EZ13" s="228"/>
      <c r="FA13" s="229"/>
      <c r="FB13" s="234" t="s">
        <v>43</v>
      </c>
      <c r="FC13" s="235"/>
      <c r="FD13" s="235"/>
      <c r="FE13" s="235"/>
      <c r="FF13" s="235"/>
      <c r="FG13" s="236"/>
      <c r="FH13" s="233" t="s">
        <v>44</v>
      </c>
      <c r="FI13" s="233"/>
    </row>
    <row r="14" spans="1:166" ht="48.95" customHeight="1" x14ac:dyDescent="0.25">
      <c r="A14" s="68" t="s">
        <v>45</v>
      </c>
      <c r="B14" s="68" t="s">
        <v>46</v>
      </c>
      <c r="C14" s="68" t="s">
        <v>47</v>
      </c>
      <c r="D14" s="68" t="s">
        <v>48</v>
      </c>
      <c r="E14" s="68" t="s">
        <v>49</v>
      </c>
      <c r="F14" s="69" t="s">
        <v>50</v>
      </c>
      <c r="G14" s="70" t="s">
        <v>49</v>
      </c>
      <c r="H14" s="71" t="s">
        <v>51</v>
      </c>
      <c r="I14" s="72" t="s">
        <v>52</v>
      </c>
      <c r="J14" s="71" t="s">
        <v>53</v>
      </c>
      <c r="K14" s="71" t="s">
        <v>54</v>
      </c>
      <c r="L14" s="71" t="s">
        <v>55</v>
      </c>
      <c r="M14" s="141" t="s">
        <v>51</v>
      </c>
      <c r="N14" s="5" t="s">
        <v>52</v>
      </c>
      <c r="O14" s="4" t="s">
        <v>53</v>
      </c>
      <c r="P14" s="4" t="s">
        <v>54</v>
      </c>
      <c r="Q14" s="4" t="s">
        <v>55</v>
      </c>
      <c r="R14" s="4" t="s">
        <v>51</v>
      </c>
      <c r="S14" s="6" t="s">
        <v>52</v>
      </c>
      <c r="T14" s="4" t="s">
        <v>53</v>
      </c>
      <c r="U14" s="4" t="s">
        <v>54</v>
      </c>
      <c r="V14" s="4" t="s">
        <v>55</v>
      </c>
      <c r="W14" s="4" t="s">
        <v>51</v>
      </c>
      <c r="X14" s="6" t="s">
        <v>52</v>
      </c>
      <c r="Y14" s="4" t="s">
        <v>53</v>
      </c>
      <c r="Z14" s="4" t="s">
        <v>54</v>
      </c>
      <c r="AA14" s="4" t="s">
        <v>55</v>
      </c>
      <c r="AB14" s="4" t="s">
        <v>51</v>
      </c>
      <c r="AC14" s="6" t="s">
        <v>52</v>
      </c>
      <c r="AD14" s="4" t="s">
        <v>53</v>
      </c>
      <c r="AE14" s="4" t="s">
        <v>54</v>
      </c>
      <c r="AF14" s="4" t="s">
        <v>55</v>
      </c>
      <c r="AG14" s="4" t="s">
        <v>51</v>
      </c>
      <c r="AH14" s="6" t="s">
        <v>52</v>
      </c>
      <c r="AI14" s="4" t="s">
        <v>53</v>
      </c>
      <c r="AJ14" s="4" t="s">
        <v>54</v>
      </c>
      <c r="AK14" s="4" t="s">
        <v>55</v>
      </c>
      <c r="AL14" s="4" t="s">
        <v>51</v>
      </c>
      <c r="AM14" s="6" t="s">
        <v>52</v>
      </c>
      <c r="AN14" s="4" t="s">
        <v>53</v>
      </c>
      <c r="AO14" s="4" t="s">
        <v>54</v>
      </c>
      <c r="AP14" s="4" t="s">
        <v>55</v>
      </c>
      <c r="AQ14" s="4" t="s">
        <v>51</v>
      </c>
      <c r="AR14" s="6" t="s">
        <v>52</v>
      </c>
      <c r="AS14" s="4" t="s">
        <v>53</v>
      </c>
      <c r="AT14" s="4" t="s">
        <v>54</v>
      </c>
      <c r="AU14" s="4" t="s">
        <v>55</v>
      </c>
      <c r="AV14" s="113" t="s">
        <v>51</v>
      </c>
      <c r="AW14" s="113" t="s">
        <v>56</v>
      </c>
      <c r="AX14" s="113" t="s">
        <v>53</v>
      </c>
      <c r="AY14" s="113" t="s">
        <v>57</v>
      </c>
      <c r="AZ14" s="113" t="s">
        <v>58</v>
      </c>
      <c r="BA14" s="113"/>
      <c r="BB14" s="113"/>
      <c r="BC14" s="113"/>
      <c r="BD14" s="113"/>
      <c r="BE14" s="113"/>
      <c r="BF14" s="113"/>
      <c r="BG14" s="113"/>
      <c r="BH14" s="113"/>
      <c r="BI14" s="113"/>
      <c r="BJ14" s="113"/>
      <c r="BK14" s="113"/>
      <c r="BL14" s="113"/>
      <c r="BM14" s="113"/>
      <c r="BN14" s="113"/>
      <c r="BO14" s="113"/>
      <c r="BP14" s="4" t="s">
        <v>51</v>
      </c>
      <c r="BQ14" s="6" t="s">
        <v>52</v>
      </c>
      <c r="BR14" s="4" t="s">
        <v>53</v>
      </c>
      <c r="BS14" s="4" t="s">
        <v>54</v>
      </c>
      <c r="BT14" s="4" t="s">
        <v>55</v>
      </c>
      <c r="BU14" s="4" t="s">
        <v>51</v>
      </c>
      <c r="BV14" s="6" t="s">
        <v>52</v>
      </c>
      <c r="BW14" s="4" t="s">
        <v>53</v>
      </c>
      <c r="BX14" s="4" t="s">
        <v>54</v>
      </c>
      <c r="BY14" s="4" t="s">
        <v>55</v>
      </c>
      <c r="BZ14" s="4" t="s">
        <v>51</v>
      </c>
      <c r="CA14" s="6" t="s">
        <v>52</v>
      </c>
      <c r="CB14" s="4" t="s">
        <v>53</v>
      </c>
      <c r="CC14" s="4" t="s">
        <v>54</v>
      </c>
      <c r="CD14" s="4" t="s">
        <v>55</v>
      </c>
      <c r="CE14" s="4" t="s">
        <v>51</v>
      </c>
      <c r="CF14" s="6" t="s">
        <v>52</v>
      </c>
      <c r="CG14" s="4" t="s">
        <v>53</v>
      </c>
      <c r="CH14" s="4" t="s">
        <v>54</v>
      </c>
      <c r="CI14" s="4" t="s">
        <v>55</v>
      </c>
      <c r="CJ14" s="4" t="s">
        <v>51</v>
      </c>
      <c r="CK14" s="6" t="s">
        <v>52</v>
      </c>
      <c r="CL14" s="4" t="s">
        <v>53</v>
      </c>
      <c r="CM14" s="4" t="s">
        <v>54</v>
      </c>
      <c r="CN14" s="4" t="s">
        <v>55</v>
      </c>
      <c r="CO14" s="4" t="s">
        <v>51</v>
      </c>
      <c r="CP14" s="6" t="s">
        <v>52</v>
      </c>
      <c r="CQ14" s="4" t="s">
        <v>53</v>
      </c>
      <c r="CR14" s="4" t="s">
        <v>54</v>
      </c>
      <c r="CS14" s="4" t="s">
        <v>55</v>
      </c>
      <c r="CT14" s="4" t="s">
        <v>51</v>
      </c>
      <c r="CU14" s="6" t="s">
        <v>52</v>
      </c>
      <c r="CV14" s="4" t="s">
        <v>53</v>
      </c>
      <c r="CW14" s="4" t="s">
        <v>54</v>
      </c>
      <c r="CX14" s="4" t="s">
        <v>55</v>
      </c>
      <c r="CY14" s="4" t="s">
        <v>51</v>
      </c>
      <c r="CZ14" s="6" t="s">
        <v>52</v>
      </c>
      <c r="DA14" s="4" t="s">
        <v>53</v>
      </c>
      <c r="DB14" s="4" t="s">
        <v>54</v>
      </c>
      <c r="DC14" s="4" t="s">
        <v>55</v>
      </c>
      <c r="DD14" s="4" t="s">
        <v>51</v>
      </c>
      <c r="DE14" s="6" t="s">
        <v>52</v>
      </c>
      <c r="DF14" s="4" t="s">
        <v>53</v>
      </c>
      <c r="DG14" s="4" t="s">
        <v>54</v>
      </c>
      <c r="DH14" s="4" t="s">
        <v>55</v>
      </c>
      <c r="DI14" s="4" t="s">
        <v>51</v>
      </c>
      <c r="DJ14" s="6" t="s">
        <v>52</v>
      </c>
      <c r="DK14" s="4" t="s">
        <v>53</v>
      </c>
      <c r="DL14" s="4" t="s">
        <v>54</v>
      </c>
      <c r="DM14" s="4" t="s">
        <v>55</v>
      </c>
      <c r="DN14" s="4" t="s">
        <v>51</v>
      </c>
      <c r="DO14" s="6" t="s">
        <v>52</v>
      </c>
      <c r="DP14" s="4" t="s">
        <v>53</v>
      </c>
      <c r="DQ14" s="4" t="s">
        <v>54</v>
      </c>
      <c r="DR14" s="4" t="s">
        <v>55</v>
      </c>
      <c r="DS14" s="4" t="s">
        <v>51</v>
      </c>
      <c r="DT14" s="6" t="s">
        <v>52</v>
      </c>
      <c r="DU14" s="4" t="s">
        <v>53</v>
      </c>
      <c r="DV14" s="4" t="s">
        <v>54</v>
      </c>
      <c r="DW14" s="4" t="s">
        <v>55</v>
      </c>
      <c r="DX14" s="4" t="s">
        <v>51</v>
      </c>
      <c r="DY14" s="6" t="s">
        <v>52</v>
      </c>
      <c r="DZ14" s="4" t="s">
        <v>53</v>
      </c>
      <c r="EA14" s="4" t="s">
        <v>54</v>
      </c>
      <c r="EB14" s="4" t="s">
        <v>55</v>
      </c>
      <c r="EC14" s="4" t="s">
        <v>51</v>
      </c>
      <c r="ED14" s="6" t="s">
        <v>52</v>
      </c>
      <c r="EE14" s="4" t="s">
        <v>53</v>
      </c>
      <c r="EF14" s="4" t="s">
        <v>54</v>
      </c>
      <c r="EG14" s="4" t="s">
        <v>55</v>
      </c>
      <c r="EH14" s="4" t="s">
        <v>51</v>
      </c>
      <c r="EI14" s="6" t="s">
        <v>52</v>
      </c>
      <c r="EJ14" s="4" t="s">
        <v>53</v>
      </c>
      <c r="EK14" s="4" t="s">
        <v>54</v>
      </c>
      <c r="EL14" s="4" t="s">
        <v>55</v>
      </c>
      <c r="EM14" s="115" t="s">
        <v>51</v>
      </c>
      <c r="EN14" s="115" t="s">
        <v>56</v>
      </c>
      <c r="EO14" s="115" t="s">
        <v>53</v>
      </c>
      <c r="EP14" s="115" t="s">
        <v>57</v>
      </c>
      <c r="EQ14" s="115" t="s">
        <v>58</v>
      </c>
      <c r="ER14" s="116" t="s">
        <v>51</v>
      </c>
      <c r="ES14" s="116" t="s">
        <v>56</v>
      </c>
      <c r="ET14" s="116" t="s">
        <v>53</v>
      </c>
      <c r="EU14" s="116" t="s">
        <v>57</v>
      </c>
      <c r="EV14" s="116" t="s">
        <v>58</v>
      </c>
      <c r="EW14" s="117" t="s">
        <v>51</v>
      </c>
      <c r="EX14" s="117" t="s">
        <v>56</v>
      </c>
      <c r="EY14" s="117" t="s">
        <v>53</v>
      </c>
      <c r="EZ14" s="117" t="s">
        <v>57</v>
      </c>
      <c r="FA14" s="117" t="s">
        <v>58</v>
      </c>
      <c r="FB14" s="7" t="s">
        <v>59</v>
      </c>
      <c r="FC14" s="7" t="s">
        <v>334</v>
      </c>
      <c r="FD14" s="8" t="s">
        <v>60</v>
      </c>
      <c r="FE14" s="7" t="s">
        <v>61</v>
      </c>
      <c r="FF14" s="7" t="s">
        <v>62</v>
      </c>
      <c r="FG14" s="7" t="s">
        <v>63</v>
      </c>
      <c r="FH14" s="9" t="s">
        <v>64</v>
      </c>
      <c r="FI14" s="9" t="s">
        <v>65</v>
      </c>
    </row>
    <row r="15" spans="1:166" ht="183" customHeight="1" x14ac:dyDescent="0.25">
      <c r="A15" s="47">
        <v>1</v>
      </c>
      <c r="B15" s="63" t="s">
        <v>66</v>
      </c>
      <c r="C15" s="64" t="s">
        <v>337</v>
      </c>
      <c r="D15" s="65">
        <v>1</v>
      </c>
      <c r="E15" s="66" t="s">
        <v>67</v>
      </c>
      <c r="F15" s="63">
        <v>6</v>
      </c>
      <c r="G15" s="64" t="s">
        <v>68</v>
      </c>
      <c r="H15" s="89">
        <v>4924707</v>
      </c>
      <c r="I15" s="90">
        <f>H15*19%</f>
        <v>935694.33</v>
      </c>
      <c r="J15" s="91">
        <f>H15+I15</f>
        <v>5860401.3300000001</v>
      </c>
      <c r="K15" s="90">
        <f>H15*D15*F15</f>
        <v>29548242</v>
      </c>
      <c r="L15" s="92">
        <f>J15*D15*F15</f>
        <v>35162407.980000004</v>
      </c>
      <c r="M15" s="36"/>
      <c r="N15" s="37"/>
      <c r="O15" s="36"/>
      <c r="P15" s="36"/>
      <c r="Q15" s="36"/>
      <c r="R15" s="36"/>
      <c r="S15" s="36"/>
      <c r="T15" s="36"/>
      <c r="U15" s="36"/>
      <c r="V15" s="36"/>
      <c r="W15" s="54"/>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2">
        <f>+H15</f>
        <v>4924707</v>
      </c>
      <c r="FC15" s="32">
        <f>ROUND(FB15,0)</f>
        <v>4924707</v>
      </c>
      <c r="FD15" s="33">
        <f>+FC15*19%</f>
        <v>935694.33</v>
      </c>
      <c r="FE15" s="33">
        <f>+FC15+FD15</f>
        <v>5860401.3300000001</v>
      </c>
      <c r="FF15" s="33">
        <f>+FC15*D15*F15</f>
        <v>29548242</v>
      </c>
      <c r="FG15" s="33">
        <f>+FE15*D15*F15</f>
        <v>35162407.980000004</v>
      </c>
      <c r="FH15" s="34" t="s">
        <v>69</v>
      </c>
      <c r="FI15" s="34" t="s">
        <v>69</v>
      </c>
      <c r="FJ15" s="180"/>
    </row>
    <row r="16" spans="1:166" ht="149.25" customHeight="1" x14ac:dyDescent="0.25">
      <c r="A16" s="47">
        <v>2</v>
      </c>
      <c r="B16" s="63" t="s">
        <v>70</v>
      </c>
      <c r="C16" s="64" t="s">
        <v>331</v>
      </c>
      <c r="D16" s="65">
        <v>1</v>
      </c>
      <c r="E16" s="66" t="s">
        <v>67</v>
      </c>
      <c r="F16" s="63">
        <v>6</v>
      </c>
      <c r="G16" s="64" t="s">
        <v>68</v>
      </c>
      <c r="H16" s="89">
        <v>4297210</v>
      </c>
      <c r="I16" s="90">
        <f>H16*19%</f>
        <v>816469.9</v>
      </c>
      <c r="J16" s="91">
        <f>H16+I16</f>
        <v>5113679.9000000004</v>
      </c>
      <c r="K16" s="90">
        <f>H16*D16*F16</f>
        <v>25783260</v>
      </c>
      <c r="L16" s="92">
        <f>J16*D16*F16</f>
        <v>30682079.400000002</v>
      </c>
      <c r="M16" s="36"/>
      <c r="N16" s="37"/>
      <c r="O16" s="36"/>
      <c r="P16" s="36"/>
      <c r="Q16" s="36"/>
      <c r="R16" s="36"/>
      <c r="S16" s="36"/>
      <c r="T16" s="36"/>
      <c r="U16" s="36"/>
      <c r="V16" s="36"/>
      <c r="W16" s="54"/>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2">
        <f>+H16</f>
        <v>4297210</v>
      </c>
      <c r="FC16" s="32">
        <f t="shared" ref="FC16:FC18" si="0">ROUND(FB16,0)</f>
        <v>4297210</v>
      </c>
      <c r="FD16" s="33">
        <f t="shared" ref="FD16:FD18" si="1">+FC16*19%</f>
        <v>816469.9</v>
      </c>
      <c r="FE16" s="33">
        <f t="shared" ref="FE16:FE18" si="2">+FC16+FD16</f>
        <v>5113679.9000000004</v>
      </c>
      <c r="FF16" s="33">
        <f t="shared" ref="FF16:FF18" si="3">+FC16*D16*F16</f>
        <v>25783260</v>
      </c>
      <c r="FG16" s="33">
        <f t="shared" ref="FG16:FG18" si="4">+FE16*D16*F16</f>
        <v>30682079.400000002</v>
      </c>
      <c r="FH16" s="34" t="s">
        <v>69</v>
      </c>
      <c r="FI16" s="34" t="s">
        <v>69</v>
      </c>
      <c r="FJ16" s="180"/>
    </row>
    <row r="17" spans="1:166" ht="73.5" customHeight="1" x14ac:dyDescent="0.25">
      <c r="A17" s="47">
        <v>3</v>
      </c>
      <c r="B17" s="63" t="s">
        <v>71</v>
      </c>
      <c r="C17" s="65" t="s">
        <v>332</v>
      </c>
      <c r="D17" s="65">
        <v>1</v>
      </c>
      <c r="E17" s="66" t="s">
        <v>67</v>
      </c>
      <c r="F17" s="63">
        <v>6</v>
      </c>
      <c r="G17" s="64" t="s">
        <v>68</v>
      </c>
      <c r="H17" s="89">
        <v>2709244</v>
      </c>
      <c r="I17" s="90">
        <f>H17*19%</f>
        <v>514756.36</v>
      </c>
      <c r="J17" s="91">
        <f>H17+I17</f>
        <v>3224000.36</v>
      </c>
      <c r="K17" s="90">
        <f>H17*D17*F17</f>
        <v>16255464</v>
      </c>
      <c r="L17" s="92">
        <f>J17*D17*F17</f>
        <v>19344002.16</v>
      </c>
      <c r="M17" s="36"/>
      <c r="N17" s="37"/>
      <c r="O17" s="36"/>
      <c r="P17" s="36"/>
      <c r="Q17" s="36"/>
      <c r="R17" s="36"/>
      <c r="S17" s="36"/>
      <c r="T17" s="36"/>
      <c r="U17" s="36"/>
      <c r="V17" s="36"/>
      <c r="W17" s="54"/>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2">
        <f>+H17</f>
        <v>2709244</v>
      </c>
      <c r="FC17" s="32">
        <f t="shared" si="0"/>
        <v>2709244</v>
      </c>
      <c r="FD17" s="33">
        <f t="shared" si="1"/>
        <v>514756.36</v>
      </c>
      <c r="FE17" s="33">
        <f t="shared" si="2"/>
        <v>3224000.36</v>
      </c>
      <c r="FF17" s="33">
        <f t="shared" si="3"/>
        <v>16255464</v>
      </c>
      <c r="FG17" s="33">
        <f t="shared" si="4"/>
        <v>19344002.16</v>
      </c>
      <c r="FH17" s="34" t="s">
        <v>69</v>
      </c>
      <c r="FI17" s="34" t="s">
        <v>69</v>
      </c>
      <c r="FJ17" s="180"/>
    </row>
    <row r="18" spans="1:166" ht="63.6" customHeight="1" x14ac:dyDescent="0.25">
      <c r="A18" s="47">
        <v>4</v>
      </c>
      <c r="B18" s="63" t="s">
        <v>72</v>
      </c>
      <c r="C18" s="65" t="s">
        <v>333</v>
      </c>
      <c r="D18" s="65">
        <v>16</v>
      </c>
      <c r="E18" s="66" t="s">
        <v>67</v>
      </c>
      <c r="F18" s="63">
        <v>10</v>
      </c>
      <c r="G18" s="64" t="s">
        <v>73</v>
      </c>
      <c r="H18" s="89">
        <v>86696</v>
      </c>
      <c r="I18" s="90">
        <f>H18*19%</f>
        <v>16472.240000000002</v>
      </c>
      <c r="J18" s="91">
        <f>H18+I18</f>
        <v>103168.24</v>
      </c>
      <c r="K18" s="90">
        <f>H18*D18*F18</f>
        <v>13871360</v>
      </c>
      <c r="L18" s="92">
        <f>J18*D18*F18</f>
        <v>16506918.4</v>
      </c>
      <c r="M18" s="36"/>
      <c r="N18" s="37"/>
      <c r="O18" s="36"/>
      <c r="P18" s="36"/>
      <c r="Q18" s="36"/>
      <c r="R18" s="36"/>
      <c r="S18" s="36"/>
      <c r="T18" s="36"/>
      <c r="U18" s="36"/>
      <c r="V18" s="36"/>
      <c r="W18" s="54"/>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2">
        <f>+H18</f>
        <v>86696</v>
      </c>
      <c r="FC18" s="32">
        <f t="shared" si="0"/>
        <v>86696</v>
      </c>
      <c r="FD18" s="33">
        <f t="shared" si="1"/>
        <v>16472.240000000002</v>
      </c>
      <c r="FE18" s="33">
        <f t="shared" si="2"/>
        <v>103168.24</v>
      </c>
      <c r="FF18" s="33">
        <f t="shared" si="3"/>
        <v>13871360</v>
      </c>
      <c r="FG18" s="33">
        <f t="shared" si="4"/>
        <v>16506918.4</v>
      </c>
      <c r="FH18" s="34" t="s">
        <v>69</v>
      </c>
      <c r="FI18" s="34" t="s">
        <v>69</v>
      </c>
      <c r="FJ18" s="180"/>
    </row>
    <row r="19" spans="1:166" ht="63.6" customHeight="1" x14ac:dyDescent="0.25">
      <c r="A19" s="73"/>
      <c r="B19" s="74"/>
      <c r="C19" s="67"/>
      <c r="D19" s="75"/>
      <c r="E19" s="74"/>
      <c r="F19" s="74"/>
      <c r="G19" s="74"/>
      <c r="H19" s="76"/>
      <c r="I19" s="77"/>
      <c r="J19" s="78"/>
      <c r="K19" s="85" t="s">
        <v>74</v>
      </c>
      <c r="L19" s="84">
        <f>SUM(L15:L18)</f>
        <v>101695407.94000001</v>
      </c>
      <c r="M19" s="36"/>
      <c r="N19" s="37"/>
      <c r="O19" s="36"/>
      <c r="P19" s="36"/>
      <c r="Q19" s="93">
        <f>+SUM(Q15:Q18)</f>
        <v>0</v>
      </c>
      <c r="R19" s="36"/>
      <c r="S19" s="36"/>
      <c r="T19" s="36"/>
      <c r="U19" s="36"/>
      <c r="V19" s="93">
        <f>+SUM(V15:V18)</f>
        <v>0</v>
      </c>
      <c r="W19" s="54"/>
      <c r="X19" s="36"/>
      <c r="Y19" s="36"/>
      <c r="Z19" s="36"/>
      <c r="AA19" s="93">
        <f>+SUM(AA15:AA18)</f>
        <v>0</v>
      </c>
      <c r="AB19" s="93"/>
      <c r="AC19" s="93"/>
      <c r="AD19" s="93"/>
      <c r="AE19" s="93"/>
      <c r="AF19" s="93"/>
      <c r="AG19" s="93"/>
      <c r="AH19" s="93"/>
      <c r="AI19" s="93"/>
      <c r="AJ19" s="93"/>
      <c r="AK19" s="93"/>
      <c r="AL19" s="93"/>
      <c r="AM19" s="93"/>
      <c r="AN19" s="93"/>
      <c r="AO19" s="93"/>
      <c r="AP19" s="93"/>
      <c r="AQ19" s="93"/>
      <c r="AR19" s="93"/>
      <c r="AS19" s="93"/>
      <c r="AT19" s="93"/>
      <c r="AU19" s="93"/>
      <c r="AV19" s="93"/>
      <c r="AW19" s="93"/>
      <c r="AX19" s="93"/>
      <c r="AY19" s="93"/>
      <c r="AZ19" s="93"/>
      <c r="BA19" s="93"/>
      <c r="BB19" s="93"/>
      <c r="BC19" s="93"/>
      <c r="BD19" s="93"/>
      <c r="BE19" s="93"/>
      <c r="BF19" s="93"/>
      <c r="BG19" s="93"/>
      <c r="BH19" s="93"/>
      <c r="BI19" s="93"/>
      <c r="BJ19" s="93"/>
      <c r="BK19" s="93"/>
      <c r="BL19" s="93"/>
      <c r="BM19" s="93"/>
      <c r="BN19" s="93"/>
      <c r="BO19" s="93"/>
      <c r="BP19" s="93"/>
      <c r="BQ19" s="93"/>
      <c r="BR19" s="93"/>
      <c r="BS19" s="93"/>
      <c r="BT19" s="93"/>
      <c r="BU19" s="93"/>
      <c r="BV19" s="93"/>
      <c r="BW19" s="93"/>
      <c r="BX19" s="93"/>
      <c r="BY19" s="93"/>
      <c r="BZ19" s="93"/>
      <c r="CA19" s="93"/>
      <c r="CB19" s="93"/>
      <c r="CC19" s="93"/>
      <c r="CD19" s="93"/>
      <c r="CE19" s="93"/>
      <c r="CF19" s="93"/>
      <c r="CG19" s="93"/>
      <c r="CH19" s="93"/>
      <c r="CI19" s="93"/>
      <c r="CJ19" s="93"/>
      <c r="CK19" s="93"/>
      <c r="CL19" s="93"/>
      <c r="CM19" s="93"/>
      <c r="CN19" s="93"/>
      <c r="CO19" s="93"/>
      <c r="CP19" s="93"/>
      <c r="CQ19" s="93"/>
      <c r="CR19" s="93"/>
      <c r="CS19" s="93"/>
      <c r="CT19" s="93"/>
      <c r="CU19" s="93"/>
      <c r="CV19" s="93"/>
      <c r="CW19" s="93"/>
      <c r="CX19" s="93"/>
      <c r="CY19" s="93"/>
      <c r="CZ19" s="93"/>
      <c r="DA19" s="93"/>
      <c r="DB19" s="93"/>
      <c r="DC19" s="93"/>
      <c r="DD19" s="93"/>
      <c r="DE19" s="93"/>
      <c r="DF19" s="93"/>
      <c r="DG19" s="93"/>
      <c r="DH19" s="93"/>
      <c r="DI19" s="93"/>
      <c r="DJ19" s="93"/>
      <c r="DK19" s="93"/>
      <c r="DL19" s="93"/>
      <c r="DM19" s="93"/>
      <c r="DN19" s="93"/>
      <c r="DO19" s="93"/>
      <c r="DP19" s="93"/>
      <c r="DQ19" s="93"/>
      <c r="DR19" s="93"/>
      <c r="DS19" s="93"/>
      <c r="DT19" s="93"/>
      <c r="DU19" s="93"/>
      <c r="DV19" s="93"/>
      <c r="DW19" s="93"/>
      <c r="DX19" s="93"/>
      <c r="DY19" s="93"/>
      <c r="DZ19" s="93"/>
      <c r="EA19" s="93"/>
      <c r="EB19" s="93"/>
      <c r="EC19" s="93"/>
      <c r="ED19" s="93"/>
      <c r="EE19" s="93"/>
      <c r="EF19" s="93"/>
      <c r="EG19" s="93"/>
      <c r="EH19" s="93"/>
      <c r="EI19" s="93"/>
      <c r="EJ19" s="93"/>
      <c r="EK19" s="93"/>
      <c r="EL19" s="93"/>
      <c r="EM19" s="93"/>
      <c r="EN19" s="93"/>
      <c r="EO19" s="93"/>
      <c r="EP19" s="93"/>
      <c r="EQ19" s="93"/>
      <c r="ER19" s="93"/>
      <c r="ES19" s="93"/>
      <c r="ET19" s="93"/>
      <c r="EU19" s="93"/>
      <c r="EV19" s="93"/>
      <c r="EW19" s="93"/>
      <c r="EX19" s="93"/>
      <c r="EY19" s="93"/>
      <c r="EZ19" s="93"/>
      <c r="FA19" s="93"/>
      <c r="FB19" s="32"/>
      <c r="FC19" s="32"/>
      <c r="FD19" s="33"/>
      <c r="FE19" s="33"/>
      <c r="FF19" s="179" t="s">
        <v>74</v>
      </c>
      <c r="FG19" s="56">
        <f>+SUM(FG15:FG18)</f>
        <v>101695407.94000001</v>
      </c>
      <c r="FH19" s="79"/>
      <c r="FI19" s="80"/>
      <c r="FJ19" s="180"/>
    </row>
    <row r="20" spans="1:166" ht="35.1" customHeight="1" x14ac:dyDescent="0.25">
      <c r="A20" s="217" t="s">
        <v>339</v>
      </c>
      <c r="B20" s="218"/>
      <c r="C20" s="218"/>
      <c r="D20" s="218"/>
      <c r="E20" s="218"/>
      <c r="F20" s="218"/>
      <c r="G20" s="218"/>
      <c r="H20" s="59"/>
      <c r="I20" s="59"/>
      <c r="J20" s="59"/>
      <c r="K20" s="59"/>
      <c r="L20" s="59"/>
      <c r="M20" s="93"/>
      <c r="N20" s="81"/>
      <c r="O20" s="81"/>
      <c r="P20" s="81"/>
      <c r="R20" s="81"/>
      <c r="S20" s="81"/>
      <c r="T20" s="81"/>
      <c r="U20" s="81"/>
      <c r="W20" s="81"/>
      <c r="X20" s="81"/>
      <c r="Y20" s="81"/>
      <c r="Z20" s="81"/>
      <c r="FB20" s="81"/>
      <c r="FC20" s="81"/>
      <c r="FD20" s="81"/>
      <c r="FE20" s="81"/>
      <c r="FF20" s="81"/>
      <c r="FH20" s="82"/>
      <c r="FI20" s="83"/>
    </row>
    <row r="21" spans="1:166" ht="48.95" customHeight="1" x14ac:dyDescent="0.25">
      <c r="A21" s="1" t="s">
        <v>45</v>
      </c>
      <c r="B21" s="1" t="s">
        <v>46</v>
      </c>
      <c r="C21" s="1" t="s">
        <v>47</v>
      </c>
      <c r="D21" s="1" t="s">
        <v>48</v>
      </c>
      <c r="E21" s="1" t="s">
        <v>49</v>
      </c>
      <c r="F21" s="2" t="s">
        <v>50</v>
      </c>
      <c r="G21" s="3" t="s">
        <v>49</v>
      </c>
      <c r="H21" s="3"/>
      <c r="I21" s="3"/>
      <c r="J21" s="3"/>
      <c r="K21" s="3"/>
      <c r="L21" s="3"/>
      <c r="M21" s="141" t="s">
        <v>51</v>
      </c>
      <c r="N21" s="5" t="s">
        <v>52</v>
      </c>
      <c r="O21" s="4" t="s">
        <v>53</v>
      </c>
      <c r="P21" s="4" t="s">
        <v>54</v>
      </c>
      <c r="Q21" s="4" t="s">
        <v>55</v>
      </c>
      <c r="R21" s="4" t="s">
        <v>51</v>
      </c>
      <c r="S21" s="6" t="s">
        <v>52</v>
      </c>
      <c r="T21" s="4" t="s">
        <v>53</v>
      </c>
      <c r="U21" s="4" t="s">
        <v>54</v>
      </c>
      <c r="V21" s="4" t="s">
        <v>55</v>
      </c>
      <c r="W21" s="4" t="s">
        <v>51</v>
      </c>
      <c r="X21" s="6" t="s">
        <v>52</v>
      </c>
      <c r="Y21" s="4" t="s">
        <v>53</v>
      </c>
      <c r="Z21" s="4" t="s">
        <v>54</v>
      </c>
      <c r="AA21" s="4" t="s">
        <v>55</v>
      </c>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7" t="s">
        <v>59</v>
      </c>
      <c r="FC21" s="7" t="s">
        <v>334</v>
      </c>
      <c r="FD21" s="8" t="s">
        <v>60</v>
      </c>
      <c r="FE21" s="7" t="s">
        <v>61</v>
      </c>
      <c r="FF21" s="7" t="s">
        <v>62</v>
      </c>
      <c r="FG21" s="7" t="s">
        <v>63</v>
      </c>
      <c r="FH21" s="9" t="s">
        <v>64</v>
      </c>
      <c r="FI21" s="9" t="s">
        <v>65</v>
      </c>
    </row>
    <row r="22" spans="1:166" ht="128.44999999999999" customHeight="1" x14ac:dyDescent="0.25">
      <c r="A22" s="10">
        <v>5</v>
      </c>
      <c r="B22" s="11" t="s">
        <v>75</v>
      </c>
      <c r="C22" s="12" t="s">
        <v>76</v>
      </c>
      <c r="D22" s="13">
        <v>1</v>
      </c>
      <c r="E22" s="26" t="s">
        <v>77</v>
      </c>
      <c r="F22" s="11">
        <v>1</v>
      </c>
      <c r="G22" s="12" t="s">
        <v>73</v>
      </c>
      <c r="H22" s="12"/>
      <c r="I22" s="12"/>
      <c r="J22" s="12"/>
      <c r="K22" s="12"/>
      <c r="L22" s="12"/>
      <c r="M22" s="27">
        <v>1286233</v>
      </c>
      <c r="N22" s="28">
        <f t="shared" ref="N22:N35" si="5">+M22*19%</f>
        <v>244384.27</v>
      </c>
      <c r="O22" s="27">
        <f t="shared" ref="O22:O35" si="6">+M22+N22</f>
        <v>1530617.27</v>
      </c>
      <c r="P22" s="27">
        <f>+M22*D22*F22</f>
        <v>1286233</v>
      </c>
      <c r="Q22" s="27">
        <f>+O22*D22*F22</f>
        <v>1530617.27</v>
      </c>
      <c r="R22" s="29">
        <v>1503873</v>
      </c>
      <c r="S22" s="29">
        <f t="shared" ref="S22:S35" si="7">+R22*19%</f>
        <v>285735.87</v>
      </c>
      <c r="T22" s="29">
        <f t="shared" ref="T22:T35" si="8">+R22+S22</f>
        <v>1789608.87</v>
      </c>
      <c r="U22" s="29">
        <f>+R22*D22*F22</f>
        <v>1503873</v>
      </c>
      <c r="V22" s="29">
        <f>+T22*D22*F22</f>
        <v>1789608.87</v>
      </c>
      <c r="W22" s="30">
        <v>2000000</v>
      </c>
      <c r="X22" s="31">
        <f t="shared" ref="X22:X35" si="9">+W22*19%</f>
        <v>380000</v>
      </c>
      <c r="Y22" s="31">
        <f t="shared" ref="Y22:Y35" si="10">+W22+X22</f>
        <v>2380000</v>
      </c>
      <c r="Z22" s="31">
        <f>+W22*D22*F22</f>
        <v>2000000</v>
      </c>
      <c r="AA22" s="31">
        <f>+Y22*D22*F22</f>
        <v>2380000</v>
      </c>
      <c r="AB22" s="31"/>
      <c r="AC22" s="31"/>
      <c r="AD22" s="31"/>
      <c r="AE22" s="31"/>
      <c r="AF22" s="31"/>
      <c r="AG22" s="31"/>
      <c r="AH22" s="31"/>
      <c r="AI22" s="31"/>
      <c r="AJ22" s="31"/>
      <c r="AK22" s="31"/>
      <c r="AL22" s="31"/>
      <c r="AM22" s="31"/>
      <c r="AN22" s="31"/>
      <c r="AO22" s="31"/>
      <c r="AP22" s="31"/>
      <c r="AQ22" s="31"/>
      <c r="AR22" s="31"/>
      <c r="AS22" s="31"/>
      <c r="AT22" s="31"/>
      <c r="AU22" s="31"/>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2">
        <f t="shared" ref="FB22:FB35" si="11">+(M22+R22+W22)/3</f>
        <v>1596702</v>
      </c>
      <c r="FC22" s="32">
        <f t="shared" ref="FC22:FC35" si="12">ROUND(FB22,0)</f>
        <v>1596702</v>
      </c>
      <c r="FD22" s="33">
        <f t="shared" ref="FD22:FD35" si="13">+FC22*19%</f>
        <v>303373.38</v>
      </c>
      <c r="FE22" s="33">
        <f t="shared" ref="FE22" si="14">+FC22+FD22</f>
        <v>1900075.38</v>
      </c>
      <c r="FF22" s="33">
        <f t="shared" ref="FF22" si="15">+FC22*D22*F22</f>
        <v>1596702</v>
      </c>
      <c r="FG22" s="33">
        <f t="shared" ref="FG22" si="16">+FE22*D22*F22</f>
        <v>1900075.38</v>
      </c>
      <c r="FH22" s="34">
        <f t="shared" ref="FH22:FH35" si="17">+_xlfn.STDEV.P(Q22,V22,AA22)</f>
        <v>355447.97357630025</v>
      </c>
      <c r="FI22" s="35">
        <f t="shared" ref="FI22:FI35" si="18">+FH22/FG22</f>
        <v>0.18707045905531405</v>
      </c>
      <c r="FJ22" s="180"/>
    </row>
    <row r="23" spans="1:166" ht="57.6" customHeight="1" x14ac:dyDescent="0.25">
      <c r="A23" s="10">
        <v>6</v>
      </c>
      <c r="B23" s="11" t="s">
        <v>78</v>
      </c>
      <c r="C23" s="12" t="s">
        <v>79</v>
      </c>
      <c r="D23" s="13">
        <v>220</v>
      </c>
      <c r="E23" s="26" t="s">
        <v>80</v>
      </c>
      <c r="F23" s="11" t="s">
        <v>69</v>
      </c>
      <c r="G23" s="12" t="s">
        <v>69</v>
      </c>
      <c r="H23" s="12"/>
      <c r="I23" s="12"/>
      <c r="J23" s="12"/>
      <c r="K23" s="12"/>
      <c r="L23" s="12"/>
      <c r="M23" s="27">
        <v>482</v>
      </c>
      <c r="N23" s="28">
        <f t="shared" si="5"/>
        <v>91.58</v>
      </c>
      <c r="O23" s="27">
        <f t="shared" si="6"/>
        <v>573.58000000000004</v>
      </c>
      <c r="P23" s="27">
        <f>+M23*D23</f>
        <v>106040</v>
      </c>
      <c r="Q23" s="27">
        <f t="shared" ref="Q23:Q35" si="19">+O23*D23</f>
        <v>126187.6</v>
      </c>
      <c r="R23" s="29">
        <v>694</v>
      </c>
      <c r="S23" s="29">
        <f t="shared" si="7"/>
        <v>131.86000000000001</v>
      </c>
      <c r="T23" s="29">
        <f t="shared" si="8"/>
        <v>825.86</v>
      </c>
      <c r="U23" s="29">
        <f>+R23*D23</f>
        <v>152680</v>
      </c>
      <c r="V23" s="29">
        <f>+T23*D23</f>
        <v>181689.2</v>
      </c>
      <c r="W23" s="30">
        <v>790</v>
      </c>
      <c r="X23" s="31">
        <f t="shared" si="9"/>
        <v>150.1</v>
      </c>
      <c r="Y23" s="31">
        <f t="shared" si="10"/>
        <v>940.1</v>
      </c>
      <c r="Z23" s="31">
        <f>+W23*D23</f>
        <v>173800</v>
      </c>
      <c r="AA23" s="31">
        <f>+Y23*D23</f>
        <v>206822</v>
      </c>
      <c r="AB23" s="31"/>
      <c r="AC23" s="31"/>
      <c r="AD23" s="31"/>
      <c r="AE23" s="31"/>
      <c r="AF23" s="31"/>
      <c r="AG23" s="31"/>
      <c r="AH23" s="31"/>
      <c r="AI23" s="31"/>
      <c r="AJ23" s="31"/>
      <c r="AK23" s="31"/>
      <c r="AL23" s="31"/>
      <c r="AM23" s="31"/>
      <c r="AN23" s="31"/>
      <c r="AO23" s="31"/>
      <c r="AP23" s="31"/>
      <c r="AQ23" s="31"/>
      <c r="AR23" s="31"/>
      <c r="AS23" s="31"/>
      <c r="AT23" s="31"/>
      <c r="AU23" s="31"/>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2">
        <f t="shared" si="11"/>
        <v>655.33333333333337</v>
      </c>
      <c r="FC23" s="32">
        <f t="shared" si="12"/>
        <v>655</v>
      </c>
      <c r="FD23" s="33">
        <f t="shared" si="13"/>
        <v>124.45</v>
      </c>
      <c r="FE23" s="33">
        <f t="shared" ref="FE23:FE24" si="20">+FC23+FD23</f>
        <v>779.45</v>
      </c>
      <c r="FF23" s="33">
        <f>+FC23*D23</f>
        <v>144100</v>
      </c>
      <c r="FG23" s="33">
        <f>+FE23*D23</f>
        <v>171479</v>
      </c>
      <c r="FH23" s="34">
        <f t="shared" si="17"/>
        <v>33688.098296909251</v>
      </c>
      <c r="FI23" s="35">
        <f t="shared" si="18"/>
        <v>0.19645611589121265</v>
      </c>
      <c r="FJ23" s="180"/>
    </row>
    <row r="24" spans="1:166" ht="96" customHeight="1" x14ac:dyDescent="0.25">
      <c r="A24" s="10">
        <v>7</v>
      </c>
      <c r="B24" s="11" t="s">
        <v>81</v>
      </c>
      <c r="C24" s="12" t="s">
        <v>82</v>
      </c>
      <c r="D24" s="13">
        <v>1</v>
      </c>
      <c r="E24" s="26" t="s">
        <v>80</v>
      </c>
      <c r="F24" s="11">
        <v>1</v>
      </c>
      <c r="G24" s="12" t="s">
        <v>83</v>
      </c>
      <c r="H24" s="12"/>
      <c r="I24" s="12"/>
      <c r="J24" s="12"/>
      <c r="K24" s="12"/>
      <c r="L24" s="12"/>
      <c r="M24" s="27">
        <v>3445266</v>
      </c>
      <c r="N24" s="28">
        <f t="shared" si="5"/>
        <v>654600.54</v>
      </c>
      <c r="O24" s="27">
        <f t="shared" si="6"/>
        <v>4099866.54</v>
      </c>
      <c r="P24" s="27">
        <f>+M24*D24*F24</f>
        <v>3445266</v>
      </c>
      <c r="Q24" s="27">
        <f t="shared" si="19"/>
        <v>4099866.54</v>
      </c>
      <c r="R24" s="29">
        <v>3445266</v>
      </c>
      <c r="S24" s="29">
        <f t="shared" si="7"/>
        <v>654600.54</v>
      </c>
      <c r="T24" s="29">
        <f t="shared" si="8"/>
        <v>4099866.54</v>
      </c>
      <c r="U24" s="29">
        <f>+R24*D24*F24</f>
        <v>3445266</v>
      </c>
      <c r="V24" s="29">
        <f>+T24*D24*F24</f>
        <v>4099866.54</v>
      </c>
      <c r="W24" s="30">
        <v>3445266</v>
      </c>
      <c r="X24" s="31">
        <f t="shared" si="9"/>
        <v>654600.54</v>
      </c>
      <c r="Y24" s="31">
        <f t="shared" si="10"/>
        <v>4099866.54</v>
      </c>
      <c r="Z24" s="31">
        <f>+W24*D24*F24</f>
        <v>3445266</v>
      </c>
      <c r="AA24" s="31">
        <f>+Y24*D24*F24</f>
        <v>4099866.54</v>
      </c>
      <c r="AB24" s="31"/>
      <c r="AC24" s="31"/>
      <c r="AD24" s="31"/>
      <c r="AE24" s="31"/>
      <c r="AF24" s="31"/>
      <c r="AG24" s="31"/>
      <c r="AH24" s="31"/>
      <c r="AI24" s="31"/>
      <c r="AJ24" s="31"/>
      <c r="AK24" s="31"/>
      <c r="AL24" s="31"/>
      <c r="AM24" s="31"/>
      <c r="AN24" s="31"/>
      <c r="AO24" s="31"/>
      <c r="AP24" s="31"/>
      <c r="AQ24" s="31"/>
      <c r="AR24" s="31"/>
      <c r="AS24" s="31"/>
      <c r="AT24" s="31"/>
      <c r="AU24" s="31"/>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2">
        <f t="shared" si="11"/>
        <v>3445266</v>
      </c>
      <c r="FC24" s="32">
        <f t="shared" si="12"/>
        <v>3445266</v>
      </c>
      <c r="FD24" s="33">
        <f t="shared" si="13"/>
        <v>654600.54</v>
      </c>
      <c r="FE24" s="33">
        <f t="shared" si="20"/>
        <v>4099866.54</v>
      </c>
      <c r="FF24" s="33">
        <f t="shared" ref="FF24" si="21">+FC24*D24*F24</f>
        <v>3445266</v>
      </c>
      <c r="FG24" s="33">
        <f t="shared" ref="FG24" si="22">+FE24*D24*F24</f>
        <v>4099866.54</v>
      </c>
      <c r="FH24" s="34">
        <f t="shared" si="17"/>
        <v>4.6566128730773926E-10</v>
      </c>
      <c r="FI24" s="35">
        <f t="shared" si="18"/>
        <v>1.135796208887666E-16</v>
      </c>
      <c r="FJ24" s="180"/>
    </row>
    <row r="25" spans="1:166" ht="122.45" customHeight="1" x14ac:dyDescent="0.25">
      <c r="A25" s="10">
        <v>8</v>
      </c>
      <c r="B25" s="11" t="s">
        <v>84</v>
      </c>
      <c r="C25" s="12" t="s">
        <v>85</v>
      </c>
      <c r="D25" s="13">
        <v>1</v>
      </c>
      <c r="E25" s="26" t="s">
        <v>80</v>
      </c>
      <c r="F25" s="11">
        <v>1</v>
      </c>
      <c r="G25" s="12" t="s">
        <v>83</v>
      </c>
      <c r="H25" s="12"/>
      <c r="I25" s="12"/>
      <c r="J25" s="12"/>
      <c r="K25" s="12"/>
      <c r="L25" s="12"/>
      <c r="M25" s="27">
        <v>2296844</v>
      </c>
      <c r="N25" s="28">
        <f t="shared" si="5"/>
        <v>436400.36</v>
      </c>
      <c r="O25" s="27">
        <f t="shared" si="6"/>
        <v>2733244.36</v>
      </c>
      <c r="P25" s="27">
        <f>+M25*D25*F25</f>
        <v>2296844</v>
      </c>
      <c r="Q25" s="27">
        <f t="shared" si="19"/>
        <v>2733244.36</v>
      </c>
      <c r="R25" s="29">
        <v>2452470</v>
      </c>
      <c r="S25" s="29">
        <f t="shared" si="7"/>
        <v>465969.3</v>
      </c>
      <c r="T25" s="29">
        <f t="shared" si="8"/>
        <v>2918439.3</v>
      </c>
      <c r="U25" s="29">
        <f>+R25*D25*F25</f>
        <v>2452470</v>
      </c>
      <c r="V25" s="29">
        <f>+T25*D25*F25</f>
        <v>2918439.3</v>
      </c>
      <c r="W25" s="30">
        <v>3000000</v>
      </c>
      <c r="X25" s="31">
        <f t="shared" si="9"/>
        <v>570000</v>
      </c>
      <c r="Y25" s="31">
        <f t="shared" si="10"/>
        <v>3570000</v>
      </c>
      <c r="Z25" s="31">
        <f>+W25*D25*F25</f>
        <v>3000000</v>
      </c>
      <c r="AA25" s="31">
        <f>+Y25*D25*F25</f>
        <v>3570000</v>
      </c>
      <c r="AB25" s="31"/>
      <c r="AC25" s="31"/>
      <c r="AD25" s="31"/>
      <c r="AE25" s="31"/>
      <c r="AF25" s="31"/>
      <c r="AG25" s="31"/>
      <c r="AH25" s="31"/>
      <c r="AI25" s="31"/>
      <c r="AJ25" s="31"/>
      <c r="AK25" s="31"/>
      <c r="AL25" s="31"/>
      <c r="AM25" s="31"/>
      <c r="AN25" s="31"/>
      <c r="AO25" s="31"/>
      <c r="AP25" s="31"/>
      <c r="AQ25" s="31"/>
      <c r="AR25" s="31"/>
      <c r="AS25" s="31"/>
      <c r="AT25" s="31"/>
      <c r="AU25" s="31"/>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2">
        <f t="shared" si="11"/>
        <v>2583104.6666666665</v>
      </c>
      <c r="FC25" s="32">
        <f t="shared" si="12"/>
        <v>2583105</v>
      </c>
      <c r="FD25" s="33">
        <f t="shared" si="13"/>
        <v>490789.95</v>
      </c>
      <c r="FE25" s="33">
        <f t="shared" ref="FE25:FE29" si="23">+FC25+FD25</f>
        <v>3073894.95</v>
      </c>
      <c r="FF25" s="33">
        <f t="shared" ref="FF25:FF29" si="24">+FC25*D25*F25</f>
        <v>2583105</v>
      </c>
      <c r="FG25" s="33">
        <f t="shared" ref="FG25:FG29" si="25">+FE25*D25*F25</f>
        <v>3073894.95</v>
      </c>
      <c r="FH25" s="34">
        <f t="shared" si="17"/>
        <v>358854.42926963058</v>
      </c>
      <c r="FI25" s="35">
        <f t="shared" si="18"/>
        <v>0.11674258070193015</v>
      </c>
      <c r="FJ25" s="183" t="s">
        <v>86</v>
      </c>
    </row>
    <row r="26" spans="1:166" ht="74.099999999999994" customHeight="1" x14ac:dyDescent="0.25">
      <c r="A26" s="10">
        <v>9</v>
      </c>
      <c r="B26" s="11" t="s">
        <v>87</v>
      </c>
      <c r="C26" s="12" t="s">
        <v>88</v>
      </c>
      <c r="D26" s="13">
        <v>1</v>
      </c>
      <c r="E26" s="26" t="s">
        <v>80</v>
      </c>
      <c r="F26" s="11">
        <v>1</v>
      </c>
      <c r="G26" s="12" t="s">
        <v>83</v>
      </c>
      <c r="H26" s="12"/>
      <c r="I26" s="12"/>
      <c r="J26" s="12"/>
      <c r="K26" s="12"/>
      <c r="L26" s="12"/>
      <c r="M26" s="27">
        <v>689053</v>
      </c>
      <c r="N26" s="28">
        <f t="shared" si="5"/>
        <v>130920.07</v>
      </c>
      <c r="O26" s="27">
        <f t="shared" si="6"/>
        <v>819973.07000000007</v>
      </c>
      <c r="P26" s="27">
        <f>+M26*D26*F26</f>
        <v>689053</v>
      </c>
      <c r="Q26" s="27">
        <f t="shared" si="19"/>
        <v>819973.07000000007</v>
      </c>
      <c r="R26" s="29">
        <v>682400</v>
      </c>
      <c r="S26" s="29">
        <f t="shared" si="7"/>
        <v>129656</v>
      </c>
      <c r="T26" s="29">
        <f t="shared" si="8"/>
        <v>812056</v>
      </c>
      <c r="U26" s="29">
        <f>+R26*D26*F26</f>
        <v>682400</v>
      </c>
      <c r="V26" s="29">
        <f>+T26*D26*F26</f>
        <v>812056</v>
      </c>
      <c r="W26" s="30">
        <v>1500000</v>
      </c>
      <c r="X26" s="31">
        <f t="shared" si="9"/>
        <v>285000</v>
      </c>
      <c r="Y26" s="31">
        <f t="shared" si="10"/>
        <v>1785000</v>
      </c>
      <c r="Z26" s="31">
        <f>+W26*D26*F26</f>
        <v>1500000</v>
      </c>
      <c r="AA26" s="31">
        <f>+Y26*D26*F26</f>
        <v>1785000</v>
      </c>
      <c r="AB26" s="31"/>
      <c r="AC26" s="31"/>
      <c r="AD26" s="31"/>
      <c r="AE26" s="31"/>
      <c r="AF26" s="31"/>
      <c r="AG26" s="31"/>
      <c r="AH26" s="31"/>
      <c r="AI26" s="31"/>
      <c r="AJ26" s="31"/>
      <c r="AK26" s="31"/>
      <c r="AL26" s="31"/>
      <c r="AM26" s="31"/>
      <c r="AN26" s="31"/>
      <c r="AO26" s="31"/>
      <c r="AP26" s="31"/>
      <c r="AQ26" s="31"/>
      <c r="AR26" s="31"/>
      <c r="AS26" s="31"/>
      <c r="AT26" s="31"/>
      <c r="AU26" s="31"/>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2">
        <f>MEDIAN(M26,R26,W26)</f>
        <v>689053</v>
      </c>
      <c r="FC26" s="32">
        <f t="shared" si="12"/>
        <v>689053</v>
      </c>
      <c r="FD26" s="33">
        <f t="shared" si="13"/>
        <v>130920.07</v>
      </c>
      <c r="FE26" s="33">
        <f t="shared" si="23"/>
        <v>819973.07000000007</v>
      </c>
      <c r="FF26" s="33">
        <f t="shared" si="24"/>
        <v>689053</v>
      </c>
      <c r="FG26" s="33">
        <f t="shared" si="25"/>
        <v>819973.07000000007</v>
      </c>
      <c r="FH26" s="34">
        <f t="shared" si="17"/>
        <v>456795.56365312764</v>
      </c>
      <c r="FI26" s="35">
        <f t="shared" si="18"/>
        <v>0.55708605607392403</v>
      </c>
      <c r="FJ26" s="183" t="s">
        <v>86</v>
      </c>
    </row>
    <row r="27" spans="1:166" ht="114" customHeight="1" x14ac:dyDescent="0.25">
      <c r="A27" s="10">
        <v>10</v>
      </c>
      <c r="B27" s="11" t="s">
        <v>89</v>
      </c>
      <c r="C27" s="12" t="s">
        <v>90</v>
      </c>
      <c r="D27" s="13">
        <v>1</v>
      </c>
      <c r="E27" s="26" t="s">
        <v>80</v>
      </c>
      <c r="F27" s="11" t="s">
        <v>69</v>
      </c>
      <c r="G27" s="12" t="s">
        <v>69</v>
      </c>
      <c r="H27" s="12"/>
      <c r="I27" s="12"/>
      <c r="J27" s="12"/>
      <c r="K27" s="12"/>
      <c r="L27" s="12"/>
      <c r="M27" s="27">
        <v>510359</v>
      </c>
      <c r="N27" s="28">
        <f t="shared" si="5"/>
        <v>96968.21</v>
      </c>
      <c r="O27" s="27">
        <f t="shared" si="6"/>
        <v>607327.21</v>
      </c>
      <c r="P27" s="27">
        <f t="shared" ref="P27:P35" si="26">+M27*D27</f>
        <v>510359</v>
      </c>
      <c r="Q27" s="27">
        <f t="shared" si="19"/>
        <v>607327.21</v>
      </c>
      <c r="R27" s="29">
        <v>592295</v>
      </c>
      <c r="S27" s="29">
        <f t="shared" si="7"/>
        <v>112536.05</v>
      </c>
      <c r="T27" s="29">
        <f t="shared" si="8"/>
        <v>704831.05</v>
      </c>
      <c r="U27" s="29">
        <f>+R27*D27</f>
        <v>592295</v>
      </c>
      <c r="V27" s="29">
        <f>+T27*D27</f>
        <v>704831.05</v>
      </c>
      <c r="W27" s="30">
        <v>750000</v>
      </c>
      <c r="X27" s="31">
        <f t="shared" si="9"/>
        <v>142500</v>
      </c>
      <c r="Y27" s="31">
        <f t="shared" si="10"/>
        <v>892500</v>
      </c>
      <c r="Z27" s="31">
        <f>+W27*D27</f>
        <v>750000</v>
      </c>
      <c r="AA27" s="31">
        <f>+Y27*D27</f>
        <v>892500</v>
      </c>
      <c r="AB27" s="31"/>
      <c r="AC27" s="31"/>
      <c r="AD27" s="31"/>
      <c r="AE27" s="31"/>
      <c r="AF27" s="31"/>
      <c r="AG27" s="31"/>
      <c r="AH27" s="31"/>
      <c r="AI27" s="31"/>
      <c r="AJ27" s="31"/>
      <c r="AK27" s="31"/>
      <c r="AL27" s="31"/>
      <c r="AM27" s="31"/>
      <c r="AN27" s="31"/>
      <c r="AO27" s="31"/>
      <c r="AP27" s="31"/>
      <c r="AQ27" s="31"/>
      <c r="AR27" s="31"/>
      <c r="AS27" s="31"/>
      <c r="AT27" s="31"/>
      <c r="AU27" s="31"/>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2">
        <f t="shared" si="11"/>
        <v>617551.33333333337</v>
      </c>
      <c r="FC27" s="32">
        <f t="shared" si="12"/>
        <v>617551</v>
      </c>
      <c r="FD27" s="33">
        <f t="shared" si="13"/>
        <v>117334.69</v>
      </c>
      <c r="FE27" s="33">
        <f t="shared" si="23"/>
        <v>734885.69</v>
      </c>
      <c r="FF27" s="33">
        <f>+FC27*D27</f>
        <v>617551</v>
      </c>
      <c r="FG27" s="33">
        <f>+FE27*D27</f>
        <v>734885.69</v>
      </c>
      <c r="FH27" s="34">
        <f t="shared" si="17"/>
        <v>118345.14202358072</v>
      </c>
      <c r="FI27" s="35">
        <f t="shared" si="18"/>
        <v>0.16103884404604576</v>
      </c>
      <c r="FJ27" s="180"/>
    </row>
    <row r="28" spans="1:166" ht="127.5" customHeight="1" x14ac:dyDescent="0.25">
      <c r="A28" s="10">
        <v>11</v>
      </c>
      <c r="B28" s="11" t="s">
        <v>91</v>
      </c>
      <c r="C28" s="12" t="s">
        <v>92</v>
      </c>
      <c r="D28" s="14">
        <v>1</v>
      </c>
      <c r="E28" s="26" t="s">
        <v>80</v>
      </c>
      <c r="F28" s="11">
        <v>1</v>
      </c>
      <c r="G28" s="12" t="s">
        <v>83</v>
      </c>
      <c r="H28" s="12"/>
      <c r="I28" s="12"/>
      <c r="J28" s="12"/>
      <c r="K28" s="12"/>
      <c r="L28" s="12"/>
      <c r="M28" s="27">
        <v>5647481</v>
      </c>
      <c r="N28" s="28">
        <f t="shared" si="5"/>
        <v>1073021.3899999999</v>
      </c>
      <c r="O28" s="27">
        <f t="shared" si="6"/>
        <v>6720502.3899999997</v>
      </c>
      <c r="P28" s="27">
        <f t="shared" si="26"/>
        <v>5647481</v>
      </c>
      <c r="Q28" s="27">
        <f t="shared" si="19"/>
        <v>6720502.3899999997</v>
      </c>
      <c r="R28" s="29">
        <v>5258928</v>
      </c>
      <c r="S28" s="29">
        <f t="shared" si="7"/>
        <v>999196.32000000007</v>
      </c>
      <c r="T28" s="29">
        <f t="shared" si="8"/>
        <v>6258124.3200000003</v>
      </c>
      <c r="U28" s="29">
        <f>+R28*D28*F28</f>
        <v>5258928</v>
      </c>
      <c r="V28" s="29">
        <f>+T28*D28*F28</f>
        <v>6258124.3200000003</v>
      </c>
      <c r="W28" s="30">
        <v>9500000</v>
      </c>
      <c r="X28" s="31">
        <f t="shared" si="9"/>
        <v>1805000</v>
      </c>
      <c r="Y28" s="31">
        <f t="shared" si="10"/>
        <v>11305000</v>
      </c>
      <c r="Z28" s="31">
        <f>+W28*D28*F28</f>
        <v>9500000</v>
      </c>
      <c r="AA28" s="31">
        <f>+Y28*D28</f>
        <v>11305000</v>
      </c>
      <c r="AB28" s="31"/>
      <c r="AC28" s="31"/>
      <c r="AD28" s="31"/>
      <c r="AE28" s="31"/>
      <c r="AF28" s="31"/>
      <c r="AG28" s="31"/>
      <c r="AH28" s="31"/>
      <c r="AI28" s="31"/>
      <c r="AJ28" s="31"/>
      <c r="AK28" s="31"/>
      <c r="AL28" s="31"/>
      <c r="AM28" s="31"/>
      <c r="AN28" s="31"/>
      <c r="AO28" s="31"/>
      <c r="AP28" s="31"/>
      <c r="AQ28" s="31"/>
      <c r="AR28" s="31"/>
      <c r="AS28" s="31"/>
      <c r="AT28" s="31"/>
      <c r="AU28" s="31"/>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2">
        <f>MEDIAN(M28,R28,W28)</f>
        <v>5647481</v>
      </c>
      <c r="FC28" s="32">
        <f t="shared" si="12"/>
        <v>5647481</v>
      </c>
      <c r="FD28" s="33">
        <f t="shared" si="13"/>
        <v>1073021.3899999999</v>
      </c>
      <c r="FE28" s="33">
        <f t="shared" si="23"/>
        <v>6720502.3899999997</v>
      </c>
      <c r="FF28" s="33">
        <f t="shared" si="24"/>
        <v>5647481</v>
      </c>
      <c r="FG28" s="33">
        <f t="shared" si="25"/>
        <v>6720502.3899999997</v>
      </c>
      <c r="FH28" s="34">
        <f t="shared" si="17"/>
        <v>2277970.9769170554</v>
      </c>
      <c r="FI28" s="35">
        <f t="shared" si="18"/>
        <v>0.33895843565306066</v>
      </c>
      <c r="FJ28" s="180"/>
    </row>
    <row r="29" spans="1:166" ht="409.5" customHeight="1" x14ac:dyDescent="0.25">
      <c r="A29" s="10">
        <v>13</v>
      </c>
      <c r="B29" s="11" t="s">
        <v>93</v>
      </c>
      <c r="C29" s="13" t="s">
        <v>94</v>
      </c>
      <c r="D29" s="15">
        <v>1</v>
      </c>
      <c r="E29" s="15" t="s">
        <v>80</v>
      </c>
      <c r="F29" s="15">
        <v>1</v>
      </c>
      <c r="G29" s="19" t="s">
        <v>95</v>
      </c>
      <c r="H29" s="19"/>
      <c r="I29" s="19"/>
      <c r="J29" s="19"/>
      <c r="K29" s="19"/>
      <c r="L29" s="19"/>
      <c r="M29" s="27">
        <v>15373697</v>
      </c>
      <c r="N29" s="28">
        <f t="shared" si="5"/>
        <v>2921002.43</v>
      </c>
      <c r="O29" s="27">
        <f t="shared" si="6"/>
        <v>18294699.43</v>
      </c>
      <c r="P29" s="27">
        <f t="shared" si="26"/>
        <v>15373697</v>
      </c>
      <c r="Q29" s="27">
        <f t="shared" si="19"/>
        <v>18294699.43</v>
      </c>
      <c r="R29" s="29">
        <v>16865293</v>
      </c>
      <c r="S29" s="29">
        <f t="shared" si="7"/>
        <v>3204405.67</v>
      </c>
      <c r="T29" s="29">
        <f t="shared" si="8"/>
        <v>20069698.670000002</v>
      </c>
      <c r="U29" s="29">
        <f>+R29*D29*F29</f>
        <v>16865293</v>
      </c>
      <c r="V29" s="29">
        <f>+T29*D29*F29</f>
        <v>20069698.670000002</v>
      </c>
      <c r="W29" s="30">
        <v>20500000</v>
      </c>
      <c r="X29" s="31">
        <f t="shared" si="9"/>
        <v>3895000</v>
      </c>
      <c r="Y29" s="31">
        <f t="shared" si="10"/>
        <v>24395000</v>
      </c>
      <c r="Z29" s="31">
        <f>+W29*D29*F29</f>
        <v>20500000</v>
      </c>
      <c r="AA29" s="31">
        <f>+Y29*D29*F29</f>
        <v>24395000</v>
      </c>
      <c r="AB29" s="31"/>
      <c r="AC29" s="31"/>
      <c r="AD29" s="31"/>
      <c r="AE29" s="31"/>
      <c r="AF29" s="31"/>
      <c r="AG29" s="31"/>
      <c r="AH29" s="31"/>
      <c r="AI29" s="31"/>
      <c r="AJ29" s="31"/>
      <c r="AK29" s="31"/>
      <c r="AL29" s="31"/>
      <c r="AM29" s="31"/>
      <c r="AN29" s="31"/>
      <c r="AO29" s="31"/>
      <c r="AP29" s="31"/>
      <c r="AQ29" s="31"/>
      <c r="AR29" s="31"/>
      <c r="AS29" s="31"/>
      <c r="AT29" s="31"/>
      <c r="AU29" s="31"/>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2">
        <f t="shared" si="11"/>
        <v>17579663.333333332</v>
      </c>
      <c r="FC29" s="32">
        <f t="shared" si="12"/>
        <v>17579663</v>
      </c>
      <c r="FD29" s="33">
        <f t="shared" si="13"/>
        <v>3340135.97</v>
      </c>
      <c r="FE29" s="33">
        <f t="shared" si="23"/>
        <v>20919798.969999999</v>
      </c>
      <c r="FF29" s="33">
        <f t="shared" si="24"/>
        <v>17579663</v>
      </c>
      <c r="FG29" s="33">
        <f t="shared" si="25"/>
        <v>20919798.969999999</v>
      </c>
      <c r="FH29" s="34">
        <f t="shared" si="17"/>
        <v>2561955.0031099734</v>
      </c>
      <c r="FI29" s="35">
        <f t="shared" si="18"/>
        <v>0.12246556512249188</v>
      </c>
      <c r="FJ29" s="180"/>
    </row>
    <row r="30" spans="1:166" ht="131.44999999999999" customHeight="1" x14ac:dyDescent="0.25">
      <c r="A30" s="10">
        <v>14</v>
      </c>
      <c r="B30" s="11" t="s">
        <v>96</v>
      </c>
      <c r="C30" s="13" t="s">
        <v>97</v>
      </c>
      <c r="D30" s="15">
        <v>1</v>
      </c>
      <c r="E30" s="15" t="s">
        <v>80</v>
      </c>
      <c r="F30" s="15">
        <v>1</v>
      </c>
      <c r="G30" s="19" t="s">
        <v>95</v>
      </c>
      <c r="H30" s="19"/>
      <c r="I30" s="19"/>
      <c r="J30" s="19"/>
      <c r="K30" s="19"/>
      <c r="L30" s="19"/>
      <c r="M30" s="27">
        <v>4266985</v>
      </c>
      <c r="N30" s="28">
        <f t="shared" si="5"/>
        <v>810727.15</v>
      </c>
      <c r="O30" s="27">
        <f t="shared" si="6"/>
        <v>5077712.1500000004</v>
      </c>
      <c r="P30" s="27">
        <f t="shared" si="26"/>
        <v>4266985</v>
      </c>
      <c r="Q30" s="27">
        <f t="shared" si="19"/>
        <v>5077712.1500000004</v>
      </c>
      <c r="R30" s="29">
        <v>3765349</v>
      </c>
      <c r="S30" s="29">
        <f t="shared" si="7"/>
        <v>715416.31</v>
      </c>
      <c r="T30" s="29">
        <f t="shared" si="8"/>
        <v>4480765.3100000005</v>
      </c>
      <c r="U30" s="29">
        <f>+R30*D30*F30</f>
        <v>3765349</v>
      </c>
      <c r="V30" s="29">
        <f>+T30*D30*F30</f>
        <v>4480765.3100000005</v>
      </c>
      <c r="W30" s="30">
        <v>6500000</v>
      </c>
      <c r="X30" s="31">
        <f t="shared" si="9"/>
        <v>1235000</v>
      </c>
      <c r="Y30" s="31">
        <f t="shared" si="10"/>
        <v>7735000</v>
      </c>
      <c r="Z30" s="31">
        <f>+W30*D30*F30</f>
        <v>6500000</v>
      </c>
      <c r="AA30" s="31">
        <f>+Y30*D30*F30</f>
        <v>7735000</v>
      </c>
      <c r="AB30" s="31"/>
      <c r="AC30" s="31"/>
      <c r="AD30" s="31"/>
      <c r="AE30" s="31"/>
      <c r="AF30" s="31"/>
      <c r="AG30" s="31"/>
      <c r="AH30" s="31"/>
      <c r="AI30" s="31"/>
      <c r="AJ30" s="31"/>
      <c r="AK30" s="31"/>
      <c r="AL30" s="31"/>
      <c r="AM30" s="31"/>
      <c r="AN30" s="31"/>
      <c r="AO30" s="31"/>
      <c r="AP30" s="31"/>
      <c r="AQ30" s="31"/>
      <c r="AR30" s="31"/>
      <c r="AS30" s="31"/>
      <c r="AT30" s="31"/>
      <c r="AU30" s="31"/>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2">
        <f>MEDIAN(M30,R30,W30)</f>
        <v>4266985</v>
      </c>
      <c r="FC30" s="32">
        <f t="shared" si="12"/>
        <v>4266985</v>
      </c>
      <c r="FD30" s="33">
        <f t="shared" si="13"/>
        <v>810727.15</v>
      </c>
      <c r="FE30" s="33">
        <f t="shared" ref="FE30:FE35" si="27">+FC30+FD30</f>
        <v>5077712.1500000004</v>
      </c>
      <c r="FF30" s="33">
        <f t="shared" ref="FF30:FF35" si="28">+FC30*D30*F30</f>
        <v>4266985</v>
      </c>
      <c r="FG30" s="33">
        <f t="shared" ref="FG30:FG35" si="29">+FE30*D30*F30</f>
        <v>5077712.1500000004</v>
      </c>
      <c r="FH30" s="34">
        <f t="shared" si="17"/>
        <v>1414510.8170963426</v>
      </c>
      <c r="FI30" s="35">
        <f t="shared" si="18"/>
        <v>0.27857247029970822</v>
      </c>
      <c r="FJ30" s="180"/>
    </row>
    <row r="31" spans="1:166" ht="87.6" customHeight="1" x14ac:dyDescent="0.25">
      <c r="A31" s="10">
        <v>15</v>
      </c>
      <c r="B31" s="11" t="s">
        <v>98</v>
      </c>
      <c r="C31" s="13" t="s">
        <v>99</v>
      </c>
      <c r="D31" s="15">
        <v>1</v>
      </c>
      <c r="E31" s="15" t="s">
        <v>80</v>
      </c>
      <c r="F31" s="15" t="s">
        <v>69</v>
      </c>
      <c r="G31" s="19" t="s">
        <v>69</v>
      </c>
      <c r="H31" s="19"/>
      <c r="I31" s="19"/>
      <c r="J31" s="19"/>
      <c r="K31" s="19"/>
      <c r="L31" s="19"/>
      <c r="M31" s="27">
        <v>300000</v>
      </c>
      <c r="N31" s="28">
        <f t="shared" si="5"/>
        <v>57000</v>
      </c>
      <c r="O31" s="27">
        <f t="shared" si="6"/>
        <v>357000</v>
      </c>
      <c r="P31" s="27">
        <f t="shared" si="26"/>
        <v>300000</v>
      </c>
      <c r="Q31" s="27">
        <f t="shared" si="19"/>
        <v>357000</v>
      </c>
      <c r="R31" s="29">
        <v>300000</v>
      </c>
      <c r="S31" s="29">
        <f t="shared" si="7"/>
        <v>57000</v>
      </c>
      <c r="T31" s="29">
        <f t="shared" si="8"/>
        <v>357000</v>
      </c>
      <c r="U31" s="29">
        <f>+R31*D31</f>
        <v>300000</v>
      </c>
      <c r="V31" s="29">
        <f>+T31*D31</f>
        <v>357000</v>
      </c>
      <c r="W31" s="30">
        <v>300000</v>
      </c>
      <c r="X31" s="31">
        <f t="shared" si="9"/>
        <v>57000</v>
      </c>
      <c r="Y31" s="31">
        <f t="shared" si="10"/>
        <v>357000</v>
      </c>
      <c r="Z31" s="31">
        <f>+W31*D31</f>
        <v>300000</v>
      </c>
      <c r="AA31" s="31">
        <f>+Y31*D31</f>
        <v>357000</v>
      </c>
      <c r="AB31" s="31"/>
      <c r="AC31" s="31"/>
      <c r="AD31" s="31"/>
      <c r="AE31" s="31"/>
      <c r="AF31" s="31"/>
      <c r="AG31" s="31"/>
      <c r="AH31" s="31"/>
      <c r="AI31" s="31"/>
      <c r="AJ31" s="31"/>
      <c r="AK31" s="31"/>
      <c r="AL31" s="31"/>
      <c r="AM31" s="31"/>
      <c r="AN31" s="31"/>
      <c r="AO31" s="31"/>
      <c r="AP31" s="31"/>
      <c r="AQ31" s="31"/>
      <c r="AR31" s="31"/>
      <c r="AS31" s="31"/>
      <c r="AT31" s="31"/>
      <c r="AU31" s="31"/>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2">
        <f t="shared" si="11"/>
        <v>300000</v>
      </c>
      <c r="FC31" s="32">
        <f t="shared" si="12"/>
        <v>300000</v>
      </c>
      <c r="FD31" s="33">
        <f t="shared" si="13"/>
        <v>57000</v>
      </c>
      <c r="FE31" s="33">
        <f t="shared" si="27"/>
        <v>357000</v>
      </c>
      <c r="FF31" s="33">
        <f>+FC31*D31</f>
        <v>300000</v>
      </c>
      <c r="FG31" s="33">
        <f>+FE31*D31</f>
        <v>357000</v>
      </c>
      <c r="FH31" s="34">
        <f t="shared" si="17"/>
        <v>0</v>
      </c>
      <c r="FI31" s="35">
        <f t="shared" si="18"/>
        <v>0</v>
      </c>
      <c r="FJ31" s="180"/>
    </row>
    <row r="32" spans="1:166" ht="52.5" customHeight="1" x14ac:dyDescent="0.25">
      <c r="A32" s="10">
        <v>16</v>
      </c>
      <c r="B32" s="11" t="s">
        <v>100</v>
      </c>
      <c r="C32" s="13" t="s">
        <v>101</v>
      </c>
      <c r="D32" s="15">
        <v>1</v>
      </c>
      <c r="E32" s="15" t="s">
        <v>80</v>
      </c>
      <c r="F32" s="15" t="s">
        <v>69</v>
      </c>
      <c r="G32" s="19" t="s">
        <v>69</v>
      </c>
      <c r="H32" s="19"/>
      <c r="I32" s="19"/>
      <c r="J32" s="19"/>
      <c r="K32" s="19"/>
      <c r="L32" s="19"/>
      <c r="M32" s="27">
        <v>200000</v>
      </c>
      <c r="N32" s="28">
        <f t="shared" si="5"/>
        <v>38000</v>
      </c>
      <c r="O32" s="27">
        <f t="shared" si="6"/>
        <v>238000</v>
      </c>
      <c r="P32" s="27">
        <f t="shared" si="26"/>
        <v>200000</v>
      </c>
      <c r="Q32" s="27">
        <f t="shared" si="19"/>
        <v>238000</v>
      </c>
      <c r="R32" s="29">
        <v>200000</v>
      </c>
      <c r="S32" s="29">
        <f t="shared" si="7"/>
        <v>38000</v>
      </c>
      <c r="T32" s="29">
        <f t="shared" si="8"/>
        <v>238000</v>
      </c>
      <c r="U32" s="29">
        <f>+R32*D32</f>
        <v>200000</v>
      </c>
      <c r="V32" s="29">
        <f>+T32*D32</f>
        <v>238000</v>
      </c>
      <c r="W32" s="30">
        <v>200000</v>
      </c>
      <c r="X32" s="31">
        <f t="shared" si="9"/>
        <v>38000</v>
      </c>
      <c r="Y32" s="31">
        <f t="shared" si="10"/>
        <v>238000</v>
      </c>
      <c r="Z32" s="31">
        <f>+W32*D32</f>
        <v>200000</v>
      </c>
      <c r="AA32" s="31">
        <f>+Y32*D32</f>
        <v>238000</v>
      </c>
      <c r="AB32" s="31"/>
      <c r="AC32" s="31"/>
      <c r="AD32" s="31"/>
      <c r="AE32" s="31"/>
      <c r="AF32" s="31"/>
      <c r="AG32" s="31"/>
      <c r="AH32" s="31"/>
      <c r="AI32" s="31"/>
      <c r="AJ32" s="31"/>
      <c r="AK32" s="31"/>
      <c r="AL32" s="31"/>
      <c r="AM32" s="31"/>
      <c r="AN32" s="31"/>
      <c r="AO32" s="31"/>
      <c r="AP32" s="31"/>
      <c r="AQ32" s="31"/>
      <c r="AR32" s="31"/>
      <c r="AS32" s="31"/>
      <c r="AT32" s="31"/>
      <c r="AU32" s="31"/>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2">
        <f t="shared" si="11"/>
        <v>200000</v>
      </c>
      <c r="FC32" s="32">
        <f t="shared" si="12"/>
        <v>200000</v>
      </c>
      <c r="FD32" s="33">
        <f t="shared" si="13"/>
        <v>38000</v>
      </c>
      <c r="FE32" s="33">
        <f t="shared" ref="FE32:FE34" si="30">+FC32+FD32</f>
        <v>238000</v>
      </c>
      <c r="FF32" s="33">
        <f t="shared" ref="FF32:FF34" si="31">+FC32*D32</f>
        <v>200000</v>
      </c>
      <c r="FG32" s="33">
        <f t="shared" ref="FG32:FG34" si="32">+FE32*D32</f>
        <v>238000</v>
      </c>
      <c r="FH32" s="34">
        <f t="shared" si="17"/>
        <v>0</v>
      </c>
      <c r="FI32" s="35">
        <f t="shared" si="18"/>
        <v>0</v>
      </c>
      <c r="FJ32" s="180"/>
    </row>
    <row r="33" spans="1:166" ht="52.5" customHeight="1" x14ac:dyDescent="0.25">
      <c r="A33" s="10">
        <v>17</v>
      </c>
      <c r="B33" s="11" t="s">
        <v>100</v>
      </c>
      <c r="C33" s="13" t="s">
        <v>102</v>
      </c>
      <c r="D33" s="15">
        <v>14</v>
      </c>
      <c r="E33" s="15" t="s">
        <v>80</v>
      </c>
      <c r="F33" s="15" t="s">
        <v>69</v>
      </c>
      <c r="G33" s="19" t="s">
        <v>69</v>
      </c>
      <c r="H33" s="19"/>
      <c r="I33" s="19"/>
      <c r="J33" s="19"/>
      <c r="K33" s="19"/>
      <c r="L33" s="19"/>
      <c r="M33" s="27">
        <v>100000</v>
      </c>
      <c r="N33" s="28">
        <f t="shared" si="5"/>
        <v>19000</v>
      </c>
      <c r="O33" s="27">
        <f t="shared" si="6"/>
        <v>119000</v>
      </c>
      <c r="P33" s="27">
        <f t="shared" si="26"/>
        <v>1400000</v>
      </c>
      <c r="Q33" s="27">
        <f t="shared" si="19"/>
        <v>1666000</v>
      </c>
      <c r="R33" s="29">
        <v>100000</v>
      </c>
      <c r="S33" s="29">
        <f t="shared" si="7"/>
        <v>19000</v>
      </c>
      <c r="T33" s="29">
        <f t="shared" si="8"/>
        <v>119000</v>
      </c>
      <c r="U33" s="29">
        <f>+R33*D33</f>
        <v>1400000</v>
      </c>
      <c r="V33" s="29">
        <f>+T33*D33</f>
        <v>1666000</v>
      </c>
      <c r="W33" s="30">
        <v>100000</v>
      </c>
      <c r="X33" s="31">
        <f t="shared" si="9"/>
        <v>19000</v>
      </c>
      <c r="Y33" s="31">
        <f t="shared" si="10"/>
        <v>119000</v>
      </c>
      <c r="Z33" s="31">
        <f>+W33*D33</f>
        <v>1400000</v>
      </c>
      <c r="AA33" s="31">
        <f>+Y33*D33</f>
        <v>1666000</v>
      </c>
      <c r="AB33" s="31"/>
      <c r="AC33" s="31"/>
      <c r="AD33" s="31"/>
      <c r="AE33" s="31"/>
      <c r="AF33" s="31"/>
      <c r="AG33" s="31"/>
      <c r="AH33" s="31"/>
      <c r="AI33" s="31"/>
      <c r="AJ33" s="31"/>
      <c r="AK33" s="31"/>
      <c r="AL33" s="31"/>
      <c r="AM33" s="31"/>
      <c r="AN33" s="31"/>
      <c r="AO33" s="31"/>
      <c r="AP33" s="31"/>
      <c r="AQ33" s="31"/>
      <c r="AR33" s="31"/>
      <c r="AS33" s="31"/>
      <c r="AT33" s="31"/>
      <c r="AU33" s="31"/>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2">
        <f t="shared" si="11"/>
        <v>100000</v>
      </c>
      <c r="FC33" s="32">
        <f t="shared" si="12"/>
        <v>100000</v>
      </c>
      <c r="FD33" s="33">
        <f t="shared" si="13"/>
        <v>19000</v>
      </c>
      <c r="FE33" s="33">
        <f t="shared" si="30"/>
        <v>119000</v>
      </c>
      <c r="FF33" s="33">
        <f t="shared" si="31"/>
        <v>1400000</v>
      </c>
      <c r="FG33" s="33">
        <f t="shared" si="32"/>
        <v>1666000</v>
      </c>
      <c r="FH33" s="34">
        <f t="shared" si="17"/>
        <v>0</v>
      </c>
      <c r="FI33" s="35">
        <f t="shared" si="18"/>
        <v>0</v>
      </c>
      <c r="FJ33" s="180"/>
    </row>
    <row r="34" spans="1:166" ht="93.6" customHeight="1" x14ac:dyDescent="0.25">
      <c r="A34" s="10">
        <v>18</v>
      </c>
      <c r="B34" s="13" t="s">
        <v>103</v>
      </c>
      <c r="C34" s="13" t="s">
        <v>104</v>
      </c>
      <c r="D34" s="15">
        <v>1</v>
      </c>
      <c r="E34" s="15" t="s">
        <v>80</v>
      </c>
      <c r="F34" s="15" t="s">
        <v>69</v>
      </c>
      <c r="G34" s="19" t="s">
        <v>69</v>
      </c>
      <c r="H34" s="19"/>
      <c r="I34" s="19"/>
      <c r="J34" s="19"/>
      <c r="K34" s="19"/>
      <c r="L34" s="19"/>
      <c r="M34" s="27">
        <v>8000000</v>
      </c>
      <c r="N34" s="28">
        <f t="shared" si="5"/>
        <v>1520000</v>
      </c>
      <c r="O34" s="27">
        <f t="shared" si="6"/>
        <v>9520000</v>
      </c>
      <c r="P34" s="27">
        <f t="shared" si="26"/>
        <v>8000000</v>
      </c>
      <c r="Q34" s="27">
        <f t="shared" si="19"/>
        <v>9520000</v>
      </c>
      <c r="R34" s="29">
        <v>8000000</v>
      </c>
      <c r="S34" s="29">
        <f t="shared" si="7"/>
        <v>1520000</v>
      </c>
      <c r="T34" s="29">
        <f t="shared" si="8"/>
        <v>9520000</v>
      </c>
      <c r="U34" s="29">
        <f>+R34*D34</f>
        <v>8000000</v>
      </c>
      <c r="V34" s="29">
        <f>+T34*D34</f>
        <v>9520000</v>
      </c>
      <c r="W34" s="30">
        <v>8000000</v>
      </c>
      <c r="X34" s="31">
        <f t="shared" si="9"/>
        <v>1520000</v>
      </c>
      <c r="Y34" s="31">
        <f t="shared" si="10"/>
        <v>9520000</v>
      </c>
      <c r="Z34" s="31">
        <f>+W34*D34</f>
        <v>8000000</v>
      </c>
      <c r="AA34" s="31">
        <f>+Y34*D34</f>
        <v>9520000</v>
      </c>
      <c r="AB34" s="31"/>
      <c r="AC34" s="31"/>
      <c r="AD34" s="31"/>
      <c r="AE34" s="31"/>
      <c r="AF34" s="31"/>
      <c r="AG34" s="31"/>
      <c r="AH34" s="31"/>
      <c r="AI34" s="31"/>
      <c r="AJ34" s="31"/>
      <c r="AK34" s="31"/>
      <c r="AL34" s="31"/>
      <c r="AM34" s="31"/>
      <c r="AN34" s="31"/>
      <c r="AO34" s="31"/>
      <c r="AP34" s="31"/>
      <c r="AQ34" s="31"/>
      <c r="AR34" s="31"/>
      <c r="AS34" s="31"/>
      <c r="AT34" s="31"/>
      <c r="AU34" s="31"/>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2">
        <f t="shared" si="11"/>
        <v>8000000</v>
      </c>
      <c r="FC34" s="32">
        <f t="shared" si="12"/>
        <v>8000000</v>
      </c>
      <c r="FD34" s="33">
        <f t="shared" si="13"/>
        <v>1520000</v>
      </c>
      <c r="FE34" s="33">
        <f t="shared" si="30"/>
        <v>9520000</v>
      </c>
      <c r="FF34" s="33">
        <f t="shared" si="31"/>
        <v>8000000</v>
      </c>
      <c r="FG34" s="33">
        <f t="shared" si="32"/>
        <v>9520000</v>
      </c>
      <c r="FH34" s="34">
        <f t="shared" si="17"/>
        <v>0</v>
      </c>
      <c r="FI34" s="35">
        <f t="shared" si="18"/>
        <v>0</v>
      </c>
      <c r="FJ34" s="180"/>
    </row>
    <row r="35" spans="1:166" ht="93.6" customHeight="1" x14ac:dyDescent="0.25">
      <c r="A35" s="10">
        <v>19</v>
      </c>
      <c r="B35" s="11" t="s">
        <v>105</v>
      </c>
      <c r="C35" s="13" t="s">
        <v>106</v>
      </c>
      <c r="D35" s="98">
        <v>1</v>
      </c>
      <c r="E35" s="98" t="s">
        <v>77</v>
      </c>
      <c r="F35" s="98">
        <v>1</v>
      </c>
      <c r="G35" s="97" t="s">
        <v>73</v>
      </c>
      <c r="H35" s="19"/>
      <c r="I35" s="19"/>
      <c r="J35" s="19"/>
      <c r="K35" s="19"/>
      <c r="L35" s="19"/>
      <c r="M35" s="99">
        <v>1812210</v>
      </c>
      <c r="N35" s="28">
        <f t="shared" si="5"/>
        <v>344319.9</v>
      </c>
      <c r="O35" s="27">
        <f t="shared" si="6"/>
        <v>2156529.9</v>
      </c>
      <c r="P35" s="27">
        <f t="shared" si="26"/>
        <v>1812210</v>
      </c>
      <c r="Q35" s="27">
        <f t="shared" si="19"/>
        <v>2156529.9</v>
      </c>
      <c r="R35" s="29">
        <v>2012876</v>
      </c>
      <c r="S35" s="29">
        <f t="shared" si="7"/>
        <v>382446.44</v>
      </c>
      <c r="T35" s="29">
        <f t="shared" si="8"/>
        <v>2395322.44</v>
      </c>
      <c r="U35" s="29">
        <f>+R35*D35</f>
        <v>2012876</v>
      </c>
      <c r="V35" s="29">
        <f>+T35*D35</f>
        <v>2395322.44</v>
      </c>
      <c r="W35" s="100">
        <v>2500000</v>
      </c>
      <c r="X35" s="31">
        <f t="shared" si="9"/>
        <v>475000</v>
      </c>
      <c r="Y35" s="31">
        <f t="shared" si="10"/>
        <v>2975000</v>
      </c>
      <c r="Z35" s="31">
        <f>+W35*D35</f>
        <v>2500000</v>
      </c>
      <c r="AA35" s="31">
        <f>+Y35*D35</f>
        <v>2975000</v>
      </c>
      <c r="AB35" s="31"/>
      <c r="AC35" s="31"/>
      <c r="AD35" s="31"/>
      <c r="AE35" s="31"/>
      <c r="AF35" s="31"/>
      <c r="AG35" s="31"/>
      <c r="AH35" s="31"/>
      <c r="AI35" s="31"/>
      <c r="AJ35" s="31"/>
      <c r="AK35" s="31"/>
      <c r="AL35" s="31"/>
      <c r="AM35" s="31"/>
      <c r="AN35" s="31"/>
      <c r="AO35" s="31"/>
      <c r="AP35" s="31"/>
      <c r="AQ35" s="31"/>
      <c r="AR35" s="31"/>
      <c r="AS35" s="31"/>
      <c r="AT35" s="31"/>
      <c r="AU35" s="31"/>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2">
        <f t="shared" si="11"/>
        <v>2108362</v>
      </c>
      <c r="FC35" s="32">
        <f t="shared" si="12"/>
        <v>2108362</v>
      </c>
      <c r="FD35" s="33">
        <f t="shared" si="13"/>
        <v>400588.78</v>
      </c>
      <c r="FE35" s="33">
        <f t="shared" si="27"/>
        <v>2508950.7800000003</v>
      </c>
      <c r="FF35" s="33">
        <f t="shared" si="28"/>
        <v>2108362</v>
      </c>
      <c r="FG35" s="33">
        <f t="shared" si="29"/>
        <v>2508950.7800000003</v>
      </c>
      <c r="FH35" s="34">
        <f t="shared" si="17"/>
        <v>343663.47481886839</v>
      </c>
      <c r="FI35" s="35">
        <f t="shared" si="18"/>
        <v>0.13697497677450188</v>
      </c>
      <c r="FJ35" s="180"/>
    </row>
    <row r="36" spans="1:166" ht="42.6" customHeight="1" x14ac:dyDescent="0.25">
      <c r="A36" s="197" t="s">
        <v>107</v>
      </c>
      <c r="B36" s="198"/>
      <c r="C36" s="198"/>
      <c r="D36" s="198"/>
      <c r="E36" s="198"/>
      <c r="F36" s="198"/>
      <c r="G36" s="198"/>
      <c r="H36" s="60"/>
      <c r="I36" s="60"/>
      <c r="J36" s="60"/>
      <c r="K36" s="60"/>
      <c r="L36" s="60"/>
      <c r="M36" s="36"/>
      <c r="N36" s="37"/>
      <c r="O36" s="36"/>
      <c r="P36" s="36"/>
      <c r="Q36" s="86">
        <f>+SUM(Q22:Q35)</f>
        <v>53947659.920000002</v>
      </c>
      <c r="R36" s="24">
        <v>0</v>
      </c>
      <c r="V36" s="38">
        <f>+SUM(V22:V35)</f>
        <v>55491401.700000003</v>
      </c>
      <c r="AA36" s="38">
        <f>+SUM(AA22:AA35)</f>
        <v>71125188.539999992</v>
      </c>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38"/>
      <c r="CA36" s="38"/>
      <c r="CB36" s="38"/>
      <c r="CC36" s="38"/>
      <c r="CD36" s="38"/>
      <c r="CE36" s="38"/>
      <c r="CF36" s="38"/>
      <c r="CG36" s="38"/>
      <c r="CH36" s="38"/>
      <c r="CI36" s="38"/>
      <c r="CJ36" s="38"/>
      <c r="CK36" s="38"/>
      <c r="CL36" s="38"/>
      <c r="CM36" s="38"/>
      <c r="CN36" s="38"/>
      <c r="CO36" s="38"/>
      <c r="CP36" s="38"/>
      <c r="CQ36" s="38"/>
      <c r="CR36" s="38"/>
      <c r="CS36" s="38"/>
      <c r="CT36" s="38"/>
      <c r="CU36" s="38"/>
      <c r="CV36" s="38"/>
      <c r="CW36" s="38"/>
      <c r="CX36" s="38"/>
      <c r="CY36" s="38"/>
      <c r="CZ36" s="38"/>
      <c r="DA36" s="38"/>
      <c r="DB36" s="38"/>
      <c r="DC36" s="38"/>
      <c r="DD36" s="38"/>
      <c r="DE36" s="38"/>
      <c r="DF36" s="38"/>
      <c r="DG36" s="38"/>
      <c r="DH36" s="38"/>
      <c r="DI36" s="38"/>
      <c r="DJ36" s="38"/>
      <c r="DK36" s="38"/>
      <c r="DL36" s="38"/>
      <c r="DM36" s="38"/>
      <c r="DN36" s="38"/>
      <c r="DO36" s="38"/>
      <c r="DP36" s="38"/>
      <c r="DQ36" s="38"/>
      <c r="DR36" s="38"/>
      <c r="DS36" s="38"/>
      <c r="DT36" s="38"/>
      <c r="DU36" s="38"/>
      <c r="DV36" s="38"/>
      <c r="DW36" s="38"/>
      <c r="DX36" s="38"/>
      <c r="DY36" s="38"/>
      <c r="DZ36" s="38"/>
      <c r="EA36" s="38"/>
      <c r="EB36" s="38"/>
      <c r="EC36" s="38"/>
      <c r="ED36" s="38"/>
      <c r="EE36" s="38"/>
      <c r="EF36" s="38"/>
      <c r="EG36" s="38"/>
      <c r="EH36" s="38"/>
      <c r="EI36" s="38"/>
      <c r="EJ36" s="38"/>
      <c r="EK36" s="38"/>
      <c r="EL36" s="38"/>
      <c r="EM36" s="38"/>
      <c r="EN36" s="38"/>
      <c r="EO36" s="38"/>
      <c r="EP36" s="38"/>
      <c r="EQ36" s="38"/>
      <c r="ER36" s="38"/>
      <c r="ES36" s="38"/>
      <c r="ET36" s="38"/>
      <c r="EU36" s="38"/>
      <c r="EV36" s="38"/>
      <c r="EW36" s="38"/>
      <c r="EX36" s="38"/>
      <c r="EY36" s="38"/>
      <c r="EZ36" s="38"/>
      <c r="FA36" s="38"/>
      <c r="FF36" s="87" t="s">
        <v>74</v>
      </c>
      <c r="FG36" s="88">
        <f>+SUM(FG22:FG35)</f>
        <v>57808138.919999994</v>
      </c>
    </row>
    <row r="37" spans="1:166" ht="42.6" customHeight="1" x14ac:dyDescent="0.25">
      <c r="A37" s="195" t="s">
        <v>351</v>
      </c>
      <c r="B37" s="196"/>
      <c r="C37" s="196"/>
      <c r="D37" s="196"/>
      <c r="E37" s="196"/>
      <c r="F37" s="196"/>
      <c r="G37" s="196"/>
      <c r="H37" s="128"/>
      <c r="I37" s="128"/>
      <c r="J37" s="128"/>
      <c r="K37" s="128"/>
      <c r="L37" s="128"/>
      <c r="M37" s="141" t="s">
        <v>51</v>
      </c>
      <c r="N37" s="5" t="s">
        <v>52</v>
      </c>
      <c r="O37" s="4" t="s">
        <v>53</v>
      </c>
      <c r="P37" s="4" t="s">
        <v>54</v>
      </c>
      <c r="Q37" s="4" t="s">
        <v>55</v>
      </c>
      <c r="R37" s="141" t="s">
        <v>51</v>
      </c>
      <c r="S37" s="6" t="s">
        <v>52</v>
      </c>
      <c r="T37" s="4" t="s">
        <v>53</v>
      </c>
      <c r="U37" s="4" t="s">
        <v>54</v>
      </c>
      <c r="V37" s="4" t="s">
        <v>55</v>
      </c>
      <c r="W37" s="4" t="s">
        <v>51</v>
      </c>
      <c r="X37" s="6" t="s">
        <v>52</v>
      </c>
      <c r="Y37" s="4" t="s">
        <v>53</v>
      </c>
      <c r="Z37" s="4" t="s">
        <v>54</v>
      </c>
      <c r="AA37" s="4" t="s">
        <v>55</v>
      </c>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7" t="s">
        <v>59</v>
      </c>
      <c r="FC37" s="7" t="s">
        <v>334</v>
      </c>
      <c r="FD37" s="8" t="s">
        <v>60</v>
      </c>
      <c r="FE37" s="7" t="s">
        <v>61</v>
      </c>
      <c r="FF37" s="7" t="s">
        <v>62</v>
      </c>
      <c r="FG37" s="7" t="s">
        <v>63</v>
      </c>
      <c r="FH37" s="9" t="s">
        <v>64</v>
      </c>
      <c r="FI37" s="9" t="s">
        <v>65</v>
      </c>
    </row>
    <row r="38" spans="1:166" ht="73.5" customHeight="1" x14ac:dyDescent="0.25">
      <c r="A38" s="101">
        <v>20</v>
      </c>
      <c r="B38" s="102" t="s">
        <v>108</v>
      </c>
      <c r="C38" s="103" t="s">
        <v>88</v>
      </c>
      <c r="D38" s="104">
        <v>1</v>
      </c>
      <c r="E38" s="15" t="s">
        <v>67</v>
      </c>
      <c r="F38" s="15">
        <v>1</v>
      </c>
      <c r="G38" s="19" t="s">
        <v>109</v>
      </c>
      <c r="H38" s="19"/>
      <c r="I38" s="19"/>
      <c r="J38" s="19"/>
      <c r="K38" s="19"/>
      <c r="L38" s="19"/>
      <c r="M38" s="27">
        <v>689053</v>
      </c>
      <c r="N38" s="28">
        <f t="shared" ref="N38:N55" si="33">+M38*19%</f>
        <v>130920.07</v>
      </c>
      <c r="O38" s="27">
        <f t="shared" ref="O38:O55" si="34">+M38+N38</f>
        <v>819973.07000000007</v>
      </c>
      <c r="P38" s="27">
        <f>+M38*D38*F38</f>
        <v>689053</v>
      </c>
      <c r="Q38" s="27">
        <f>+O38*D38</f>
        <v>819973.07000000007</v>
      </c>
      <c r="R38" s="29">
        <v>682400</v>
      </c>
      <c r="S38" s="29">
        <f t="shared" ref="S38:S55" si="35">+R38*19%</f>
        <v>129656</v>
      </c>
      <c r="T38" s="29">
        <f t="shared" ref="T38:T55" si="36">+R38+S38</f>
        <v>812056</v>
      </c>
      <c r="U38" s="29">
        <f t="shared" ref="U38:U43" si="37">+R38*D38*F38</f>
        <v>682400</v>
      </c>
      <c r="V38" s="29">
        <f t="shared" ref="V38:V43" si="38">+T38*D38*F38</f>
        <v>812056</v>
      </c>
      <c r="W38" s="30">
        <v>1500000</v>
      </c>
      <c r="X38" s="31">
        <f t="shared" ref="X38:X55" si="39">+W38*19%</f>
        <v>285000</v>
      </c>
      <c r="Y38" s="31">
        <f t="shared" ref="Y38:Y55" si="40">+W38+X38</f>
        <v>1785000</v>
      </c>
      <c r="Z38" s="31">
        <f t="shared" ref="Z38:Z43" si="41">+W38*D38*F38</f>
        <v>1500000</v>
      </c>
      <c r="AA38" s="31">
        <f t="shared" ref="AA38:AA43" si="42">+Y38*D38*F38</f>
        <v>1785000</v>
      </c>
      <c r="AB38" s="31"/>
      <c r="AC38" s="31"/>
      <c r="AD38" s="31"/>
      <c r="AE38" s="31"/>
      <c r="AF38" s="31"/>
      <c r="AG38" s="31"/>
      <c r="AH38" s="31"/>
      <c r="AI38" s="31"/>
      <c r="AJ38" s="31"/>
      <c r="AK38" s="31"/>
      <c r="AL38" s="31"/>
      <c r="AM38" s="31"/>
      <c r="AN38" s="31"/>
      <c r="AO38" s="31"/>
      <c r="AP38" s="31"/>
      <c r="AQ38" s="31"/>
      <c r="AR38" s="31"/>
      <c r="AS38" s="31"/>
      <c r="AT38" s="31"/>
      <c r="AU38" s="31"/>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2">
        <f>MEDIAN(M38,R38,W38)</f>
        <v>689053</v>
      </c>
      <c r="FC38" s="32">
        <f t="shared" ref="FC38:FC55" si="43">ROUND(FB38,0)</f>
        <v>689053</v>
      </c>
      <c r="FD38" s="33">
        <f t="shared" ref="FD38:FD55" si="44">+FC38*19%</f>
        <v>130920.07</v>
      </c>
      <c r="FE38" s="33">
        <f t="shared" ref="FE38" si="45">+FC38+FD38</f>
        <v>819973.07000000007</v>
      </c>
      <c r="FF38" s="33">
        <f t="shared" ref="FF38" si="46">+FC38*D38*F38</f>
        <v>689053</v>
      </c>
      <c r="FG38" s="33">
        <f t="shared" ref="FG38" si="47">+FE38*D38*F38</f>
        <v>819973.07000000007</v>
      </c>
      <c r="FH38" s="34">
        <f t="shared" ref="FH38:FH55" si="48">+_xlfn.STDEV.P(Q38,V38,AA38)</f>
        <v>456795.56365312764</v>
      </c>
      <c r="FI38" s="35">
        <f t="shared" ref="FI38" si="49">+FH38/FG38</f>
        <v>0.55708605607392403</v>
      </c>
      <c r="FJ38" s="183" t="s">
        <v>86</v>
      </c>
    </row>
    <row r="39" spans="1:166" ht="72.95" customHeight="1" x14ac:dyDescent="0.25">
      <c r="A39" s="10">
        <v>21</v>
      </c>
      <c r="B39" s="11" t="s">
        <v>110</v>
      </c>
      <c r="C39" s="13" t="s">
        <v>111</v>
      </c>
      <c r="D39" s="15">
        <v>2</v>
      </c>
      <c r="E39" s="15" t="s">
        <v>67</v>
      </c>
      <c r="F39" s="15">
        <v>1</v>
      </c>
      <c r="G39" s="19" t="s">
        <v>112</v>
      </c>
      <c r="H39" s="19"/>
      <c r="I39" s="19"/>
      <c r="J39" s="19"/>
      <c r="K39" s="19"/>
      <c r="L39" s="19"/>
      <c r="M39" s="27">
        <v>1060798</v>
      </c>
      <c r="N39" s="28">
        <f t="shared" si="33"/>
        <v>201551.62</v>
      </c>
      <c r="O39" s="27">
        <f t="shared" si="34"/>
        <v>1262349.6200000001</v>
      </c>
      <c r="P39" s="27">
        <f>+F39*D39*M39</f>
        <v>2121596</v>
      </c>
      <c r="Q39" s="27">
        <f>+F39*D39*O39</f>
        <v>2524699.2400000002</v>
      </c>
      <c r="R39" s="29">
        <v>1388191</v>
      </c>
      <c r="S39" s="29">
        <f t="shared" si="35"/>
        <v>263756.28999999998</v>
      </c>
      <c r="T39" s="29">
        <f t="shared" si="36"/>
        <v>1651947.29</v>
      </c>
      <c r="U39" s="29">
        <f t="shared" si="37"/>
        <v>2776382</v>
      </c>
      <c r="V39" s="29">
        <f t="shared" si="38"/>
        <v>3303894.58</v>
      </c>
      <c r="W39" s="30">
        <v>2500000</v>
      </c>
      <c r="X39" s="31">
        <f t="shared" si="39"/>
        <v>475000</v>
      </c>
      <c r="Y39" s="31">
        <f t="shared" si="40"/>
        <v>2975000</v>
      </c>
      <c r="Z39" s="31">
        <f t="shared" si="41"/>
        <v>5000000</v>
      </c>
      <c r="AA39" s="31">
        <f t="shared" si="42"/>
        <v>5950000</v>
      </c>
      <c r="AB39" s="31"/>
      <c r="AC39" s="31"/>
      <c r="AD39" s="31"/>
      <c r="AE39" s="31"/>
      <c r="AF39" s="31"/>
      <c r="AG39" s="31"/>
      <c r="AH39" s="31"/>
      <c r="AI39" s="31"/>
      <c r="AJ39" s="31"/>
      <c r="AK39" s="31"/>
      <c r="AL39" s="31"/>
      <c r="AM39" s="31"/>
      <c r="AN39" s="31"/>
      <c r="AO39" s="31"/>
      <c r="AP39" s="31"/>
      <c r="AQ39" s="31"/>
      <c r="AR39" s="31"/>
      <c r="AS39" s="31"/>
      <c r="AT39" s="31"/>
      <c r="AU39" s="31"/>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2">
        <f>MEDIAN(M39,R39,W39)</f>
        <v>1388191</v>
      </c>
      <c r="FC39" s="32">
        <f t="shared" si="43"/>
        <v>1388191</v>
      </c>
      <c r="FD39" s="33">
        <f t="shared" si="44"/>
        <v>263756.28999999998</v>
      </c>
      <c r="FE39" s="33">
        <f t="shared" ref="FE39:FE55" si="50">+FC39+FD39</f>
        <v>1651947.29</v>
      </c>
      <c r="FF39" s="33">
        <f t="shared" ref="FF39:FF54" si="51">+FC39*D39*F39</f>
        <v>2776382</v>
      </c>
      <c r="FG39" s="33">
        <f t="shared" ref="FG39:FG54" si="52">+FE39*D39*F39</f>
        <v>3303894.58</v>
      </c>
      <c r="FH39" s="34">
        <f t="shared" si="48"/>
        <v>1465973.4940793011</v>
      </c>
      <c r="FI39" s="35">
        <f t="shared" ref="FI39:FI55" si="53">+FH39/FG39</f>
        <v>0.4437107354918392</v>
      </c>
      <c r="FJ39" s="180"/>
    </row>
    <row r="40" spans="1:166" ht="72.95" customHeight="1" x14ac:dyDescent="0.25">
      <c r="A40" s="101">
        <v>22</v>
      </c>
      <c r="B40" s="11" t="s">
        <v>113</v>
      </c>
      <c r="C40" s="13" t="s">
        <v>114</v>
      </c>
      <c r="D40" s="15">
        <v>2</v>
      </c>
      <c r="E40" s="15" t="s">
        <v>67</v>
      </c>
      <c r="F40" s="15">
        <v>1</v>
      </c>
      <c r="G40" s="19" t="s">
        <v>112</v>
      </c>
      <c r="H40" s="19"/>
      <c r="I40" s="19"/>
      <c r="J40" s="19"/>
      <c r="K40" s="19"/>
      <c r="L40" s="19"/>
      <c r="M40" s="27">
        <v>1060798</v>
      </c>
      <c r="N40" s="28">
        <f t="shared" si="33"/>
        <v>201551.62</v>
      </c>
      <c r="O40" s="27">
        <f t="shared" si="34"/>
        <v>1262349.6200000001</v>
      </c>
      <c r="P40" s="27">
        <f>+F40*D40*M40</f>
        <v>2121596</v>
      </c>
      <c r="Q40" s="27">
        <f>+F40*D40*O40</f>
        <v>2524699.2400000002</v>
      </c>
      <c r="R40" s="29">
        <v>1388191</v>
      </c>
      <c r="S40" s="29">
        <f t="shared" si="35"/>
        <v>263756.28999999998</v>
      </c>
      <c r="T40" s="29">
        <f t="shared" si="36"/>
        <v>1651947.29</v>
      </c>
      <c r="U40" s="29">
        <f t="shared" si="37"/>
        <v>2776382</v>
      </c>
      <c r="V40" s="29">
        <f t="shared" si="38"/>
        <v>3303894.58</v>
      </c>
      <c r="W40" s="30">
        <v>2000000</v>
      </c>
      <c r="X40" s="31">
        <f t="shared" si="39"/>
        <v>380000</v>
      </c>
      <c r="Y40" s="31">
        <f t="shared" si="40"/>
        <v>2380000</v>
      </c>
      <c r="Z40" s="31">
        <f t="shared" si="41"/>
        <v>4000000</v>
      </c>
      <c r="AA40" s="31">
        <f t="shared" si="42"/>
        <v>4760000</v>
      </c>
      <c r="AB40" s="31"/>
      <c r="AC40" s="31"/>
      <c r="AD40" s="31"/>
      <c r="AE40" s="31"/>
      <c r="AF40" s="31"/>
      <c r="AG40" s="31"/>
      <c r="AH40" s="31"/>
      <c r="AI40" s="31"/>
      <c r="AJ40" s="31"/>
      <c r="AK40" s="31"/>
      <c r="AL40" s="31"/>
      <c r="AM40" s="31"/>
      <c r="AN40" s="31"/>
      <c r="AO40" s="31"/>
      <c r="AP40" s="31"/>
      <c r="AQ40" s="31"/>
      <c r="AR40" s="31"/>
      <c r="AS40" s="31"/>
      <c r="AT40" s="31"/>
      <c r="AU40" s="31"/>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2">
        <f>MEDIAN(M40,R40,W40)</f>
        <v>1388191</v>
      </c>
      <c r="FC40" s="32">
        <f t="shared" si="43"/>
        <v>1388191</v>
      </c>
      <c r="FD40" s="33">
        <f t="shared" si="44"/>
        <v>263756.28999999998</v>
      </c>
      <c r="FE40" s="33">
        <f t="shared" si="50"/>
        <v>1651947.29</v>
      </c>
      <c r="FF40" s="33">
        <f t="shared" si="51"/>
        <v>2776382</v>
      </c>
      <c r="FG40" s="33">
        <f t="shared" si="52"/>
        <v>3303894.58</v>
      </c>
      <c r="FH40" s="34">
        <f t="shared" si="48"/>
        <v>926400.31302093971</v>
      </c>
      <c r="FI40" s="35">
        <f t="shared" ref="FI40" si="54">+FH40/FG40</f>
        <v>0.28039645048872586</v>
      </c>
      <c r="FJ40" s="180"/>
    </row>
    <row r="41" spans="1:166" ht="93" customHeight="1" x14ac:dyDescent="0.25">
      <c r="A41" s="10">
        <v>23</v>
      </c>
      <c r="B41" s="11" t="s">
        <v>115</v>
      </c>
      <c r="C41" s="13" t="s">
        <v>116</v>
      </c>
      <c r="D41" s="15">
        <v>1</v>
      </c>
      <c r="E41" s="15" t="s">
        <v>77</v>
      </c>
      <c r="F41" s="15">
        <v>1</v>
      </c>
      <c r="G41" s="19" t="s">
        <v>109</v>
      </c>
      <c r="H41" s="19"/>
      <c r="I41" s="19"/>
      <c r="J41" s="19"/>
      <c r="K41" s="19"/>
      <c r="L41" s="19"/>
      <c r="M41" s="27">
        <v>1056548</v>
      </c>
      <c r="N41" s="28">
        <f t="shared" si="33"/>
        <v>200744.12</v>
      </c>
      <c r="O41" s="27">
        <f t="shared" si="34"/>
        <v>1257292.1200000001</v>
      </c>
      <c r="P41" s="27">
        <f>+F41*D41*M41</f>
        <v>1056548</v>
      </c>
      <c r="Q41" s="27">
        <f>+F41*D41*O41</f>
        <v>1257292.1200000001</v>
      </c>
      <c r="R41" s="29">
        <v>1322252</v>
      </c>
      <c r="S41" s="29">
        <f t="shared" si="35"/>
        <v>251227.88</v>
      </c>
      <c r="T41" s="29">
        <f t="shared" si="36"/>
        <v>1573479.88</v>
      </c>
      <c r="U41" s="29">
        <f t="shared" si="37"/>
        <v>1322252</v>
      </c>
      <c r="V41" s="29">
        <f t="shared" si="38"/>
        <v>1573479.88</v>
      </c>
      <c r="W41" s="30">
        <v>2500000</v>
      </c>
      <c r="X41" s="31">
        <f t="shared" si="39"/>
        <v>475000</v>
      </c>
      <c r="Y41" s="31">
        <f t="shared" si="40"/>
        <v>2975000</v>
      </c>
      <c r="Z41" s="31">
        <f t="shared" si="41"/>
        <v>2500000</v>
      </c>
      <c r="AA41" s="31">
        <f t="shared" si="42"/>
        <v>2975000</v>
      </c>
      <c r="AB41" s="31"/>
      <c r="AC41" s="31"/>
      <c r="AD41" s="31"/>
      <c r="AE41" s="31"/>
      <c r="AF41" s="31"/>
      <c r="AG41" s="31"/>
      <c r="AH41" s="31"/>
      <c r="AI41" s="31"/>
      <c r="AJ41" s="31"/>
      <c r="AK41" s="31"/>
      <c r="AL41" s="31"/>
      <c r="AM41" s="31"/>
      <c r="AN41" s="31"/>
      <c r="AO41" s="31"/>
      <c r="AP41" s="31"/>
      <c r="AQ41" s="31"/>
      <c r="AR41" s="31"/>
      <c r="AS41" s="31"/>
      <c r="AT41" s="31"/>
      <c r="AU41" s="31"/>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2">
        <f>MEDIAN(M41,R41,W41)</f>
        <v>1322252</v>
      </c>
      <c r="FC41" s="32">
        <f t="shared" si="43"/>
        <v>1322252</v>
      </c>
      <c r="FD41" s="33">
        <f t="shared" si="44"/>
        <v>251227.88</v>
      </c>
      <c r="FE41" s="33">
        <f t="shared" si="50"/>
        <v>1573479.88</v>
      </c>
      <c r="FF41" s="33">
        <f t="shared" si="51"/>
        <v>1322252</v>
      </c>
      <c r="FG41" s="33">
        <f t="shared" si="52"/>
        <v>1573479.88</v>
      </c>
      <c r="FH41" s="34">
        <f t="shared" si="48"/>
        <v>746454.85889806168</v>
      </c>
      <c r="FI41" s="35">
        <f t="shared" si="53"/>
        <v>0.47439746029549595</v>
      </c>
      <c r="FJ41" s="183" t="s">
        <v>86</v>
      </c>
    </row>
    <row r="42" spans="1:166" ht="62.1" customHeight="1" x14ac:dyDescent="0.25">
      <c r="A42" s="101">
        <v>24</v>
      </c>
      <c r="B42" s="11" t="s">
        <v>117</v>
      </c>
      <c r="C42" s="13" t="s">
        <v>76</v>
      </c>
      <c r="D42" s="15">
        <v>1</v>
      </c>
      <c r="E42" s="15" t="s">
        <v>77</v>
      </c>
      <c r="F42" s="15">
        <v>1</v>
      </c>
      <c r="G42" s="19" t="s">
        <v>109</v>
      </c>
      <c r="H42" s="19"/>
      <c r="I42" s="19"/>
      <c r="J42" s="19"/>
      <c r="K42" s="19"/>
      <c r="L42" s="19"/>
      <c r="M42" s="27">
        <v>1286233</v>
      </c>
      <c r="N42" s="28">
        <f t="shared" si="33"/>
        <v>244384.27</v>
      </c>
      <c r="O42" s="27">
        <f t="shared" si="34"/>
        <v>1530617.27</v>
      </c>
      <c r="P42" s="27">
        <f>+M42*D42*F42</f>
        <v>1286233</v>
      </c>
      <c r="Q42" s="27">
        <f>+O42*D42*F42</f>
        <v>1530617.27</v>
      </c>
      <c r="R42" s="29">
        <v>1503873</v>
      </c>
      <c r="S42" s="29">
        <f t="shared" si="35"/>
        <v>285735.87</v>
      </c>
      <c r="T42" s="29">
        <f t="shared" si="36"/>
        <v>1789608.87</v>
      </c>
      <c r="U42" s="29">
        <f t="shared" si="37"/>
        <v>1503873</v>
      </c>
      <c r="V42" s="29">
        <f t="shared" si="38"/>
        <v>1789608.87</v>
      </c>
      <c r="W42" s="30">
        <v>2000000</v>
      </c>
      <c r="X42" s="31">
        <f t="shared" si="39"/>
        <v>380000</v>
      </c>
      <c r="Y42" s="31">
        <f t="shared" si="40"/>
        <v>2380000</v>
      </c>
      <c r="Z42" s="31">
        <f t="shared" si="41"/>
        <v>2000000</v>
      </c>
      <c r="AA42" s="31">
        <f t="shared" si="42"/>
        <v>2380000</v>
      </c>
      <c r="AB42" s="31"/>
      <c r="AC42" s="31"/>
      <c r="AD42" s="31"/>
      <c r="AE42" s="31"/>
      <c r="AF42" s="31"/>
      <c r="AG42" s="31"/>
      <c r="AH42" s="31"/>
      <c r="AI42" s="31"/>
      <c r="AJ42" s="31"/>
      <c r="AK42" s="31"/>
      <c r="AL42" s="31"/>
      <c r="AM42" s="31"/>
      <c r="AN42" s="31"/>
      <c r="AO42" s="31"/>
      <c r="AP42" s="31"/>
      <c r="AQ42" s="31"/>
      <c r="AR42" s="31"/>
      <c r="AS42" s="31"/>
      <c r="AT42" s="31"/>
      <c r="AU42" s="31"/>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2">
        <f t="shared" ref="FB42:FB55" si="55">+(M42+R42+W42)/3</f>
        <v>1596702</v>
      </c>
      <c r="FC42" s="32">
        <f t="shared" si="43"/>
        <v>1596702</v>
      </c>
      <c r="FD42" s="33">
        <f t="shared" si="44"/>
        <v>303373.38</v>
      </c>
      <c r="FE42" s="33">
        <f t="shared" si="50"/>
        <v>1900075.38</v>
      </c>
      <c r="FF42" s="33">
        <f t="shared" si="51"/>
        <v>1596702</v>
      </c>
      <c r="FG42" s="33">
        <f t="shared" si="52"/>
        <v>1900075.38</v>
      </c>
      <c r="FH42" s="34">
        <f t="shared" si="48"/>
        <v>355447.97357630025</v>
      </c>
      <c r="FI42" s="35">
        <f t="shared" si="53"/>
        <v>0.18707045905531405</v>
      </c>
      <c r="FJ42" s="180"/>
    </row>
    <row r="43" spans="1:166" ht="60.95" customHeight="1" x14ac:dyDescent="0.25">
      <c r="A43" s="10">
        <v>25</v>
      </c>
      <c r="B43" s="11" t="s">
        <v>96</v>
      </c>
      <c r="C43" s="13" t="s">
        <v>97</v>
      </c>
      <c r="D43" s="15">
        <v>1</v>
      </c>
      <c r="E43" s="15" t="s">
        <v>80</v>
      </c>
      <c r="F43" s="15">
        <v>1</v>
      </c>
      <c r="G43" s="19" t="s">
        <v>95</v>
      </c>
      <c r="H43" s="19"/>
      <c r="I43" s="19"/>
      <c r="J43" s="19"/>
      <c r="K43" s="19"/>
      <c r="L43" s="19"/>
      <c r="M43" s="27">
        <v>4266985</v>
      </c>
      <c r="N43" s="28">
        <f t="shared" si="33"/>
        <v>810727.15</v>
      </c>
      <c r="O43" s="27">
        <f t="shared" si="34"/>
        <v>5077712.1500000004</v>
      </c>
      <c r="P43" s="27">
        <f>+M43*D43</f>
        <v>4266985</v>
      </c>
      <c r="Q43" s="27">
        <f>+O43*D43</f>
        <v>5077712.1500000004</v>
      </c>
      <c r="R43" s="29">
        <v>3765349</v>
      </c>
      <c r="S43" s="29">
        <f t="shared" si="35"/>
        <v>715416.31</v>
      </c>
      <c r="T43" s="29">
        <f t="shared" si="36"/>
        <v>4480765.3100000005</v>
      </c>
      <c r="U43" s="29">
        <f t="shared" si="37"/>
        <v>3765349</v>
      </c>
      <c r="V43" s="29">
        <f t="shared" si="38"/>
        <v>4480765.3100000005</v>
      </c>
      <c r="W43" s="30">
        <v>8500000</v>
      </c>
      <c r="X43" s="31">
        <f t="shared" si="39"/>
        <v>1615000</v>
      </c>
      <c r="Y43" s="31">
        <f t="shared" si="40"/>
        <v>10115000</v>
      </c>
      <c r="Z43" s="31">
        <f t="shared" si="41"/>
        <v>8500000</v>
      </c>
      <c r="AA43" s="31">
        <f t="shared" si="42"/>
        <v>10115000</v>
      </c>
      <c r="AB43" s="31"/>
      <c r="AC43" s="31"/>
      <c r="AD43" s="31"/>
      <c r="AE43" s="31"/>
      <c r="AF43" s="31"/>
      <c r="AG43" s="31"/>
      <c r="AH43" s="31"/>
      <c r="AI43" s="31"/>
      <c r="AJ43" s="31"/>
      <c r="AK43" s="31"/>
      <c r="AL43" s="31"/>
      <c r="AM43" s="31"/>
      <c r="AN43" s="31"/>
      <c r="AO43" s="31"/>
      <c r="AP43" s="31"/>
      <c r="AQ43" s="31"/>
      <c r="AR43" s="31"/>
      <c r="AS43" s="31"/>
      <c r="AT43" s="31"/>
      <c r="AU43" s="31"/>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2">
        <f>MEDIAN(M43,R43,W43)</f>
        <v>4266985</v>
      </c>
      <c r="FC43" s="32">
        <f t="shared" si="43"/>
        <v>4266985</v>
      </c>
      <c r="FD43" s="33">
        <f t="shared" si="44"/>
        <v>810727.15</v>
      </c>
      <c r="FE43" s="33">
        <f t="shared" si="50"/>
        <v>5077712.1500000004</v>
      </c>
      <c r="FF43" s="33">
        <f t="shared" si="51"/>
        <v>4266985</v>
      </c>
      <c r="FG43" s="33">
        <f t="shared" si="52"/>
        <v>5077712.1500000004</v>
      </c>
      <c r="FH43" s="34">
        <f t="shared" si="48"/>
        <v>2527080.3301557987</v>
      </c>
      <c r="FI43" s="35">
        <f t="shared" si="53"/>
        <v>0.49768089554974054</v>
      </c>
      <c r="FJ43" s="183" t="s">
        <v>86</v>
      </c>
    </row>
    <row r="44" spans="1:166" ht="53.1" customHeight="1" x14ac:dyDescent="0.25">
      <c r="A44" s="101">
        <v>26</v>
      </c>
      <c r="B44" s="11" t="s">
        <v>118</v>
      </c>
      <c r="C44" s="13" t="s">
        <v>119</v>
      </c>
      <c r="D44" s="15">
        <v>1</v>
      </c>
      <c r="E44" s="15" t="s">
        <v>120</v>
      </c>
      <c r="F44" s="15" t="s">
        <v>69</v>
      </c>
      <c r="G44" s="19" t="s">
        <v>69</v>
      </c>
      <c r="H44" s="19"/>
      <c r="I44" s="19"/>
      <c r="J44" s="19"/>
      <c r="K44" s="19"/>
      <c r="L44" s="19"/>
      <c r="M44" s="27">
        <v>300000</v>
      </c>
      <c r="N44" s="28">
        <f t="shared" si="33"/>
        <v>57000</v>
      </c>
      <c r="O44" s="27">
        <f t="shared" si="34"/>
        <v>357000</v>
      </c>
      <c r="P44" s="27">
        <f>+D44*M44</f>
        <v>300000</v>
      </c>
      <c r="Q44" s="27">
        <f>D44*O44</f>
        <v>357000</v>
      </c>
      <c r="R44" s="29">
        <v>300000</v>
      </c>
      <c r="S44" s="29">
        <f t="shared" si="35"/>
        <v>57000</v>
      </c>
      <c r="T44" s="29">
        <f t="shared" si="36"/>
        <v>357000</v>
      </c>
      <c r="U44" s="29">
        <f>+R44*D44</f>
        <v>300000</v>
      </c>
      <c r="V44" s="29">
        <f>+T44*D44</f>
        <v>357000</v>
      </c>
      <c r="W44" s="30">
        <v>300000</v>
      </c>
      <c r="X44" s="31">
        <f t="shared" si="39"/>
        <v>57000</v>
      </c>
      <c r="Y44" s="31">
        <f t="shared" si="40"/>
        <v>357000</v>
      </c>
      <c r="Z44" s="31">
        <f>+W44*D44</f>
        <v>300000</v>
      </c>
      <c r="AA44" s="31">
        <f>+Y44*D44</f>
        <v>357000</v>
      </c>
      <c r="AB44" s="31"/>
      <c r="AC44" s="31"/>
      <c r="AD44" s="31"/>
      <c r="AE44" s="31"/>
      <c r="AF44" s="31"/>
      <c r="AG44" s="31"/>
      <c r="AH44" s="31"/>
      <c r="AI44" s="31"/>
      <c r="AJ44" s="31"/>
      <c r="AK44" s="31"/>
      <c r="AL44" s="31"/>
      <c r="AM44" s="31"/>
      <c r="AN44" s="31"/>
      <c r="AO44" s="31"/>
      <c r="AP44" s="31"/>
      <c r="AQ44" s="31"/>
      <c r="AR44" s="31"/>
      <c r="AS44" s="31"/>
      <c r="AT44" s="31"/>
      <c r="AU44" s="31"/>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2">
        <f t="shared" si="55"/>
        <v>300000</v>
      </c>
      <c r="FC44" s="32">
        <f t="shared" si="43"/>
        <v>300000</v>
      </c>
      <c r="FD44" s="33">
        <f t="shared" si="44"/>
        <v>57000</v>
      </c>
      <c r="FE44" s="33">
        <f t="shared" si="50"/>
        <v>357000</v>
      </c>
      <c r="FF44" s="33">
        <f>+FC44*D44</f>
        <v>300000</v>
      </c>
      <c r="FG44" s="33">
        <f>+FE44*D44</f>
        <v>357000</v>
      </c>
      <c r="FH44" s="34">
        <f t="shared" si="48"/>
        <v>0</v>
      </c>
      <c r="FI44" s="35">
        <f t="shared" si="53"/>
        <v>0</v>
      </c>
      <c r="FJ44" s="180"/>
    </row>
    <row r="45" spans="1:166" ht="68.45" customHeight="1" x14ac:dyDescent="0.25">
      <c r="A45" s="10">
        <v>27</v>
      </c>
      <c r="B45" s="11" t="s">
        <v>118</v>
      </c>
      <c r="C45" s="13" t="s">
        <v>121</v>
      </c>
      <c r="D45" s="15">
        <v>2</v>
      </c>
      <c r="E45" s="15" t="s">
        <v>120</v>
      </c>
      <c r="F45" s="15" t="s">
        <v>69</v>
      </c>
      <c r="G45" s="19" t="s">
        <v>69</v>
      </c>
      <c r="H45" s="19"/>
      <c r="I45" s="19"/>
      <c r="J45" s="19"/>
      <c r="K45" s="19"/>
      <c r="L45" s="19"/>
      <c r="M45" s="27">
        <v>200000</v>
      </c>
      <c r="N45" s="28">
        <f t="shared" si="33"/>
        <v>38000</v>
      </c>
      <c r="O45" s="27">
        <f t="shared" si="34"/>
        <v>238000</v>
      </c>
      <c r="P45" s="27">
        <f>D45*M45</f>
        <v>400000</v>
      </c>
      <c r="Q45" s="27">
        <f>+D45*O45</f>
        <v>476000</v>
      </c>
      <c r="R45" s="29">
        <v>200000</v>
      </c>
      <c r="S45" s="29">
        <f t="shared" si="35"/>
        <v>38000</v>
      </c>
      <c r="T45" s="29">
        <f t="shared" si="36"/>
        <v>238000</v>
      </c>
      <c r="U45" s="29">
        <f>+R45*D45</f>
        <v>400000</v>
      </c>
      <c r="V45" s="29">
        <f>+T45*D45</f>
        <v>476000</v>
      </c>
      <c r="W45" s="30">
        <v>200000</v>
      </c>
      <c r="X45" s="31">
        <f t="shared" si="39"/>
        <v>38000</v>
      </c>
      <c r="Y45" s="31">
        <f t="shared" si="40"/>
        <v>238000</v>
      </c>
      <c r="Z45" s="31">
        <f>+W45*D45</f>
        <v>400000</v>
      </c>
      <c r="AA45" s="31">
        <f>+Y45*D45</f>
        <v>476000</v>
      </c>
      <c r="AB45" s="31"/>
      <c r="AC45" s="31"/>
      <c r="AD45" s="31"/>
      <c r="AE45" s="31"/>
      <c r="AF45" s="31"/>
      <c r="AG45" s="31"/>
      <c r="AH45" s="31"/>
      <c r="AI45" s="31"/>
      <c r="AJ45" s="31"/>
      <c r="AK45" s="31"/>
      <c r="AL45" s="31"/>
      <c r="AM45" s="31"/>
      <c r="AN45" s="31"/>
      <c r="AO45" s="31"/>
      <c r="AP45" s="31"/>
      <c r="AQ45" s="31"/>
      <c r="AR45" s="31"/>
      <c r="AS45" s="31"/>
      <c r="AT45" s="31"/>
      <c r="AU45" s="31"/>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2">
        <f t="shared" si="55"/>
        <v>200000</v>
      </c>
      <c r="FC45" s="32">
        <f t="shared" si="43"/>
        <v>200000</v>
      </c>
      <c r="FD45" s="33">
        <f t="shared" si="44"/>
        <v>38000</v>
      </c>
      <c r="FE45" s="33">
        <f t="shared" ref="FE45:FE46" si="56">+FC45+FD45</f>
        <v>238000</v>
      </c>
      <c r="FF45" s="33">
        <f t="shared" ref="FF45:FF46" si="57">+FC45*D45</f>
        <v>400000</v>
      </c>
      <c r="FG45" s="33">
        <f t="shared" ref="FG45:FG46" si="58">+FE45*D45</f>
        <v>476000</v>
      </c>
      <c r="FH45" s="34">
        <f t="shared" si="48"/>
        <v>0</v>
      </c>
      <c r="FI45" s="35">
        <f t="shared" si="53"/>
        <v>0</v>
      </c>
      <c r="FJ45" s="180"/>
    </row>
    <row r="46" spans="1:166" ht="105" customHeight="1" x14ac:dyDescent="0.25">
      <c r="A46" s="101">
        <v>28</v>
      </c>
      <c r="B46" s="11" t="s">
        <v>118</v>
      </c>
      <c r="C46" s="13" t="s">
        <v>122</v>
      </c>
      <c r="D46" s="15">
        <v>3</v>
      </c>
      <c r="E46" s="15" t="s">
        <v>120</v>
      </c>
      <c r="F46" s="15" t="s">
        <v>69</v>
      </c>
      <c r="G46" s="19" t="s">
        <v>69</v>
      </c>
      <c r="H46" s="19"/>
      <c r="I46" s="19"/>
      <c r="J46" s="19"/>
      <c r="K46" s="19"/>
      <c r="L46" s="19"/>
      <c r="M46" s="27">
        <v>100000</v>
      </c>
      <c r="N46" s="28">
        <f t="shared" si="33"/>
        <v>19000</v>
      </c>
      <c r="O46" s="27">
        <f t="shared" si="34"/>
        <v>119000</v>
      </c>
      <c r="P46" s="27">
        <f>D46*M46</f>
        <v>300000</v>
      </c>
      <c r="Q46" s="27">
        <f>+D46*O46</f>
        <v>357000</v>
      </c>
      <c r="R46" s="29">
        <v>100000</v>
      </c>
      <c r="S46" s="29">
        <f t="shared" si="35"/>
        <v>19000</v>
      </c>
      <c r="T46" s="29">
        <f t="shared" si="36"/>
        <v>119000</v>
      </c>
      <c r="U46" s="29">
        <f>+R46*D46</f>
        <v>300000</v>
      </c>
      <c r="V46" s="29">
        <f>+T46*D46</f>
        <v>357000</v>
      </c>
      <c r="W46" s="30">
        <v>100000</v>
      </c>
      <c r="X46" s="31">
        <f t="shared" si="39"/>
        <v>19000</v>
      </c>
      <c r="Y46" s="31">
        <f t="shared" si="40"/>
        <v>119000</v>
      </c>
      <c r="Z46" s="31">
        <f>+W46*D46</f>
        <v>300000</v>
      </c>
      <c r="AA46" s="31">
        <f>+Y46*D46</f>
        <v>357000</v>
      </c>
      <c r="AB46" s="31"/>
      <c r="AC46" s="31"/>
      <c r="AD46" s="31"/>
      <c r="AE46" s="31"/>
      <c r="AF46" s="31"/>
      <c r="AG46" s="31"/>
      <c r="AH46" s="31"/>
      <c r="AI46" s="31"/>
      <c r="AJ46" s="31"/>
      <c r="AK46" s="31"/>
      <c r="AL46" s="31"/>
      <c r="AM46" s="31"/>
      <c r="AN46" s="31"/>
      <c r="AO46" s="31"/>
      <c r="AP46" s="31"/>
      <c r="AQ46" s="31"/>
      <c r="AR46" s="31"/>
      <c r="AS46" s="31"/>
      <c r="AT46" s="31"/>
      <c r="AU46" s="31"/>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2">
        <f t="shared" si="55"/>
        <v>100000</v>
      </c>
      <c r="FC46" s="32">
        <f t="shared" si="43"/>
        <v>100000</v>
      </c>
      <c r="FD46" s="33">
        <f t="shared" si="44"/>
        <v>19000</v>
      </c>
      <c r="FE46" s="33">
        <f t="shared" si="56"/>
        <v>119000</v>
      </c>
      <c r="FF46" s="33">
        <f t="shared" si="57"/>
        <v>300000</v>
      </c>
      <c r="FG46" s="33">
        <f t="shared" si="58"/>
        <v>357000</v>
      </c>
      <c r="FH46" s="34">
        <f t="shared" si="48"/>
        <v>0</v>
      </c>
      <c r="FI46" s="35">
        <f>+FH46/FG46</f>
        <v>0</v>
      </c>
      <c r="FJ46" s="180"/>
    </row>
    <row r="47" spans="1:166" ht="135.94999999999999" customHeight="1" x14ac:dyDescent="0.25">
      <c r="A47" s="10">
        <v>29</v>
      </c>
      <c r="B47" s="11" t="s">
        <v>123</v>
      </c>
      <c r="C47" s="13" t="s">
        <v>124</v>
      </c>
      <c r="D47" s="15">
        <v>2</v>
      </c>
      <c r="E47" s="15" t="s">
        <v>125</v>
      </c>
      <c r="F47" s="15">
        <v>1</v>
      </c>
      <c r="G47" s="19" t="s">
        <v>83</v>
      </c>
      <c r="H47" s="19"/>
      <c r="I47" s="19"/>
      <c r="J47" s="19"/>
      <c r="K47" s="19"/>
      <c r="L47" s="19"/>
      <c r="M47" s="27">
        <v>1978731</v>
      </c>
      <c r="N47" s="28">
        <f t="shared" si="33"/>
        <v>375958.89</v>
      </c>
      <c r="O47" s="27">
        <f t="shared" si="34"/>
        <v>2354689.89</v>
      </c>
      <c r="P47" s="27">
        <f>D47*M47</f>
        <v>3957462</v>
      </c>
      <c r="Q47" s="27">
        <f>+D47*O47</f>
        <v>4709379.78</v>
      </c>
      <c r="R47" s="29">
        <v>2105422</v>
      </c>
      <c r="S47" s="29">
        <f t="shared" si="35"/>
        <v>400030.18</v>
      </c>
      <c r="T47" s="29">
        <f t="shared" si="36"/>
        <v>2505452.1800000002</v>
      </c>
      <c r="U47" s="29">
        <f>+R47*D47*F47</f>
        <v>4210844</v>
      </c>
      <c r="V47" s="29">
        <f>+T47*D47*F47</f>
        <v>5010904.3600000003</v>
      </c>
      <c r="W47" s="30">
        <v>2250000</v>
      </c>
      <c r="X47" s="31">
        <f t="shared" si="39"/>
        <v>427500</v>
      </c>
      <c r="Y47" s="31">
        <f t="shared" si="40"/>
        <v>2677500</v>
      </c>
      <c r="Z47" s="31">
        <f>+W47*D47*F47</f>
        <v>4500000</v>
      </c>
      <c r="AA47" s="31">
        <f>+Y47*D47*F47</f>
        <v>5355000</v>
      </c>
      <c r="AB47" s="31"/>
      <c r="AC47" s="31"/>
      <c r="AD47" s="31"/>
      <c r="AE47" s="31"/>
      <c r="AF47" s="31"/>
      <c r="AG47" s="31"/>
      <c r="AH47" s="31"/>
      <c r="AI47" s="31"/>
      <c r="AJ47" s="31"/>
      <c r="AK47" s="31"/>
      <c r="AL47" s="31"/>
      <c r="AM47" s="31"/>
      <c r="AN47" s="31"/>
      <c r="AO47" s="31"/>
      <c r="AP47" s="31"/>
      <c r="AQ47" s="31"/>
      <c r="AR47" s="31"/>
      <c r="AS47" s="31"/>
      <c r="AT47" s="31"/>
      <c r="AU47" s="31"/>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2">
        <f t="shared" si="55"/>
        <v>2111384.3333333335</v>
      </c>
      <c r="FC47" s="32">
        <f t="shared" si="43"/>
        <v>2111384</v>
      </c>
      <c r="FD47" s="33">
        <f t="shared" si="44"/>
        <v>401162.96</v>
      </c>
      <c r="FE47" s="33">
        <f t="shared" si="50"/>
        <v>2512546.96</v>
      </c>
      <c r="FF47" s="33">
        <f t="shared" si="51"/>
        <v>4222768</v>
      </c>
      <c r="FG47" s="33">
        <f t="shared" si="52"/>
        <v>5025093.92</v>
      </c>
      <c r="FH47" s="34">
        <f t="shared" si="48"/>
        <v>263764.27824101539</v>
      </c>
      <c r="FI47" s="35">
        <f t="shared" si="53"/>
        <v>5.2489422574019354E-2</v>
      </c>
      <c r="FJ47" s="180"/>
    </row>
    <row r="48" spans="1:166" ht="135.94999999999999" customHeight="1" x14ac:dyDescent="0.25">
      <c r="A48" s="101">
        <v>30</v>
      </c>
      <c r="B48" s="11" t="s">
        <v>81</v>
      </c>
      <c r="C48" s="13" t="s">
        <v>126</v>
      </c>
      <c r="D48" s="15">
        <v>1</v>
      </c>
      <c r="E48" s="15" t="s">
        <v>125</v>
      </c>
      <c r="F48" s="15">
        <v>1</v>
      </c>
      <c r="G48" s="19" t="s">
        <v>83</v>
      </c>
      <c r="H48" s="19"/>
      <c r="I48" s="19"/>
      <c r="J48" s="19"/>
      <c r="K48" s="19"/>
      <c r="L48" s="19"/>
      <c r="M48" s="142">
        <v>3445266</v>
      </c>
      <c r="N48" s="28">
        <f t="shared" si="33"/>
        <v>654600.54</v>
      </c>
      <c r="O48" s="27">
        <f t="shared" si="34"/>
        <v>4099866.54</v>
      </c>
      <c r="P48" s="27">
        <f>D48*M48</f>
        <v>3445266</v>
      </c>
      <c r="Q48" s="27">
        <f>+D48*O48</f>
        <v>4099866.54</v>
      </c>
      <c r="R48" s="29">
        <v>3701842</v>
      </c>
      <c r="S48" s="29">
        <f t="shared" si="35"/>
        <v>703349.98</v>
      </c>
      <c r="T48" s="29">
        <f t="shared" si="36"/>
        <v>4405191.9800000004</v>
      </c>
      <c r="U48" s="29">
        <f>+R48*D48*F48</f>
        <v>3701842</v>
      </c>
      <c r="V48" s="29">
        <f>+T48*D48*F48</f>
        <v>4405191.9800000004</v>
      </c>
      <c r="W48" s="94">
        <v>3680000</v>
      </c>
      <c r="X48" s="31">
        <f t="shared" si="39"/>
        <v>699200</v>
      </c>
      <c r="Y48" s="31">
        <f t="shared" si="40"/>
        <v>4379200</v>
      </c>
      <c r="Z48" s="31">
        <f>+W48*D48*F48</f>
        <v>3680000</v>
      </c>
      <c r="AA48" s="31">
        <f>+Y48*D48*F48</f>
        <v>4379200</v>
      </c>
      <c r="AB48" s="31"/>
      <c r="AC48" s="31"/>
      <c r="AD48" s="31"/>
      <c r="AE48" s="31"/>
      <c r="AF48" s="31"/>
      <c r="AG48" s="31"/>
      <c r="AH48" s="31"/>
      <c r="AI48" s="31"/>
      <c r="AJ48" s="31"/>
      <c r="AK48" s="31"/>
      <c r="AL48" s="31"/>
      <c r="AM48" s="31"/>
      <c r="AN48" s="31"/>
      <c r="AO48" s="31"/>
      <c r="AP48" s="31"/>
      <c r="AQ48" s="31"/>
      <c r="AR48" s="31"/>
      <c r="AS48" s="31"/>
      <c r="AT48" s="31"/>
      <c r="AU48" s="31"/>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2">
        <f t="shared" si="55"/>
        <v>3609036</v>
      </c>
      <c r="FC48" s="32">
        <f t="shared" si="43"/>
        <v>3609036</v>
      </c>
      <c r="FD48" s="33">
        <f t="shared" si="44"/>
        <v>685716.84</v>
      </c>
      <c r="FE48" s="33">
        <f t="shared" si="50"/>
        <v>4294752.84</v>
      </c>
      <c r="FF48" s="33">
        <f t="shared" si="51"/>
        <v>3609036</v>
      </c>
      <c r="FG48" s="33">
        <f t="shared" si="52"/>
        <v>4294752.84</v>
      </c>
      <c r="FH48" s="34">
        <f t="shared" si="48"/>
        <v>138213.35729431181</v>
      </c>
      <c r="FI48" s="35">
        <f t="shared" ref="FI48" si="59">+FH48/FG48</f>
        <v>3.2181911845318628E-2</v>
      </c>
      <c r="FJ48" s="180"/>
    </row>
    <row r="49" spans="1:167" ht="105" customHeight="1" x14ac:dyDescent="0.25">
      <c r="A49" s="10">
        <v>31</v>
      </c>
      <c r="B49" s="11" t="s">
        <v>127</v>
      </c>
      <c r="C49" s="13" t="s">
        <v>128</v>
      </c>
      <c r="D49" s="15">
        <v>80</v>
      </c>
      <c r="E49" s="15" t="s">
        <v>120</v>
      </c>
      <c r="F49" s="15" t="s">
        <v>69</v>
      </c>
      <c r="G49" s="19" t="s">
        <v>69</v>
      </c>
      <c r="H49" s="19"/>
      <c r="I49" s="19"/>
      <c r="J49" s="19"/>
      <c r="K49" s="19"/>
      <c r="L49" s="19"/>
      <c r="M49" s="99">
        <v>15389</v>
      </c>
      <c r="N49" s="28">
        <f t="shared" si="33"/>
        <v>2923.91</v>
      </c>
      <c r="O49" s="27">
        <f t="shared" si="34"/>
        <v>18312.91</v>
      </c>
      <c r="P49" s="27">
        <f>D49*M49</f>
        <v>1231120</v>
      </c>
      <c r="Q49" s="27">
        <f>+D49*O49</f>
        <v>1465032.8</v>
      </c>
      <c r="R49" s="29">
        <v>17352</v>
      </c>
      <c r="S49" s="29">
        <f t="shared" si="35"/>
        <v>3296.88</v>
      </c>
      <c r="T49" s="29">
        <f t="shared" si="36"/>
        <v>20648.88</v>
      </c>
      <c r="U49" s="29">
        <f>+R49*D49</f>
        <v>1388160</v>
      </c>
      <c r="V49" s="29">
        <f>+T49*D49</f>
        <v>1651910.4000000001</v>
      </c>
      <c r="W49" s="94">
        <v>22500</v>
      </c>
      <c r="X49" s="31">
        <f t="shared" si="39"/>
        <v>4275</v>
      </c>
      <c r="Y49" s="31">
        <f t="shared" si="40"/>
        <v>26775</v>
      </c>
      <c r="Z49" s="31">
        <f>+W49*D49</f>
        <v>1800000</v>
      </c>
      <c r="AA49" s="31">
        <f>+Y49*D49</f>
        <v>2142000</v>
      </c>
      <c r="AB49" s="31"/>
      <c r="AC49" s="31"/>
      <c r="AD49" s="31"/>
      <c r="AE49" s="31"/>
      <c r="AF49" s="31"/>
      <c r="AG49" s="31"/>
      <c r="AH49" s="31"/>
      <c r="AI49" s="31"/>
      <c r="AJ49" s="31"/>
      <c r="AK49" s="31"/>
      <c r="AL49" s="31"/>
      <c r="AM49" s="31"/>
      <c r="AN49" s="31"/>
      <c r="AO49" s="31"/>
      <c r="AP49" s="31"/>
      <c r="AQ49" s="31"/>
      <c r="AR49" s="31"/>
      <c r="AS49" s="31"/>
      <c r="AT49" s="31"/>
      <c r="AU49" s="31"/>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2">
        <f t="shared" si="55"/>
        <v>18413.666666666668</v>
      </c>
      <c r="FC49" s="32">
        <f t="shared" si="43"/>
        <v>18414</v>
      </c>
      <c r="FD49" s="33">
        <f t="shared" si="44"/>
        <v>3498.66</v>
      </c>
      <c r="FE49" s="33">
        <f t="shared" si="50"/>
        <v>21912.66</v>
      </c>
      <c r="FF49" s="33">
        <f t="shared" ref="FF49" si="60">+FC49*D49</f>
        <v>1473120</v>
      </c>
      <c r="FG49" s="33">
        <f t="shared" ref="FG49" si="61">+FE49*D49</f>
        <v>1753012.8</v>
      </c>
      <c r="FH49" s="34">
        <f t="shared" si="48"/>
        <v>285461.73965967598</v>
      </c>
      <c r="FI49" s="35">
        <f t="shared" ref="FI49" si="62">+FH49/FG49</f>
        <v>0.16284064763227968</v>
      </c>
      <c r="FJ49" s="180"/>
    </row>
    <row r="50" spans="1:167" ht="105" customHeight="1" x14ac:dyDescent="0.25">
      <c r="A50" s="101">
        <v>32</v>
      </c>
      <c r="B50" s="11" t="s">
        <v>129</v>
      </c>
      <c r="C50" s="13" t="s">
        <v>130</v>
      </c>
      <c r="D50" s="15">
        <v>80</v>
      </c>
      <c r="E50" s="15" t="s">
        <v>120</v>
      </c>
      <c r="F50" s="15" t="s">
        <v>69</v>
      </c>
      <c r="G50" s="19" t="s">
        <v>69</v>
      </c>
      <c r="H50" s="19"/>
      <c r="I50" s="19"/>
      <c r="J50" s="19"/>
      <c r="K50" s="19"/>
      <c r="L50" s="19"/>
      <c r="M50" s="27">
        <v>11255</v>
      </c>
      <c r="N50" s="28">
        <f t="shared" si="33"/>
        <v>2138.4499999999998</v>
      </c>
      <c r="O50" s="27">
        <f t="shared" si="34"/>
        <v>13393.45</v>
      </c>
      <c r="P50" s="27">
        <f>+M50*D50</f>
        <v>900400</v>
      </c>
      <c r="Q50" s="27">
        <f>+O50*D50</f>
        <v>1071476</v>
      </c>
      <c r="R50" s="29">
        <v>15039</v>
      </c>
      <c r="S50" s="29">
        <f t="shared" si="35"/>
        <v>2857.41</v>
      </c>
      <c r="T50" s="29">
        <f t="shared" si="36"/>
        <v>17896.41</v>
      </c>
      <c r="U50" s="29">
        <f>+R50*D50</f>
        <v>1203120</v>
      </c>
      <c r="V50" s="29">
        <f>+T50*D50</f>
        <v>1431712.8</v>
      </c>
      <c r="W50" s="30">
        <v>18000</v>
      </c>
      <c r="X50" s="31">
        <f t="shared" si="39"/>
        <v>3420</v>
      </c>
      <c r="Y50" s="31">
        <f t="shared" si="40"/>
        <v>21420</v>
      </c>
      <c r="Z50" s="31">
        <f>+W50*D50</f>
        <v>1440000</v>
      </c>
      <c r="AA50" s="31">
        <f>+Y50*D50</f>
        <v>1713600</v>
      </c>
      <c r="AB50" s="31"/>
      <c r="AC50" s="31"/>
      <c r="AD50" s="31"/>
      <c r="AE50" s="31"/>
      <c r="AF50" s="31"/>
      <c r="AG50" s="31"/>
      <c r="AH50" s="31"/>
      <c r="AI50" s="31"/>
      <c r="AJ50" s="31"/>
      <c r="AK50" s="31"/>
      <c r="AL50" s="31"/>
      <c r="AM50" s="31"/>
      <c r="AN50" s="31"/>
      <c r="AO50" s="31"/>
      <c r="AP50" s="31"/>
      <c r="AQ50" s="31"/>
      <c r="AR50" s="31"/>
      <c r="AS50" s="31"/>
      <c r="AT50" s="31"/>
      <c r="AU50" s="31"/>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2">
        <f t="shared" si="55"/>
        <v>14764.666666666666</v>
      </c>
      <c r="FC50" s="32">
        <f t="shared" si="43"/>
        <v>14765</v>
      </c>
      <c r="FD50" s="33">
        <f t="shared" si="44"/>
        <v>2805.35</v>
      </c>
      <c r="FE50" s="33">
        <f t="shared" ref="FE50:FE51" si="63">+FC50+FD50</f>
        <v>17570.349999999999</v>
      </c>
      <c r="FF50" s="33">
        <f t="shared" ref="FF50:FF51" si="64">+FC50*D50</f>
        <v>1181200</v>
      </c>
      <c r="FG50" s="33">
        <f t="shared" ref="FG50:FG51" si="65">+FE50*D50</f>
        <v>1405628</v>
      </c>
      <c r="FH50" s="34">
        <f t="shared" si="48"/>
        <v>262795.69102126174</v>
      </c>
      <c r="FI50" s="35">
        <f t="shared" ref="FI50" si="66">+FH50/FG50</f>
        <v>0.18695963015909026</v>
      </c>
      <c r="FJ50" s="180"/>
    </row>
    <row r="51" spans="1:167" ht="105" customHeight="1" x14ac:dyDescent="0.25">
      <c r="A51" s="10">
        <v>33</v>
      </c>
      <c r="B51" s="11" t="s">
        <v>131</v>
      </c>
      <c r="C51" s="13" t="s">
        <v>132</v>
      </c>
      <c r="D51" s="15">
        <v>100</v>
      </c>
      <c r="E51" s="15" t="s">
        <v>120</v>
      </c>
      <c r="F51" s="15" t="s">
        <v>69</v>
      </c>
      <c r="G51" s="19" t="s">
        <v>69</v>
      </c>
      <c r="H51" s="19"/>
      <c r="I51" s="19"/>
      <c r="J51" s="19"/>
      <c r="K51" s="19"/>
      <c r="L51" s="19"/>
      <c r="M51" s="27">
        <v>30663</v>
      </c>
      <c r="N51" s="28">
        <f t="shared" si="33"/>
        <v>5825.97</v>
      </c>
      <c r="O51" s="27">
        <f t="shared" si="34"/>
        <v>36488.97</v>
      </c>
      <c r="P51" s="27">
        <f>+M51*D51</f>
        <v>3066300</v>
      </c>
      <c r="Q51" s="27">
        <f>+O51*D51</f>
        <v>3648897</v>
      </c>
      <c r="R51" s="29">
        <v>34705</v>
      </c>
      <c r="S51" s="29">
        <f t="shared" si="35"/>
        <v>6593.95</v>
      </c>
      <c r="T51" s="29">
        <f t="shared" si="36"/>
        <v>41298.949999999997</v>
      </c>
      <c r="U51" s="29">
        <f>+R51*D51</f>
        <v>3470500</v>
      </c>
      <c r="V51" s="29">
        <f>+T51*D51</f>
        <v>4129894.9999999995</v>
      </c>
      <c r="W51" s="30">
        <v>45000</v>
      </c>
      <c r="X51" s="31">
        <f t="shared" si="39"/>
        <v>8550</v>
      </c>
      <c r="Y51" s="31">
        <f t="shared" si="40"/>
        <v>53550</v>
      </c>
      <c r="Z51" s="31">
        <f>+W51*D51</f>
        <v>4500000</v>
      </c>
      <c r="AA51" s="31">
        <f>+Y51*D51</f>
        <v>5355000</v>
      </c>
      <c r="AB51" s="31"/>
      <c r="AC51" s="31"/>
      <c r="AD51" s="31"/>
      <c r="AE51" s="31"/>
      <c r="AF51" s="31"/>
      <c r="AG51" s="31"/>
      <c r="AH51" s="31"/>
      <c r="AI51" s="31"/>
      <c r="AJ51" s="31"/>
      <c r="AK51" s="31"/>
      <c r="AL51" s="31"/>
      <c r="AM51" s="31"/>
      <c r="AN51" s="31"/>
      <c r="AO51" s="31"/>
      <c r="AP51" s="31"/>
      <c r="AQ51" s="31"/>
      <c r="AR51" s="31"/>
      <c r="AS51" s="31"/>
      <c r="AT51" s="31"/>
      <c r="AU51" s="31"/>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2">
        <f t="shared" si="55"/>
        <v>36789.333333333336</v>
      </c>
      <c r="FC51" s="32">
        <f t="shared" si="43"/>
        <v>36789</v>
      </c>
      <c r="FD51" s="33">
        <f t="shared" si="44"/>
        <v>6989.91</v>
      </c>
      <c r="FE51" s="33">
        <f t="shared" si="63"/>
        <v>43778.91</v>
      </c>
      <c r="FF51" s="33">
        <f t="shared" si="64"/>
        <v>3678900</v>
      </c>
      <c r="FG51" s="33">
        <f t="shared" si="65"/>
        <v>4377891</v>
      </c>
      <c r="FH51" s="34">
        <f t="shared" si="48"/>
        <v>718256.28230520117</v>
      </c>
      <c r="FI51" s="35">
        <f t="shared" si="53"/>
        <v>0.16406445073785555</v>
      </c>
      <c r="FJ51" s="180"/>
    </row>
    <row r="52" spans="1:167" ht="138.94999999999999" customHeight="1" x14ac:dyDescent="0.25">
      <c r="A52" s="101">
        <v>34</v>
      </c>
      <c r="B52" s="11" t="s">
        <v>133</v>
      </c>
      <c r="C52" s="13" t="s">
        <v>134</v>
      </c>
      <c r="D52" s="15">
        <v>1</v>
      </c>
      <c r="E52" s="15" t="s">
        <v>77</v>
      </c>
      <c r="F52" s="15">
        <v>1</v>
      </c>
      <c r="G52" s="19" t="s">
        <v>73</v>
      </c>
      <c r="H52" s="19"/>
      <c r="I52" s="19"/>
      <c r="J52" s="19"/>
      <c r="K52" s="19"/>
      <c r="L52" s="19"/>
      <c r="M52" s="27">
        <v>5647481</v>
      </c>
      <c r="N52" s="28">
        <f t="shared" si="33"/>
        <v>1073021.3899999999</v>
      </c>
      <c r="O52" s="27">
        <f t="shared" si="34"/>
        <v>6720502.3899999997</v>
      </c>
      <c r="P52" s="27">
        <f>D52*M52</f>
        <v>5647481</v>
      </c>
      <c r="Q52" s="27">
        <f>+D52*O52</f>
        <v>6720502.3899999997</v>
      </c>
      <c r="R52" s="29">
        <v>5258928</v>
      </c>
      <c r="S52" s="29">
        <f t="shared" si="35"/>
        <v>999196.32000000007</v>
      </c>
      <c r="T52" s="29">
        <f t="shared" si="36"/>
        <v>6258124.3200000003</v>
      </c>
      <c r="U52" s="29">
        <f>+R52*D52*F52</f>
        <v>5258928</v>
      </c>
      <c r="V52" s="29">
        <f>+T52*D52*F52</f>
        <v>6258124.3200000003</v>
      </c>
      <c r="W52" s="30">
        <v>9500000</v>
      </c>
      <c r="X52" s="31">
        <f t="shared" si="39"/>
        <v>1805000</v>
      </c>
      <c r="Y52" s="31">
        <f t="shared" si="40"/>
        <v>11305000</v>
      </c>
      <c r="Z52" s="31">
        <f>+W52*D52*F52</f>
        <v>9500000</v>
      </c>
      <c r="AA52" s="31">
        <f>+Y52*D52*F52</f>
        <v>11305000</v>
      </c>
      <c r="AB52" s="31"/>
      <c r="AC52" s="31"/>
      <c r="AD52" s="31"/>
      <c r="AE52" s="31"/>
      <c r="AF52" s="31"/>
      <c r="AG52" s="31"/>
      <c r="AH52" s="31"/>
      <c r="AI52" s="31"/>
      <c r="AJ52" s="31"/>
      <c r="AK52" s="31"/>
      <c r="AL52" s="31"/>
      <c r="AM52" s="31"/>
      <c r="AN52" s="31"/>
      <c r="AO52" s="31"/>
      <c r="AP52" s="31"/>
      <c r="AQ52" s="31"/>
      <c r="AR52" s="31"/>
      <c r="AS52" s="31"/>
      <c r="AT52" s="31"/>
      <c r="AU52" s="31"/>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2">
        <f>MEDIAN(M52,R52,W52)</f>
        <v>5647481</v>
      </c>
      <c r="FC52" s="32">
        <f t="shared" si="43"/>
        <v>5647481</v>
      </c>
      <c r="FD52" s="33">
        <f t="shared" si="44"/>
        <v>1073021.3899999999</v>
      </c>
      <c r="FE52" s="33">
        <f t="shared" si="50"/>
        <v>6720502.3899999997</v>
      </c>
      <c r="FF52" s="33">
        <f t="shared" si="51"/>
        <v>5647481</v>
      </c>
      <c r="FG52" s="33">
        <f t="shared" si="52"/>
        <v>6720502.3899999997</v>
      </c>
      <c r="FH52" s="34">
        <f t="shared" si="48"/>
        <v>2277970.9769170554</v>
      </c>
      <c r="FI52" s="35">
        <f t="shared" si="53"/>
        <v>0.33895843565306066</v>
      </c>
      <c r="FJ52" s="180"/>
    </row>
    <row r="53" spans="1:167" ht="51" customHeight="1" x14ac:dyDescent="0.25">
      <c r="A53" s="10">
        <v>35</v>
      </c>
      <c r="B53" s="11" t="s">
        <v>105</v>
      </c>
      <c r="C53" s="13" t="s">
        <v>106</v>
      </c>
      <c r="D53" s="15">
        <v>1</v>
      </c>
      <c r="E53" s="15" t="s">
        <v>77</v>
      </c>
      <c r="F53" s="15">
        <v>1</v>
      </c>
      <c r="G53" s="19" t="s">
        <v>73</v>
      </c>
      <c r="H53" s="19"/>
      <c r="I53" s="19"/>
      <c r="J53" s="19"/>
      <c r="K53" s="19"/>
      <c r="L53" s="19"/>
      <c r="M53" s="27">
        <v>1812210</v>
      </c>
      <c r="N53" s="28">
        <f t="shared" si="33"/>
        <v>344319.9</v>
      </c>
      <c r="O53" s="27">
        <f t="shared" si="34"/>
        <v>2156529.9</v>
      </c>
      <c r="P53" s="27">
        <f>D53*M53</f>
        <v>1812210</v>
      </c>
      <c r="Q53" s="27">
        <f>+D53*O53</f>
        <v>2156529.9</v>
      </c>
      <c r="R53" s="29">
        <v>2012876</v>
      </c>
      <c r="S53" s="29">
        <f t="shared" si="35"/>
        <v>382446.44</v>
      </c>
      <c r="T53" s="29">
        <f t="shared" si="36"/>
        <v>2395322.44</v>
      </c>
      <c r="U53" s="29">
        <f>+R53*D53*F53</f>
        <v>2012876</v>
      </c>
      <c r="V53" s="29">
        <f>+T53*D53*F53</f>
        <v>2395322.44</v>
      </c>
      <c r="W53" s="30">
        <v>2500000</v>
      </c>
      <c r="X53" s="31">
        <f t="shared" si="39"/>
        <v>475000</v>
      </c>
      <c r="Y53" s="31">
        <f t="shared" si="40"/>
        <v>2975000</v>
      </c>
      <c r="Z53" s="31">
        <f>+W53*D53*F53</f>
        <v>2500000</v>
      </c>
      <c r="AA53" s="31">
        <f>+Y53*D53*F53</f>
        <v>2975000</v>
      </c>
      <c r="AB53" s="31"/>
      <c r="AC53" s="31"/>
      <c r="AD53" s="31"/>
      <c r="AE53" s="31"/>
      <c r="AF53" s="31"/>
      <c r="AG53" s="31"/>
      <c r="AH53" s="31"/>
      <c r="AI53" s="31"/>
      <c r="AJ53" s="31"/>
      <c r="AK53" s="31"/>
      <c r="AL53" s="31"/>
      <c r="AM53" s="31"/>
      <c r="AN53" s="31"/>
      <c r="AO53" s="31"/>
      <c r="AP53" s="31"/>
      <c r="AQ53" s="31"/>
      <c r="AR53" s="31"/>
      <c r="AS53" s="31"/>
      <c r="AT53" s="31"/>
      <c r="AU53" s="31"/>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2">
        <f t="shared" si="55"/>
        <v>2108362</v>
      </c>
      <c r="FC53" s="32">
        <f t="shared" si="43"/>
        <v>2108362</v>
      </c>
      <c r="FD53" s="33">
        <f t="shared" si="44"/>
        <v>400588.78</v>
      </c>
      <c r="FE53" s="33">
        <f t="shared" si="50"/>
        <v>2508950.7800000003</v>
      </c>
      <c r="FF53" s="33">
        <f t="shared" si="51"/>
        <v>2108362</v>
      </c>
      <c r="FG53" s="33">
        <f t="shared" si="52"/>
        <v>2508950.7800000003</v>
      </c>
      <c r="FH53" s="34">
        <f t="shared" si="48"/>
        <v>343663.47481886839</v>
      </c>
      <c r="FI53" s="35">
        <f t="shared" si="53"/>
        <v>0.13697497677450188</v>
      </c>
      <c r="FJ53" s="180"/>
    </row>
    <row r="54" spans="1:167" ht="69.95" customHeight="1" x14ac:dyDescent="0.25">
      <c r="A54" s="101">
        <v>36</v>
      </c>
      <c r="B54" s="11" t="s">
        <v>135</v>
      </c>
      <c r="C54" s="13" t="s">
        <v>136</v>
      </c>
      <c r="D54" s="15">
        <v>1</v>
      </c>
      <c r="E54" s="15" t="s">
        <v>77</v>
      </c>
      <c r="F54" s="15">
        <v>1</v>
      </c>
      <c r="G54" s="19" t="s">
        <v>73</v>
      </c>
      <c r="H54" s="19"/>
      <c r="I54" s="19"/>
      <c r="J54" s="19"/>
      <c r="K54" s="19"/>
      <c r="L54" s="19"/>
      <c r="M54" s="27">
        <v>1938968</v>
      </c>
      <c r="N54" s="28">
        <f t="shared" si="33"/>
        <v>368403.92</v>
      </c>
      <c r="O54" s="27">
        <f t="shared" si="34"/>
        <v>2307371.92</v>
      </c>
      <c r="P54" s="27">
        <f>D54*M54</f>
        <v>1938968</v>
      </c>
      <c r="Q54" s="27">
        <f>+D54*O54</f>
        <v>2307371.92</v>
      </c>
      <c r="R54" s="29">
        <v>1735238</v>
      </c>
      <c r="S54" s="29">
        <f t="shared" si="35"/>
        <v>329695.22000000003</v>
      </c>
      <c r="T54" s="29">
        <f t="shared" si="36"/>
        <v>2064933.22</v>
      </c>
      <c r="U54" s="29">
        <f>+R54*D54*F54</f>
        <v>1735238</v>
      </c>
      <c r="V54" s="29">
        <f>+T54*D54*F54</f>
        <v>2064933.22</v>
      </c>
      <c r="W54" s="30">
        <v>2750000</v>
      </c>
      <c r="X54" s="31">
        <f t="shared" si="39"/>
        <v>522500</v>
      </c>
      <c r="Y54" s="31">
        <f t="shared" si="40"/>
        <v>3272500</v>
      </c>
      <c r="Z54" s="31">
        <f>+W54*D54*F54</f>
        <v>2750000</v>
      </c>
      <c r="AA54" s="31">
        <f>+Y54*D54*F54</f>
        <v>3272500</v>
      </c>
      <c r="AB54" s="31"/>
      <c r="AC54" s="31"/>
      <c r="AD54" s="31"/>
      <c r="AE54" s="31"/>
      <c r="AF54" s="31"/>
      <c r="AG54" s="31"/>
      <c r="AH54" s="31"/>
      <c r="AI54" s="31"/>
      <c r="AJ54" s="31"/>
      <c r="AK54" s="31"/>
      <c r="AL54" s="31"/>
      <c r="AM54" s="31"/>
      <c r="AN54" s="31"/>
      <c r="AO54" s="31"/>
      <c r="AP54" s="31"/>
      <c r="AQ54" s="31"/>
      <c r="AR54" s="31"/>
      <c r="AS54" s="31"/>
      <c r="AT54" s="31"/>
      <c r="AU54" s="31"/>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2">
        <f>MEDIAN(M54,R54,W54)</f>
        <v>1938968</v>
      </c>
      <c r="FC54" s="32">
        <f t="shared" si="43"/>
        <v>1938968</v>
      </c>
      <c r="FD54" s="33">
        <f t="shared" si="44"/>
        <v>368403.92</v>
      </c>
      <c r="FE54" s="33">
        <f t="shared" si="50"/>
        <v>2307371.92</v>
      </c>
      <c r="FF54" s="33">
        <f t="shared" si="51"/>
        <v>1938968</v>
      </c>
      <c r="FG54" s="33">
        <f t="shared" si="52"/>
        <v>2307371.92</v>
      </c>
      <c r="FH54" s="34">
        <f t="shared" si="48"/>
        <v>521585.85766250198</v>
      </c>
      <c r="FI54" s="35">
        <f t="shared" si="53"/>
        <v>0.22605192216368047</v>
      </c>
      <c r="FJ54" s="180"/>
    </row>
    <row r="55" spans="1:167" ht="33.950000000000003" customHeight="1" x14ac:dyDescent="0.25">
      <c r="A55" s="10">
        <v>37</v>
      </c>
      <c r="B55" s="11" t="s">
        <v>137</v>
      </c>
      <c r="C55" s="13" t="s">
        <v>138</v>
      </c>
      <c r="D55" s="15">
        <v>5</v>
      </c>
      <c r="E55" s="15" t="s">
        <v>80</v>
      </c>
      <c r="F55" s="15" t="s">
        <v>69</v>
      </c>
      <c r="G55" s="19" t="s">
        <v>69</v>
      </c>
      <c r="H55" s="19"/>
      <c r="I55" s="19"/>
      <c r="J55" s="19"/>
      <c r="K55" s="19"/>
      <c r="L55" s="19"/>
      <c r="M55" s="27">
        <v>14929</v>
      </c>
      <c r="N55" s="28">
        <f t="shared" si="33"/>
        <v>2836.51</v>
      </c>
      <c r="O55" s="27">
        <f t="shared" si="34"/>
        <v>17765.510000000002</v>
      </c>
      <c r="P55" s="27">
        <f>D55*M55</f>
        <v>74645</v>
      </c>
      <c r="Q55" s="27">
        <f>+D55*O55</f>
        <v>88827.550000000017</v>
      </c>
      <c r="R55" s="29">
        <v>17352</v>
      </c>
      <c r="S55" s="29">
        <f t="shared" si="35"/>
        <v>3296.88</v>
      </c>
      <c r="T55" s="29">
        <f t="shared" si="36"/>
        <v>20648.88</v>
      </c>
      <c r="U55" s="29">
        <f>+R55*D55</f>
        <v>86760</v>
      </c>
      <c r="V55" s="29">
        <f>+T55*D55</f>
        <v>103244.40000000001</v>
      </c>
      <c r="W55" s="30">
        <v>20000</v>
      </c>
      <c r="X55" s="31">
        <f t="shared" si="39"/>
        <v>3800</v>
      </c>
      <c r="Y55" s="31">
        <f t="shared" si="40"/>
        <v>23800</v>
      </c>
      <c r="Z55" s="31">
        <f>+W55*D55</f>
        <v>100000</v>
      </c>
      <c r="AA55" s="31">
        <f>+Y55*D55</f>
        <v>119000</v>
      </c>
      <c r="AB55" s="31"/>
      <c r="AC55" s="31"/>
      <c r="AD55" s="31"/>
      <c r="AE55" s="31"/>
      <c r="AF55" s="31"/>
      <c r="AG55" s="31"/>
      <c r="AH55" s="31"/>
      <c r="AI55" s="31"/>
      <c r="AJ55" s="31"/>
      <c r="AK55" s="31"/>
      <c r="AL55" s="31"/>
      <c r="AM55" s="31"/>
      <c r="AN55" s="31"/>
      <c r="AO55" s="31"/>
      <c r="AP55" s="31"/>
      <c r="AQ55" s="31"/>
      <c r="AR55" s="31"/>
      <c r="AS55" s="31"/>
      <c r="AT55" s="31"/>
      <c r="AU55" s="31"/>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2">
        <f t="shared" si="55"/>
        <v>17427</v>
      </c>
      <c r="FC55" s="32">
        <f t="shared" si="43"/>
        <v>17427</v>
      </c>
      <c r="FD55" s="33">
        <f t="shared" si="44"/>
        <v>3311.13</v>
      </c>
      <c r="FE55" s="33">
        <f t="shared" si="50"/>
        <v>20738.13</v>
      </c>
      <c r="FF55" s="33">
        <f>+FC55*D55</f>
        <v>87135</v>
      </c>
      <c r="FG55" s="33">
        <f>+FE55*D55</f>
        <v>103690.65000000001</v>
      </c>
      <c r="FH55" s="34">
        <f t="shared" si="48"/>
        <v>12321.892144945466</v>
      </c>
      <c r="FI55" s="35">
        <f t="shared" si="53"/>
        <v>0.11883320381293265</v>
      </c>
      <c r="FJ55" s="180"/>
    </row>
    <row r="56" spans="1:167" ht="45.95" customHeight="1" x14ac:dyDescent="0.25">
      <c r="A56" s="16"/>
      <c r="B56" s="17"/>
      <c r="C56" s="18"/>
      <c r="D56" s="21"/>
      <c r="E56" s="21"/>
      <c r="F56" s="21"/>
      <c r="G56" s="21"/>
      <c r="H56" s="21"/>
      <c r="I56" s="21"/>
      <c r="J56" s="21"/>
      <c r="K56" s="21"/>
      <c r="L56" s="21"/>
      <c r="M56" s="36"/>
      <c r="N56" s="41"/>
      <c r="O56" s="41"/>
      <c r="P56" s="41"/>
      <c r="Q56" s="41">
        <f>+SUM(Q38:Q55)</f>
        <v>41192876.969999999</v>
      </c>
      <c r="R56" s="24">
        <v>0</v>
      </c>
      <c r="V56" s="39">
        <f>+SUM(V38:V55)</f>
        <v>43904938.139999993</v>
      </c>
      <c r="AA56" s="39">
        <f>+SUM(AA38:AA55)</f>
        <v>65771300</v>
      </c>
      <c r="AB56" s="39"/>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39"/>
      <c r="CN56" s="39"/>
      <c r="CO56" s="39"/>
      <c r="CP56" s="39"/>
      <c r="CQ56" s="39"/>
      <c r="CR56" s="39"/>
      <c r="CS56" s="39"/>
      <c r="CT56" s="39"/>
      <c r="CU56" s="39"/>
      <c r="CV56" s="39"/>
      <c r="CW56" s="39"/>
      <c r="CX56" s="39"/>
      <c r="CY56" s="39"/>
      <c r="CZ56" s="39"/>
      <c r="DA56" s="39"/>
      <c r="DB56" s="39"/>
      <c r="DC56" s="39"/>
      <c r="DD56" s="39"/>
      <c r="DE56" s="39"/>
      <c r="DF56" s="39"/>
      <c r="DG56" s="39"/>
      <c r="DH56" s="39"/>
      <c r="DI56" s="39"/>
      <c r="DJ56" s="39"/>
      <c r="DK56" s="39"/>
      <c r="DL56" s="39"/>
      <c r="DM56" s="39"/>
      <c r="DN56" s="39"/>
      <c r="DO56" s="39"/>
      <c r="DP56" s="39"/>
      <c r="DQ56" s="39"/>
      <c r="DR56" s="39"/>
      <c r="DS56" s="39"/>
      <c r="DT56" s="39"/>
      <c r="DU56" s="39"/>
      <c r="DV56" s="39"/>
      <c r="DW56" s="39"/>
      <c r="DX56" s="39"/>
      <c r="DY56" s="39"/>
      <c r="DZ56" s="39"/>
      <c r="EA56" s="39"/>
      <c r="EB56" s="39"/>
      <c r="EC56" s="39"/>
      <c r="ED56" s="39"/>
      <c r="EE56" s="39"/>
      <c r="EF56" s="39"/>
      <c r="EG56" s="39"/>
      <c r="EH56" s="39"/>
      <c r="EI56" s="39"/>
      <c r="EJ56" s="39"/>
      <c r="EK56" s="39"/>
      <c r="EL56" s="39"/>
      <c r="EM56" s="39"/>
      <c r="EN56" s="39"/>
      <c r="EO56" s="39"/>
      <c r="EP56" s="39"/>
      <c r="EQ56" s="39"/>
      <c r="ER56" s="39"/>
      <c r="ES56" s="39"/>
      <c r="ET56" s="39"/>
      <c r="EU56" s="39"/>
      <c r="EV56" s="39"/>
      <c r="EW56" s="39"/>
      <c r="EX56" s="39"/>
      <c r="EY56" s="39"/>
      <c r="EZ56" s="39"/>
      <c r="FA56" s="39"/>
      <c r="FF56" s="96" t="s">
        <v>74</v>
      </c>
      <c r="FG56" s="95">
        <f>+SUM(FG38:FG55)</f>
        <v>45665923.940000005</v>
      </c>
    </row>
    <row r="57" spans="1:167" ht="54.95" customHeight="1" x14ac:dyDescent="0.25">
      <c r="A57" s="195" t="s">
        <v>340</v>
      </c>
      <c r="B57" s="196"/>
      <c r="C57" s="196"/>
      <c r="D57" s="196"/>
      <c r="E57" s="196"/>
      <c r="F57" s="196"/>
      <c r="G57" s="196"/>
      <c r="H57" s="128"/>
      <c r="I57" s="128"/>
      <c r="J57" s="128"/>
      <c r="K57" s="128"/>
      <c r="L57" s="128"/>
      <c r="M57" s="141" t="s">
        <v>51</v>
      </c>
      <c r="N57" s="5" t="s">
        <v>52</v>
      </c>
      <c r="O57" s="4" t="s">
        <v>53</v>
      </c>
      <c r="P57" s="4" t="s">
        <v>54</v>
      </c>
      <c r="Q57" s="4" t="s">
        <v>55</v>
      </c>
      <c r="R57" s="141" t="s">
        <v>51</v>
      </c>
      <c r="S57" s="5" t="s">
        <v>52</v>
      </c>
      <c r="T57" s="4" t="s">
        <v>53</v>
      </c>
      <c r="U57" s="4" t="s">
        <v>54</v>
      </c>
      <c r="V57" s="4" t="s">
        <v>55</v>
      </c>
      <c r="W57" s="4" t="s">
        <v>51</v>
      </c>
      <c r="X57" s="5" t="s">
        <v>52</v>
      </c>
      <c r="Y57" s="4" t="s">
        <v>53</v>
      </c>
      <c r="Z57" s="4" t="s">
        <v>54</v>
      </c>
      <c r="AA57" s="4" t="s">
        <v>55</v>
      </c>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7" t="s">
        <v>59</v>
      </c>
      <c r="FC57" s="7" t="s">
        <v>334</v>
      </c>
      <c r="FD57" s="8" t="s">
        <v>60</v>
      </c>
      <c r="FE57" s="7" t="s">
        <v>61</v>
      </c>
      <c r="FF57" s="7" t="s">
        <v>62</v>
      </c>
      <c r="FG57" s="7" t="s">
        <v>63</v>
      </c>
      <c r="FH57" s="9" t="s">
        <v>64</v>
      </c>
      <c r="FI57" s="9" t="s">
        <v>65</v>
      </c>
    </row>
    <row r="58" spans="1:167" ht="75.95" customHeight="1" x14ac:dyDescent="0.35">
      <c r="A58" s="10">
        <v>38</v>
      </c>
      <c r="B58" s="11" t="s">
        <v>139</v>
      </c>
      <c r="C58" s="13" t="s">
        <v>140</v>
      </c>
      <c r="D58" s="15">
        <v>1</v>
      </c>
      <c r="E58" s="15" t="s">
        <v>67</v>
      </c>
      <c r="F58" s="15">
        <v>1</v>
      </c>
      <c r="G58" s="19" t="s">
        <v>109</v>
      </c>
      <c r="H58" s="19"/>
      <c r="I58" s="19"/>
      <c r="J58" s="19"/>
      <c r="K58" s="19"/>
      <c r="L58" s="19"/>
      <c r="M58" s="27">
        <v>689053</v>
      </c>
      <c r="N58" s="28">
        <f t="shared" ref="N58:N69" si="67">+M58*19%</f>
        <v>130920.07</v>
      </c>
      <c r="O58" s="27">
        <f t="shared" ref="O58:O69" si="68">+M58+N58</f>
        <v>819973.07000000007</v>
      </c>
      <c r="P58" s="27">
        <f>+M58*D58*F58</f>
        <v>689053</v>
      </c>
      <c r="Q58" s="27">
        <f>+O58*D58</f>
        <v>819973.07000000007</v>
      </c>
      <c r="R58" s="29">
        <v>689053</v>
      </c>
      <c r="S58" s="29">
        <f t="shared" ref="S58:S69" si="69">+R58*19%</f>
        <v>130920.07</v>
      </c>
      <c r="T58" s="29">
        <f t="shared" ref="T58:T69" si="70">+R58+S58</f>
        <v>819973.07000000007</v>
      </c>
      <c r="U58" s="29">
        <f>+R58*D58*F58</f>
        <v>689053</v>
      </c>
      <c r="V58" s="29">
        <f>+T58*D58*F58</f>
        <v>819973.07000000007</v>
      </c>
      <c r="W58" s="30">
        <v>689053</v>
      </c>
      <c r="X58" s="31">
        <f t="shared" ref="X58:X69" si="71">+W58*19%</f>
        <v>130920.07</v>
      </c>
      <c r="Y58" s="31">
        <f t="shared" ref="Y58:Y69" si="72">+W58+X58</f>
        <v>819973.07000000007</v>
      </c>
      <c r="Z58" s="31">
        <f>+W58*D58*F58</f>
        <v>689053</v>
      </c>
      <c r="AA58" s="31">
        <f>+Y58*D58*F58</f>
        <v>819973.07000000007</v>
      </c>
      <c r="AB58" s="31"/>
      <c r="AC58" s="31"/>
      <c r="AD58" s="31"/>
      <c r="AE58" s="31"/>
      <c r="AF58" s="31"/>
      <c r="AG58" s="31"/>
      <c r="AH58" s="31"/>
      <c r="AI58" s="31"/>
      <c r="AJ58" s="31"/>
      <c r="AK58" s="31"/>
      <c r="AL58" s="31"/>
      <c r="AM58" s="31"/>
      <c r="AN58" s="31"/>
      <c r="AO58" s="31"/>
      <c r="AP58" s="31"/>
      <c r="AQ58" s="31"/>
      <c r="AR58" s="31"/>
      <c r="AS58" s="31"/>
      <c r="AT58" s="31"/>
      <c r="AU58" s="31"/>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2">
        <f t="shared" ref="FB58:FB66" si="73">+(M58+R58+W58)/3</f>
        <v>689053</v>
      </c>
      <c r="FC58" s="32">
        <f t="shared" ref="FC58:FC69" si="74">ROUND(FB58,0)</f>
        <v>689053</v>
      </c>
      <c r="FD58" s="33">
        <f t="shared" ref="FD58:FD69" si="75">+FC58*19%</f>
        <v>130920.07</v>
      </c>
      <c r="FE58" s="33">
        <f t="shared" ref="FE58" si="76">+FC58+FD58</f>
        <v>819973.07000000007</v>
      </c>
      <c r="FF58" s="33">
        <f t="shared" ref="FF58" si="77">+FC58*D58*F58</f>
        <v>689053</v>
      </c>
      <c r="FG58" s="33">
        <f t="shared" ref="FG58" si="78">+FE58*D58*F58</f>
        <v>819973.07000000007</v>
      </c>
      <c r="FH58" s="34">
        <f t="shared" ref="FH58:FH69" si="79">+_xlfn.STDEV.P(Q58,V58,AA58)</f>
        <v>1.1641532182693481E-10</v>
      </c>
      <c r="FI58" s="35">
        <f t="shared" ref="FI58" si="80">+FH58/FG58</f>
        <v>1.4197456731955209E-16</v>
      </c>
      <c r="FJ58" s="183" t="s">
        <v>86</v>
      </c>
      <c r="FK58" s="129"/>
    </row>
    <row r="59" spans="1:167" ht="61.5" customHeight="1" x14ac:dyDescent="0.35">
      <c r="A59" s="10">
        <v>39</v>
      </c>
      <c r="B59" s="11" t="s">
        <v>141</v>
      </c>
      <c r="C59" s="13" t="s">
        <v>142</v>
      </c>
      <c r="D59" s="15">
        <v>1</v>
      </c>
      <c r="E59" s="15" t="s">
        <v>125</v>
      </c>
      <c r="F59" s="15">
        <v>1</v>
      </c>
      <c r="G59" s="19" t="s">
        <v>109</v>
      </c>
      <c r="H59" s="19"/>
      <c r="I59" s="19"/>
      <c r="J59" s="19"/>
      <c r="K59" s="19"/>
      <c r="L59" s="19"/>
      <c r="M59" s="27">
        <v>2009739</v>
      </c>
      <c r="N59" s="28">
        <f t="shared" si="67"/>
        <v>381850.41000000003</v>
      </c>
      <c r="O59" s="27">
        <f t="shared" si="68"/>
        <v>2391589.41</v>
      </c>
      <c r="P59" s="27">
        <f>+M59*D59*F59</f>
        <v>2009739</v>
      </c>
      <c r="Q59" s="27">
        <f>+O59*D59*F59</f>
        <v>2391589.41</v>
      </c>
      <c r="R59" s="29">
        <v>2009739</v>
      </c>
      <c r="S59" s="29">
        <f t="shared" si="69"/>
        <v>381850.41000000003</v>
      </c>
      <c r="T59" s="29">
        <f t="shared" si="70"/>
        <v>2391589.41</v>
      </c>
      <c r="U59" s="29">
        <f>+R59*D59*F59</f>
        <v>2009739</v>
      </c>
      <c r="V59" s="29">
        <f>+T59*D59*F59</f>
        <v>2391589.41</v>
      </c>
      <c r="W59" s="30">
        <v>2009739</v>
      </c>
      <c r="X59" s="31">
        <f t="shared" si="71"/>
        <v>381850.41000000003</v>
      </c>
      <c r="Y59" s="31">
        <f t="shared" si="72"/>
        <v>2391589.41</v>
      </c>
      <c r="Z59" s="31">
        <f>+W59*D59*F59</f>
        <v>2009739</v>
      </c>
      <c r="AA59" s="31">
        <f>+Y59*D59*F59</f>
        <v>2391589.41</v>
      </c>
      <c r="AB59" s="31"/>
      <c r="AC59" s="31"/>
      <c r="AD59" s="31"/>
      <c r="AE59" s="31"/>
      <c r="AF59" s="31"/>
      <c r="AG59" s="31"/>
      <c r="AH59" s="31"/>
      <c r="AI59" s="31"/>
      <c r="AJ59" s="31"/>
      <c r="AK59" s="31"/>
      <c r="AL59" s="31"/>
      <c r="AM59" s="31"/>
      <c r="AN59" s="31"/>
      <c r="AO59" s="31"/>
      <c r="AP59" s="31"/>
      <c r="AQ59" s="31"/>
      <c r="AR59" s="31"/>
      <c r="AS59" s="31"/>
      <c r="AT59" s="31"/>
      <c r="AU59" s="31"/>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2">
        <f t="shared" si="73"/>
        <v>2009739</v>
      </c>
      <c r="FC59" s="32">
        <f t="shared" si="74"/>
        <v>2009739</v>
      </c>
      <c r="FD59" s="33">
        <f t="shared" si="75"/>
        <v>381850.41000000003</v>
      </c>
      <c r="FE59" s="33">
        <f t="shared" ref="FE59:FE68" si="81">+FC59+FD59</f>
        <v>2391589.41</v>
      </c>
      <c r="FF59" s="33">
        <f t="shared" ref="FF59:FF68" si="82">+FC59*D59*F59</f>
        <v>2009739</v>
      </c>
      <c r="FG59" s="33">
        <f t="shared" ref="FG59:FG68" si="83">+FE59*D59*F59</f>
        <v>2391589.41</v>
      </c>
      <c r="FH59" s="34">
        <f t="shared" si="79"/>
        <v>0</v>
      </c>
      <c r="FI59" s="35">
        <f t="shared" ref="FI59:FI69" si="84">+FH59/FG59</f>
        <v>0</v>
      </c>
      <c r="FJ59" s="180"/>
      <c r="FK59" s="129"/>
    </row>
    <row r="60" spans="1:167" ht="54.95" customHeight="1" x14ac:dyDescent="0.35">
      <c r="A60" s="10">
        <v>40</v>
      </c>
      <c r="B60" s="11" t="s">
        <v>143</v>
      </c>
      <c r="C60" s="13" t="s">
        <v>144</v>
      </c>
      <c r="D60" s="15">
        <v>1</v>
      </c>
      <c r="E60" s="15" t="s">
        <v>125</v>
      </c>
      <c r="F60" s="15">
        <v>1</v>
      </c>
      <c r="G60" s="19" t="s">
        <v>109</v>
      </c>
      <c r="H60" s="19"/>
      <c r="I60" s="19"/>
      <c r="J60" s="19"/>
      <c r="K60" s="19"/>
      <c r="L60" s="19"/>
      <c r="M60" s="27">
        <v>10390885</v>
      </c>
      <c r="N60" s="28">
        <f t="shared" si="67"/>
        <v>1974268.15</v>
      </c>
      <c r="O60" s="27">
        <f t="shared" si="68"/>
        <v>12365153.15</v>
      </c>
      <c r="P60" s="27">
        <f>+M60*D60*F60</f>
        <v>10390885</v>
      </c>
      <c r="Q60" s="27">
        <f>+O60*D60*F60</f>
        <v>12365153.15</v>
      </c>
      <c r="R60" s="29">
        <v>10390885</v>
      </c>
      <c r="S60" s="29">
        <f t="shared" si="69"/>
        <v>1974268.15</v>
      </c>
      <c r="T60" s="29">
        <f t="shared" si="70"/>
        <v>12365153.15</v>
      </c>
      <c r="U60" s="29">
        <f>+R60*D60*F60</f>
        <v>10390885</v>
      </c>
      <c r="V60" s="29">
        <f>+T60*D60*F60</f>
        <v>12365153.15</v>
      </c>
      <c r="W60" s="30">
        <v>10390885</v>
      </c>
      <c r="X60" s="31">
        <f t="shared" si="71"/>
        <v>1974268.15</v>
      </c>
      <c r="Y60" s="31">
        <f t="shared" si="72"/>
        <v>12365153.15</v>
      </c>
      <c r="Z60" s="31">
        <f>+W60*D60*F60</f>
        <v>10390885</v>
      </c>
      <c r="AA60" s="31">
        <f>+Y60*D60*F60</f>
        <v>12365153.15</v>
      </c>
      <c r="AB60" s="31"/>
      <c r="AC60" s="31"/>
      <c r="AD60" s="31"/>
      <c r="AE60" s="31"/>
      <c r="AF60" s="31"/>
      <c r="AG60" s="31"/>
      <c r="AH60" s="31"/>
      <c r="AI60" s="31"/>
      <c r="AJ60" s="31"/>
      <c r="AK60" s="31"/>
      <c r="AL60" s="31"/>
      <c r="AM60" s="31"/>
      <c r="AN60" s="31"/>
      <c r="AO60" s="31"/>
      <c r="AP60" s="31"/>
      <c r="AQ60" s="31"/>
      <c r="AR60" s="31"/>
      <c r="AS60" s="31"/>
      <c r="AT60" s="31"/>
      <c r="AU60" s="31"/>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2">
        <f t="shared" si="73"/>
        <v>10390885</v>
      </c>
      <c r="FC60" s="32">
        <f t="shared" si="74"/>
        <v>10390885</v>
      </c>
      <c r="FD60" s="33">
        <f t="shared" si="75"/>
        <v>1974268.15</v>
      </c>
      <c r="FE60" s="33">
        <f t="shared" si="81"/>
        <v>12365153.15</v>
      </c>
      <c r="FF60" s="33">
        <f t="shared" si="82"/>
        <v>10390885</v>
      </c>
      <c r="FG60" s="33">
        <f t="shared" si="83"/>
        <v>12365153.15</v>
      </c>
      <c r="FH60" s="34">
        <f t="shared" si="79"/>
        <v>0</v>
      </c>
      <c r="FI60" s="35">
        <f t="shared" si="84"/>
        <v>0</v>
      </c>
      <c r="FJ60" s="183" t="s">
        <v>86</v>
      </c>
      <c r="FK60" s="129" t="s">
        <v>145</v>
      </c>
    </row>
    <row r="61" spans="1:167" ht="96.6" customHeight="1" x14ac:dyDescent="0.35">
      <c r="A61" s="10">
        <v>41</v>
      </c>
      <c r="B61" s="11" t="s">
        <v>146</v>
      </c>
      <c r="C61" s="13" t="s">
        <v>147</v>
      </c>
      <c r="D61" s="15">
        <v>100</v>
      </c>
      <c r="E61" s="15" t="s">
        <v>120</v>
      </c>
      <c r="F61" s="15" t="s">
        <v>69</v>
      </c>
      <c r="G61" s="19" t="s">
        <v>69</v>
      </c>
      <c r="H61" s="19"/>
      <c r="I61" s="19"/>
      <c r="J61" s="19"/>
      <c r="K61" s="19"/>
      <c r="L61" s="19"/>
      <c r="M61" s="27">
        <v>18834</v>
      </c>
      <c r="N61" s="28">
        <f t="shared" si="67"/>
        <v>3578.46</v>
      </c>
      <c r="O61" s="27">
        <f t="shared" si="68"/>
        <v>22412.46</v>
      </c>
      <c r="P61" s="27">
        <f>+M61*D61</f>
        <v>1883400</v>
      </c>
      <c r="Q61" s="27">
        <f>+O61*D61</f>
        <v>2241246</v>
      </c>
      <c r="R61" s="29">
        <v>17352</v>
      </c>
      <c r="S61" s="29">
        <f t="shared" si="69"/>
        <v>3296.88</v>
      </c>
      <c r="T61" s="29">
        <f t="shared" si="70"/>
        <v>20648.88</v>
      </c>
      <c r="U61" s="29">
        <f>+R61*D61</f>
        <v>1735200</v>
      </c>
      <c r="V61" s="29">
        <f>+T61*D61</f>
        <v>2064888</v>
      </c>
      <c r="W61" s="30">
        <v>22500</v>
      </c>
      <c r="X61" s="31">
        <f t="shared" si="71"/>
        <v>4275</v>
      </c>
      <c r="Y61" s="31">
        <f t="shared" si="72"/>
        <v>26775</v>
      </c>
      <c r="Z61" s="31">
        <f>+W61*D61</f>
        <v>2250000</v>
      </c>
      <c r="AA61" s="31">
        <f>+Y61*D61</f>
        <v>2677500</v>
      </c>
      <c r="AB61" s="31"/>
      <c r="AC61" s="31"/>
      <c r="AD61" s="31"/>
      <c r="AE61" s="31"/>
      <c r="AF61" s="31"/>
      <c r="AG61" s="31"/>
      <c r="AH61" s="31"/>
      <c r="AI61" s="31"/>
      <c r="AJ61" s="31"/>
      <c r="AK61" s="31"/>
      <c r="AL61" s="31"/>
      <c r="AM61" s="31"/>
      <c r="AN61" s="31"/>
      <c r="AO61" s="31"/>
      <c r="AP61" s="31"/>
      <c r="AQ61" s="31"/>
      <c r="AR61" s="31"/>
      <c r="AS61" s="31"/>
      <c r="AT61" s="31"/>
      <c r="AU61" s="31"/>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2">
        <f t="shared" si="73"/>
        <v>19562</v>
      </c>
      <c r="FC61" s="32">
        <f t="shared" si="74"/>
        <v>19562</v>
      </c>
      <c r="FD61" s="33">
        <f t="shared" si="75"/>
        <v>3716.78</v>
      </c>
      <c r="FE61" s="33">
        <f t="shared" si="81"/>
        <v>23278.78</v>
      </c>
      <c r="FF61" s="33">
        <f>+FC61*D61</f>
        <v>1956200</v>
      </c>
      <c r="FG61" s="33">
        <f>+FE61*D61</f>
        <v>2327878</v>
      </c>
      <c r="FH61" s="34">
        <f t="shared" si="79"/>
        <v>257490.70300886594</v>
      </c>
      <c r="FI61" s="35">
        <f t="shared" si="84"/>
        <v>0.11061176874770325</v>
      </c>
      <c r="FJ61" s="180"/>
      <c r="FK61" s="129"/>
    </row>
    <row r="62" spans="1:167" ht="105" customHeight="1" x14ac:dyDescent="0.35">
      <c r="A62" s="10">
        <v>42</v>
      </c>
      <c r="B62" s="11" t="s">
        <v>131</v>
      </c>
      <c r="C62" s="13" t="s">
        <v>132</v>
      </c>
      <c r="D62" s="15">
        <v>100</v>
      </c>
      <c r="E62" s="15" t="s">
        <v>120</v>
      </c>
      <c r="F62" s="15" t="s">
        <v>69</v>
      </c>
      <c r="G62" s="19" t="s">
        <v>69</v>
      </c>
      <c r="H62" s="19"/>
      <c r="I62" s="19"/>
      <c r="J62" s="19"/>
      <c r="K62" s="19"/>
      <c r="L62" s="19"/>
      <c r="M62" s="27">
        <v>30663</v>
      </c>
      <c r="N62" s="28">
        <f t="shared" si="67"/>
        <v>5825.97</v>
      </c>
      <c r="O62" s="27">
        <f t="shared" si="68"/>
        <v>36488.97</v>
      </c>
      <c r="P62" s="27">
        <f>+M62*D62</f>
        <v>3066300</v>
      </c>
      <c r="Q62" s="27">
        <f>+O62*D62</f>
        <v>3648897</v>
      </c>
      <c r="R62" s="29">
        <v>34705</v>
      </c>
      <c r="S62" s="29">
        <f t="shared" si="69"/>
        <v>6593.95</v>
      </c>
      <c r="T62" s="29">
        <f t="shared" si="70"/>
        <v>41298.949999999997</v>
      </c>
      <c r="U62" s="29">
        <f>+R62*D62</f>
        <v>3470500</v>
      </c>
      <c r="V62" s="29">
        <f>+T62*D62</f>
        <v>4129894.9999999995</v>
      </c>
      <c r="W62" s="30">
        <v>45000</v>
      </c>
      <c r="X62" s="31">
        <f t="shared" si="71"/>
        <v>8550</v>
      </c>
      <c r="Y62" s="31">
        <f t="shared" si="72"/>
        <v>53550</v>
      </c>
      <c r="Z62" s="31">
        <f>+W62*D62</f>
        <v>4500000</v>
      </c>
      <c r="AA62" s="31">
        <f>+Y62*D62</f>
        <v>5355000</v>
      </c>
      <c r="AB62" s="31"/>
      <c r="AC62" s="31"/>
      <c r="AD62" s="31"/>
      <c r="AE62" s="31"/>
      <c r="AF62" s="31"/>
      <c r="AG62" s="31"/>
      <c r="AH62" s="31"/>
      <c r="AI62" s="31"/>
      <c r="AJ62" s="31"/>
      <c r="AK62" s="31"/>
      <c r="AL62" s="31"/>
      <c r="AM62" s="31"/>
      <c r="AN62" s="31"/>
      <c r="AO62" s="31"/>
      <c r="AP62" s="31"/>
      <c r="AQ62" s="31"/>
      <c r="AR62" s="31"/>
      <c r="AS62" s="31"/>
      <c r="AT62" s="31"/>
      <c r="AU62" s="31"/>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2">
        <f t="shared" si="73"/>
        <v>36789.333333333336</v>
      </c>
      <c r="FC62" s="32">
        <f t="shared" si="74"/>
        <v>36789</v>
      </c>
      <c r="FD62" s="33">
        <f t="shared" si="75"/>
        <v>6989.91</v>
      </c>
      <c r="FE62" s="33">
        <f t="shared" ref="FE62" si="85">+FC62+FD62</f>
        <v>43778.91</v>
      </c>
      <c r="FF62" s="33">
        <f>+FC62*D62</f>
        <v>3678900</v>
      </c>
      <c r="FG62" s="33">
        <f>+FE62*D62</f>
        <v>4377891</v>
      </c>
      <c r="FH62" s="34">
        <f t="shared" si="79"/>
        <v>718256.28230520117</v>
      </c>
      <c r="FI62" s="35">
        <f t="shared" si="84"/>
        <v>0.16406445073785555</v>
      </c>
      <c r="FJ62" s="180"/>
      <c r="FK62" s="129"/>
    </row>
    <row r="63" spans="1:167" ht="93.6" customHeight="1" x14ac:dyDescent="0.35">
      <c r="A63" s="10">
        <v>43</v>
      </c>
      <c r="B63" s="11" t="s">
        <v>148</v>
      </c>
      <c r="C63" s="13" t="s">
        <v>149</v>
      </c>
      <c r="D63" s="15">
        <v>1</v>
      </c>
      <c r="E63" s="15" t="s">
        <v>120</v>
      </c>
      <c r="F63" s="15">
        <v>1</v>
      </c>
      <c r="G63" s="19" t="s">
        <v>150</v>
      </c>
      <c r="H63" s="19"/>
      <c r="I63" s="19"/>
      <c r="J63" s="19"/>
      <c r="K63" s="19"/>
      <c r="L63" s="19"/>
      <c r="M63" s="27">
        <v>2641371</v>
      </c>
      <c r="N63" s="28">
        <f t="shared" si="67"/>
        <v>501860.49</v>
      </c>
      <c r="O63" s="27">
        <f t="shared" si="68"/>
        <v>3143231.49</v>
      </c>
      <c r="P63" s="27">
        <f t="shared" ref="P63:P68" si="86">+M63*D63*F63</f>
        <v>2641371</v>
      </c>
      <c r="Q63" s="27">
        <f t="shared" ref="Q63:Q68" si="87">+O63*D63*F63</f>
        <v>3143231.49</v>
      </c>
      <c r="R63" s="29">
        <v>2892064</v>
      </c>
      <c r="S63" s="29">
        <f t="shared" si="69"/>
        <v>549492.16</v>
      </c>
      <c r="T63" s="29">
        <f t="shared" si="70"/>
        <v>3441556.16</v>
      </c>
      <c r="U63" s="29">
        <f t="shared" ref="U63:U68" si="88">+R63*D63*F63</f>
        <v>2892064</v>
      </c>
      <c r="V63" s="29">
        <f t="shared" ref="V63:V68" si="89">+T63*D63*F63</f>
        <v>3441556.16</v>
      </c>
      <c r="W63" s="30">
        <v>4500000</v>
      </c>
      <c r="X63" s="31">
        <f t="shared" si="71"/>
        <v>855000</v>
      </c>
      <c r="Y63" s="31">
        <f t="shared" si="72"/>
        <v>5355000</v>
      </c>
      <c r="Z63" s="31">
        <f t="shared" ref="Z63:Z68" si="90">+W63*D63*F63</f>
        <v>4500000</v>
      </c>
      <c r="AA63" s="31">
        <f t="shared" ref="AA63:AA68" si="91">+Y63*D63*F63</f>
        <v>5355000</v>
      </c>
      <c r="AB63" s="31"/>
      <c r="AC63" s="31"/>
      <c r="AD63" s="31"/>
      <c r="AE63" s="31"/>
      <c r="AF63" s="31"/>
      <c r="AG63" s="31"/>
      <c r="AH63" s="31"/>
      <c r="AI63" s="31"/>
      <c r="AJ63" s="31"/>
      <c r="AK63" s="31"/>
      <c r="AL63" s="31"/>
      <c r="AM63" s="31"/>
      <c r="AN63" s="31"/>
      <c r="AO63" s="31"/>
      <c r="AP63" s="31"/>
      <c r="AQ63" s="31"/>
      <c r="AR63" s="31"/>
      <c r="AS63" s="31"/>
      <c r="AT63" s="31"/>
      <c r="AU63" s="31"/>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2">
        <f>MEDIAN(M63,R63,W63)</f>
        <v>2892064</v>
      </c>
      <c r="FC63" s="32">
        <f t="shared" si="74"/>
        <v>2892064</v>
      </c>
      <c r="FD63" s="33">
        <f t="shared" si="75"/>
        <v>549492.16</v>
      </c>
      <c r="FE63" s="33">
        <f t="shared" si="81"/>
        <v>3441556.16</v>
      </c>
      <c r="FF63" s="33">
        <f t="shared" si="82"/>
        <v>2892064</v>
      </c>
      <c r="FG63" s="33">
        <f t="shared" si="83"/>
        <v>3441556.16</v>
      </c>
      <c r="FH63" s="34">
        <f t="shared" si="79"/>
        <v>979919.77445957775</v>
      </c>
      <c r="FI63" s="35">
        <f t="shared" si="84"/>
        <v>0.28473159492465688</v>
      </c>
      <c r="FJ63" s="180"/>
      <c r="FK63" s="129"/>
    </row>
    <row r="64" spans="1:167" ht="132" customHeight="1" x14ac:dyDescent="0.35">
      <c r="A64" s="10">
        <v>44</v>
      </c>
      <c r="B64" s="11" t="s">
        <v>133</v>
      </c>
      <c r="C64" s="13" t="s">
        <v>151</v>
      </c>
      <c r="D64" s="15">
        <v>1</v>
      </c>
      <c r="E64" s="15" t="s">
        <v>120</v>
      </c>
      <c r="F64" s="15">
        <v>1</v>
      </c>
      <c r="G64" s="19" t="s">
        <v>150</v>
      </c>
      <c r="H64" s="19"/>
      <c r="I64" s="19"/>
      <c r="J64" s="19"/>
      <c r="K64" s="19"/>
      <c r="L64" s="19"/>
      <c r="M64" s="27">
        <v>3674951</v>
      </c>
      <c r="N64" s="28">
        <f t="shared" si="67"/>
        <v>698240.69000000006</v>
      </c>
      <c r="O64" s="27">
        <f t="shared" si="68"/>
        <v>4373191.6900000004</v>
      </c>
      <c r="P64" s="27">
        <f t="shared" si="86"/>
        <v>3674951</v>
      </c>
      <c r="Q64" s="27">
        <f t="shared" si="87"/>
        <v>4373191.6900000004</v>
      </c>
      <c r="R64" s="29">
        <v>4627302</v>
      </c>
      <c r="S64" s="29">
        <f t="shared" si="69"/>
        <v>879187.38</v>
      </c>
      <c r="T64" s="29">
        <f t="shared" si="70"/>
        <v>5506489.3799999999</v>
      </c>
      <c r="U64" s="29">
        <f t="shared" si="88"/>
        <v>4627302</v>
      </c>
      <c r="V64" s="29">
        <f t="shared" si="89"/>
        <v>5506489.3799999999</v>
      </c>
      <c r="W64" s="30">
        <v>7500000</v>
      </c>
      <c r="X64" s="31">
        <f t="shared" si="71"/>
        <v>1425000</v>
      </c>
      <c r="Y64" s="31">
        <f t="shared" si="72"/>
        <v>8925000</v>
      </c>
      <c r="Z64" s="31">
        <f t="shared" si="90"/>
        <v>7500000</v>
      </c>
      <c r="AA64" s="31">
        <f t="shared" si="91"/>
        <v>8925000</v>
      </c>
      <c r="AB64" s="31"/>
      <c r="AC64" s="31"/>
      <c r="AD64" s="31"/>
      <c r="AE64" s="31"/>
      <c r="AF64" s="31"/>
      <c r="AG64" s="31"/>
      <c r="AH64" s="31"/>
      <c r="AI64" s="31"/>
      <c r="AJ64" s="31"/>
      <c r="AK64" s="31"/>
      <c r="AL64" s="31"/>
      <c r="AM64" s="31"/>
      <c r="AN64" s="31"/>
      <c r="AO64" s="31"/>
      <c r="AP64" s="31"/>
      <c r="AQ64" s="31"/>
      <c r="AR64" s="31"/>
      <c r="AS64" s="31"/>
      <c r="AT64" s="31"/>
      <c r="AU64" s="31"/>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2">
        <f>MEDIAN(M64,R64,W64)</f>
        <v>4627302</v>
      </c>
      <c r="FC64" s="32">
        <f t="shared" si="74"/>
        <v>4627302</v>
      </c>
      <c r="FD64" s="33">
        <f t="shared" si="75"/>
        <v>879187.38</v>
      </c>
      <c r="FE64" s="33">
        <f t="shared" si="81"/>
        <v>5506489.3799999999</v>
      </c>
      <c r="FF64" s="33">
        <f t="shared" si="82"/>
        <v>4627302</v>
      </c>
      <c r="FG64" s="33">
        <f t="shared" si="83"/>
        <v>5506489.3799999999</v>
      </c>
      <c r="FH64" s="34">
        <f t="shared" si="79"/>
        <v>1934756.2982969407</v>
      </c>
      <c r="FI64" s="35">
        <f t="shared" si="84"/>
        <v>0.35135930804191268</v>
      </c>
      <c r="FJ64" s="180"/>
      <c r="FK64" s="129"/>
    </row>
    <row r="65" spans="1:172" ht="54.95" customHeight="1" x14ac:dyDescent="0.35">
      <c r="A65" s="10">
        <v>45</v>
      </c>
      <c r="B65" s="11" t="s">
        <v>152</v>
      </c>
      <c r="C65" s="13" t="s">
        <v>153</v>
      </c>
      <c r="D65" s="15">
        <v>2</v>
      </c>
      <c r="E65" s="15" t="s">
        <v>120</v>
      </c>
      <c r="F65" s="15">
        <v>1</v>
      </c>
      <c r="G65" s="19" t="s">
        <v>154</v>
      </c>
      <c r="H65" s="19"/>
      <c r="I65" s="19"/>
      <c r="J65" s="19"/>
      <c r="K65" s="19"/>
      <c r="L65" s="19"/>
      <c r="M65" s="27">
        <v>627038</v>
      </c>
      <c r="N65" s="28">
        <f t="shared" si="67"/>
        <v>119137.22</v>
      </c>
      <c r="O65" s="27">
        <f t="shared" si="68"/>
        <v>746175.22</v>
      </c>
      <c r="P65" s="27">
        <f t="shared" si="86"/>
        <v>1254076</v>
      </c>
      <c r="Q65" s="27">
        <f t="shared" si="87"/>
        <v>1492350.44</v>
      </c>
      <c r="R65" s="29">
        <v>737823</v>
      </c>
      <c r="S65" s="29">
        <f t="shared" si="69"/>
        <v>140186.37</v>
      </c>
      <c r="T65" s="29">
        <f t="shared" si="70"/>
        <v>878009.37</v>
      </c>
      <c r="U65" s="29">
        <f t="shared" si="88"/>
        <v>1475646</v>
      </c>
      <c r="V65" s="29">
        <f t="shared" si="89"/>
        <v>1756018.74</v>
      </c>
      <c r="W65" s="30">
        <v>750000</v>
      </c>
      <c r="X65" s="31">
        <f t="shared" si="71"/>
        <v>142500</v>
      </c>
      <c r="Y65" s="31">
        <f t="shared" si="72"/>
        <v>892500</v>
      </c>
      <c r="Z65" s="31">
        <f t="shared" si="90"/>
        <v>1500000</v>
      </c>
      <c r="AA65" s="31">
        <f t="shared" si="91"/>
        <v>1785000</v>
      </c>
      <c r="AB65" s="31"/>
      <c r="AC65" s="31"/>
      <c r="AD65" s="31"/>
      <c r="AE65" s="31"/>
      <c r="AF65" s="31"/>
      <c r="AG65" s="31"/>
      <c r="AH65" s="31"/>
      <c r="AI65" s="31"/>
      <c r="AJ65" s="31"/>
      <c r="AK65" s="31"/>
      <c r="AL65" s="31"/>
      <c r="AM65" s="31"/>
      <c r="AN65" s="31"/>
      <c r="AO65" s="31"/>
      <c r="AP65" s="31"/>
      <c r="AQ65" s="31"/>
      <c r="AR65" s="31"/>
      <c r="AS65" s="31"/>
      <c r="AT65" s="31"/>
      <c r="AU65" s="31"/>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2">
        <f t="shared" si="73"/>
        <v>704953.66666666663</v>
      </c>
      <c r="FC65" s="32">
        <f t="shared" si="74"/>
        <v>704954</v>
      </c>
      <c r="FD65" s="33">
        <f t="shared" si="75"/>
        <v>133941.26</v>
      </c>
      <c r="FE65" s="33">
        <f t="shared" si="81"/>
        <v>838895.26</v>
      </c>
      <c r="FF65" s="33">
        <f t="shared" si="82"/>
        <v>1409908</v>
      </c>
      <c r="FG65" s="33">
        <f t="shared" si="83"/>
        <v>1677790.52</v>
      </c>
      <c r="FH65" s="34">
        <f t="shared" si="79"/>
        <v>131658.08023659504</v>
      </c>
      <c r="FI65" s="35">
        <f t="shared" si="84"/>
        <v>7.8471107487599251E-2</v>
      </c>
      <c r="FJ65" s="183" t="s">
        <v>86</v>
      </c>
      <c r="FK65" s="129"/>
    </row>
    <row r="66" spans="1:172" ht="54.95" customHeight="1" x14ac:dyDescent="0.35">
      <c r="A66" s="10">
        <v>46</v>
      </c>
      <c r="B66" s="11" t="s">
        <v>155</v>
      </c>
      <c r="C66" s="13" t="s">
        <v>106</v>
      </c>
      <c r="D66" s="15">
        <v>1</v>
      </c>
      <c r="E66" s="15" t="s">
        <v>80</v>
      </c>
      <c r="F66" s="15">
        <v>1</v>
      </c>
      <c r="G66" s="19" t="s">
        <v>150</v>
      </c>
      <c r="H66" s="19"/>
      <c r="I66" s="19"/>
      <c r="J66" s="19"/>
      <c r="K66" s="19"/>
      <c r="L66" s="19"/>
      <c r="M66" s="27">
        <v>1812210</v>
      </c>
      <c r="N66" s="28">
        <f t="shared" si="67"/>
        <v>344319.9</v>
      </c>
      <c r="O66" s="27">
        <f t="shared" si="68"/>
        <v>2156529.9</v>
      </c>
      <c r="P66" s="27">
        <f t="shared" si="86"/>
        <v>1812210</v>
      </c>
      <c r="Q66" s="27">
        <f t="shared" si="87"/>
        <v>2156529.9</v>
      </c>
      <c r="R66" s="29">
        <v>2012876</v>
      </c>
      <c r="S66" s="29">
        <f t="shared" si="69"/>
        <v>382446.44</v>
      </c>
      <c r="T66" s="29">
        <f t="shared" si="70"/>
        <v>2395322.44</v>
      </c>
      <c r="U66" s="29">
        <f t="shared" si="88"/>
        <v>2012876</v>
      </c>
      <c r="V66" s="29">
        <f t="shared" si="89"/>
        <v>2395322.44</v>
      </c>
      <c r="W66" s="30">
        <v>2500000</v>
      </c>
      <c r="X66" s="31">
        <f t="shared" si="71"/>
        <v>475000</v>
      </c>
      <c r="Y66" s="31">
        <f t="shared" si="72"/>
        <v>2975000</v>
      </c>
      <c r="Z66" s="31">
        <f t="shared" si="90"/>
        <v>2500000</v>
      </c>
      <c r="AA66" s="31">
        <f t="shared" si="91"/>
        <v>2975000</v>
      </c>
      <c r="AB66" s="31"/>
      <c r="AC66" s="31"/>
      <c r="AD66" s="31"/>
      <c r="AE66" s="31"/>
      <c r="AF66" s="31"/>
      <c r="AG66" s="31"/>
      <c r="AH66" s="31"/>
      <c r="AI66" s="31"/>
      <c r="AJ66" s="31"/>
      <c r="AK66" s="31"/>
      <c r="AL66" s="31"/>
      <c r="AM66" s="31"/>
      <c r="AN66" s="31"/>
      <c r="AO66" s="31"/>
      <c r="AP66" s="31"/>
      <c r="AQ66" s="31"/>
      <c r="AR66" s="31"/>
      <c r="AS66" s="31"/>
      <c r="AT66" s="31"/>
      <c r="AU66" s="31"/>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2">
        <f t="shared" si="73"/>
        <v>2108362</v>
      </c>
      <c r="FC66" s="32">
        <f t="shared" si="74"/>
        <v>2108362</v>
      </c>
      <c r="FD66" s="33">
        <f t="shared" si="75"/>
        <v>400588.78</v>
      </c>
      <c r="FE66" s="33">
        <f t="shared" si="81"/>
        <v>2508950.7800000003</v>
      </c>
      <c r="FF66" s="33">
        <f t="shared" si="82"/>
        <v>2108362</v>
      </c>
      <c r="FG66" s="33">
        <f t="shared" si="83"/>
        <v>2508950.7800000003</v>
      </c>
      <c r="FH66" s="34">
        <f t="shared" si="79"/>
        <v>343663.47481886839</v>
      </c>
      <c r="FI66" s="35">
        <f t="shared" si="84"/>
        <v>0.13697497677450188</v>
      </c>
      <c r="FJ66" s="180"/>
      <c r="FK66" s="129"/>
    </row>
    <row r="67" spans="1:172" ht="144.6" customHeight="1" x14ac:dyDescent="0.35">
      <c r="A67" s="10">
        <v>47</v>
      </c>
      <c r="B67" s="11" t="s">
        <v>135</v>
      </c>
      <c r="C67" s="13" t="s">
        <v>156</v>
      </c>
      <c r="D67" s="15">
        <v>1</v>
      </c>
      <c r="E67" s="15" t="s">
        <v>80</v>
      </c>
      <c r="F67" s="15">
        <v>1</v>
      </c>
      <c r="G67" s="19" t="s">
        <v>150</v>
      </c>
      <c r="H67" s="19"/>
      <c r="I67" s="19"/>
      <c r="J67" s="19"/>
      <c r="K67" s="19"/>
      <c r="L67" s="19"/>
      <c r="M67" s="27">
        <v>1938968</v>
      </c>
      <c r="N67" s="28">
        <f t="shared" si="67"/>
        <v>368403.92</v>
      </c>
      <c r="O67" s="27">
        <f t="shared" si="68"/>
        <v>2307371.92</v>
      </c>
      <c r="P67" s="27">
        <f t="shared" si="86"/>
        <v>1938968</v>
      </c>
      <c r="Q67" s="27">
        <f t="shared" si="87"/>
        <v>2307371.92</v>
      </c>
      <c r="R67" s="29">
        <v>1735238</v>
      </c>
      <c r="S67" s="29">
        <f t="shared" si="69"/>
        <v>329695.22000000003</v>
      </c>
      <c r="T67" s="29">
        <f t="shared" si="70"/>
        <v>2064933.22</v>
      </c>
      <c r="U67" s="29">
        <f t="shared" si="88"/>
        <v>1735238</v>
      </c>
      <c r="V67" s="29">
        <f t="shared" si="89"/>
        <v>2064933.22</v>
      </c>
      <c r="W67" s="30">
        <v>3000000</v>
      </c>
      <c r="X67" s="31">
        <f t="shared" si="71"/>
        <v>570000</v>
      </c>
      <c r="Y67" s="31">
        <f t="shared" si="72"/>
        <v>3570000</v>
      </c>
      <c r="Z67" s="31">
        <f t="shared" si="90"/>
        <v>3000000</v>
      </c>
      <c r="AA67" s="31">
        <f t="shared" si="91"/>
        <v>3570000</v>
      </c>
      <c r="AB67" s="31"/>
      <c r="AC67" s="31"/>
      <c r="AD67" s="31"/>
      <c r="AE67" s="31"/>
      <c r="AF67" s="31"/>
      <c r="AG67" s="31"/>
      <c r="AH67" s="31"/>
      <c r="AI67" s="31"/>
      <c r="AJ67" s="31"/>
      <c r="AK67" s="31"/>
      <c r="AL67" s="31"/>
      <c r="AM67" s="31"/>
      <c r="AN67" s="31"/>
      <c r="AO67" s="31"/>
      <c r="AP67" s="31"/>
      <c r="AQ67" s="31"/>
      <c r="AR67" s="31"/>
      <c r="AS67" s="31"/>
      <c r="AT67" s="31"/>
      <c r="AU67" s="31"/>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2">
        <f>MEDIAN(M67,R67,W67)</f>
        <v>1938968</v>
      </c>
      <c r="FC67" s="32">
        <f t="shared" si="74"/>
        <v>1938968</v>
      </c>
      <c r="FD67" s="33">
        <f t="shared" si="75"/>
        <v>368403.92</v>
      </c>
      <c r="FE67" s="33">
        <f t="shared" si="81"/>
        <v>2307371.92</v>
      </c>
      <c r="FF67" s="33">
        <f t="shared" si="82"/>
        <v>1938968</v>
      </c>
      <c r="FG67" s="33">
        <f t="shared" si="83"/>
        <v>2307371.92</v>
      </c>
      <c r="FH67" s="34">
        <f t="shared" si="79"/>
        <v>659817.50035072828</v>
      </c>
      <c r="FI67" s="35">
        <f t="shared" si="84"/>
        <v>0.28596061806573786</v>
      </c>
      <c r="FJ67" s="180"/>
      <c r="FK67" s="129"/>
    </row>
    <row r="68" spans="1:172" ht="54.95" customHeight="1" x14ac:dyDescent="0.35">
      <c r="A68" s="10">
        <v>48</v>
      </c>
      <c r="B68" s="11" t="s">
        <v>157</v>
      </c>
      <c r="C68" s="13" t="s">
        <v>158</v>
      </c>
      <c r="D68" s="15">
        <v>2</v>
      </c>
      <c r="E68" s="15" t="s">
        <v>120</v>
      </c>
      <c r="F68" s="15">
        <v>1</v>
      </c>
      <c r="G68" s="19" t="s">
        <v>150</v>
      </c>
      <c r="H68" s="19"/>
      <c r="I68" s="19"/>
      <c r="J68" s="19"/>
      <c r="K68" s="19"/>
      <c r="L68" s="19"/>
      <c r="M68" s="27">
        <v>373237</v>
      </c>
      <c r="N68" s="28">
        <f t="shared" si="67"/>
        <v>70915.03</v>
      </c>
      <c r="O68" s="27">
        <f t="shared" si="68"/>
        <v>444152.03</v>
      </c>
      <c r="P68" s="27">
        <f t="shared" si="86"/>
        <v>746474</v>
      </c>
      <c r="Q68" s="27">
        <f t="shared" si="87"/>
        <v>888304.06</v>
      </c>
      <c r="R68" s="29">
        <v>477769</v>
      </c>
      <c r="S68" s="29">
        <f t="shared" si="69"/>
        <v>90776.11</v>
      </c>
      <c r="T68" s="29">
        <f t="shared" si="70"/>
        <v>568545.11</v>
      </c>
      <c r="U68" s="29">
        <f t="shared" si="88"/>
        <v>955538</v>
      </c>
      <c r="V68" s="29">
        <f t="shared" si="89"/>
        <v>1137090.22</v>
      </c>
      <c r="W68" s="30">
        <v>650000</v>
      </c>
      <c r="X68" s="31">
        <f t="shared" si="71"/>
        <v>123500</v>
      </c>
      <c r="Y68" s="31">
        <f t="shared" si="72"/>
        <v>773500</v>
      </c>
      <c r="Z68" s="31">
        <f t="shared" si="90"/>
        <v>1300000</v>
      </c>
      <c r="AA68" s="31">
        <f t="shared" si="91"/>
        <v>1547000</v>
      </c>
      <c r="AB68" s="31"/>
      <c r="AC68" s="31"/>
      <c r="AD68" s="31"/>
      <c r="AE68" s="31"/>
      <c r="AF68" s="31"/>
      <c r="AG68" s="31"/>
      <c r="AH68" s="31"/>
      <c r="AI68" s="31"/>
      <c r="AJ68" s="31"/>
      <c r="AK68" s="31"/>
      <c r="AL68" s="31"/>
      <c r="AM68" s="31"/>
      <c r="AN68" s="31"/>
      <c r="AO68" s="31"/>
      <c r="AP68" s="31"/>
      <c r="AQ68" s="31"/>
      <c r="AR68" s="31"/>
      <c r="AS68" s="31"/>
      <c r="AT68" s="31"/>
      <c r="AU68" s="31"/>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2">
        <f>MEDIAN(M68,R68,W68)</f>
        <v>477769</v>
      </c>
      <c r="FC68" s="32">
        <f t="shared" si="74"/>
        <v>477769</v>
      </c>
      <c r="FD68" s="33">
        <f t="shared" si="75"/>
        <v>90776.11</v>
      </c>
      <c r="FE68" s="33">
        <f t="shared" si="81"/>
        <v>568545.11</v>
      </c>
      <c r="FF68" s="33">
        <f t="shared" si="82"/>
        <v>955538</v>
      </c>
      <c r="FG68" s="33">
        <f t="shared" si="83"/>
        <v>1137090.22</v>
      </c>
      <c r="FH68" s="34">
        <f t="shared" si="79"/>
        <v>271579.92940889712</v>
      </c>
      <c r="FI68" s="35">
        <f t="shared" si="84"/>
        <v>0.23883762662992311</v>
      </c>
      <c r="FJ68" s="180"/>
      <c r="FK68" s="129"/>
    </row>
    <row r="69" spans="1:172" ht="33.950000000000003" customHeight="1" x14ac:dyDescent="0.35">
      <c r="A69" s="10">
        <v>49</v>
      </c>
      <c r="B69" s="11" t="s">
        <v>137</v>
      </c>
      <c r="C69" s="13" t="s">
        <v>138</v>
      </c>
      <c r="D69" s="15">
        <v>5</v>
      </c>
      <c r="E69" s="15" t="s">
        <v>80</v>
      </c>
      <c r="F69" s="15" t="s">
        <v>69</v>
      </c>
      <c r="G69" s="19" t="s">
        <v>69</v>
      </c>
      <c r="H69" s="19"/>
      <c r="I69" s="19"/>
      <c r="J69" s="19"/>
      <c r="K69" s="19"/>
      <c r="L69" s="19"/>
      <c r="M69" s="27">
        <v>14929</v>
      </c>
      <c r="N69" s="28">
        <f t="shared" si="67"/>
        <v>2836.51</v>
      </c>
      <c r="O69" s="27">
        <f t="shared" si="68"/>
        <v>17765.510000000002</v>
      </c>
      <c r="P69" s="27">
        <f>D69*M69</f>
        <v>74645</v>
      </c>
      <c r="Q69" s="27">
        <f>+D69*O69</f>
        <v>88827.550000000017</v>
      </c>
      <c r="R69" s="29">
        <v>17352</v>
      </c>
      <c r="S69" s="29">
        <f t="shared" si="69"/>
        <v>3296.88</v>
      </c>
      <c r="T69" s="29">
        <f t="shared" si="70"/>
        <v>20648.88</v>
      </c>
      <c r="U69" s="29">
        <f>+R69*D69</f>
        <v>86760</v>
      </c>
      <c r="V69" s="29">
        <f>+T69*D69</f>
        <v>103244.40000000001</v>
      </c>
      <c r="W69" s="30">
        <v>36000</v>
      </c>
      <c r="X69" s="31">
        <f t="shared" si="71"/>
        <v>6840</v>
      </c>
      <c r="Y69" s="31">
        <f t="shared" si="72"/>
        <v>42840</v>
      </c>
      <c r="Z69" s="31">
        <f>+W69*D69</f>
        <v>180000</v>
      </c>
      <c r="AA69" s="31">
        <f>+Y69*D69</f>
        <v>214200</v>
      </c>
      <c r="AB69" s="31"/>
      <c r="AC69" s="31"/>
      <c r="AD69" s="31"/>
      <c r="AE69" s="31"/>
      <c r="AF69" s="31"/>
      <c r="AG69" s="31"/>
      <c r="AH69" s="31"/>
      <c r="AI69" s="31"/>
      <c r="AJ69" s="31"/>
      <c r="AK69" s="31"/>
      <c r="AL69" s="31"/>
      <c r="AM69" s="31"/>
      <c r="AN69" s="31"/>
      <c r="AO69" s="31"/>
      <c r="AP69" s="31"/>
      <c r="AQ69" s="31"/>
      <c r="AR69" s="31"/>
      <c r="AS69" s="31"/>
      <c r="AT69" s="31"/>
      <c r="AU69" s="31"/>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2">
        <f>MEDIAN(M69,R69,W69)</f>
        <v>17352</v>
      </c>
      <c r="FC69" s="32">
        <f t="shared" si="74"/>
        <v>17352</v>
      </c>
      <c r="FD69" s="33">
        <f t="shared" si="75"/>
        <v>3296.88</v>
      </c>
      <c r="FE69" s="33">
        <f t="shared" ref="FE69" si="92">+FC69+FD69</f>
        <v>20648.88</v>
      </c>
      <c r="FF69" s="33">
        <f>+FC69*D69</f>
        <v>86760</v>
      </c>
      <c r="FG69" s="33">
        <f>+FE69*D69</f>
        <v>103244.40000000001</v>
      </c>
      <c r="FH69" s="34">
        <f t="shared" si="79"/>
        <v>56013.135318904344</v>
      </c>
      <c r="FI69" s="35">
        <f t="shared" si="84"/>
        <v>0.54252952527114628</v>
      </c>
      <c r="FJ69" s="180"/>
      <c r="FK69" s="129"/>
    </row>
    <row r="70" spans="1:172" ht="48" customHeight="1" x14ac:dyDescent="0.25">
      <c r="A70" s="16"/>
      <c r="B70" s="17"/>
      <c r="C70" s="18"/>
      <c r="D70" s="21"/>
      <c r="E70" s="21"/>
      <c r="F70" s="21"/>
      <c r="G70" s="21"/>
      <c r="H70" s="21"/>
      <c r="I70" s="21"/>
      <c r="J70" s="21"/>
      <c r="K70" s="21"/>
      <c r="L70" s="21"/>
      <c r="M70" s="36"/>
      <c r="N70" s="41"/>
      <c r="O70" s="41"/>
      <c r="P70" s="41"/>
      <c r="Q70" s="41">
        <f>+SUM(Q58:Q69)</f>
        <v>35916665.680000007</v>
      </c>
      <c r="R70" s="24">
        <v>0</v>
      </c>
      <c r="V70" s="39">
        <f>+SUM(V58:V69)</f>
        <v>38176153.189999998</v>
      </c>
      <c r="AA70" s="39">
        <f>+SUM(AA58:AA69)</f>
        <v>47980415.630000003</v>
      </c>
      <c r="AB70" s="39"/>
      <c r="AC70" s="39"/>
      <c r="AD70" s="39"/>
      <c r="AE70" s="39"/>
      <c r="AF70" s="39"/>
      <c r="AG70" s="39"/>
      <c r="AH70" s="39"/>
      <c r="AI70" s="39"/>
      <c r="AJ70" s="39"/>
      <c r="AK70" s="39"/>
      <c r="AL70" s="39"/>
      <c r="AM70" s="39"/>
      <c r="AN70" s="39"/>
      <c r="AO70" s="39"/>
      <c r="AP70" s="39"/>
      <c r="AQ70" s="39"/>
      <c r="AR70" s="39"/>
      <c r="AS70" s="39"/>
      <c r="AT70" s="39"/>
      <c r="AU70" s="39"/>
      <c r="AV70" s="39"/>
      <c r="AW70" s="39"/>
      <c r="AX70" s="39"/>
      <c r="AY70" s="39"/>
      <c r="AZ70" s="39"/>
      <c r="BA70" s="39"/>
      <c r="BB70" s="39"/>
      <c r="BC70" s="39"/>
      <c r="BD70" s="39"/>
      <c r="BE70" s="39"/>
      <c r="BF70" s="39"/>
      <c r="BG70" s="39"/>
      <c r="BH70" s="39"/>
      <c r="BI70" s="39"/>
      <c r="BJ70" s="39"/>
      <c r="BK70" s="39"/>
      <c r="BL70" s="39"/>
      <c r="BM70" s="39"/>
      <c r="BN70" s="39"/>
      <c r="BO70" s="39"/>
      <c r="BP70" s="39"/>
      <c r="BQ70" s="39"/>
      <c r="BR70" s="39"/>
      <c r="BS70" s="39"/>
      <c r="BT70" s="39"/>
      <c r="BU70" s="39"/>
      <c r="BV70" s="39"/>
      <c r="BW70" s="39"/>
      <c r="BX70" s="39"/>
      <c r="BY70" s="39"/>
      <c r="BZ70" s="39"/>
      <c r="CA70" s="39"/>
      <c r="CB70" s="39"/>
      <c r="CC70" s="39"/>
      <c r="CD70" s="39"/>
      <c r="CE70" s="39"/>
      <c r="CF70" s="39"/>
      <c r="CG70" s="39"/>
      <c r="CH70" s="39"/>
      <c r="CI70" s="39"/>
      <c r="CJ70" s="39"/>
      <c r="CK70" s="39"/>
      <c r="CL70" s="39"/>
      <c r="CM70" s="39"/>
      <c r="CN70" s="39"/>
      <c r="CO70" s="39"/>
      <c r="CP70" s="39"/>
      <c r="CQ70" s="39"/>
      <c r="CR70" s="39"/>
      <c r="CS70" s="39"/>
      <c r="CT70" s="39"/>
      <c r="CU70" s="39"/>
      <c r="CV70" s="39"/>
      <c r="CW70" s="39"/>
      <c r="CX70" s="39"/>
      <c r="CY70" s="39"/>
      <c r="CZ70" s="39"/>
      <c r="DA70" s="39"/>
      <c r="DB70" s="39"/>
      <c r="DC70" s="39"/>
      <c r="DD70" s="39"/>
      <c r="DE70" s="39"/>
      <c r="DF70" s="39"/>
      <c r="DG70" s="39"/>
      <c r="DH70" s="39"/>
      <c r="DI70" s="39"/>
      <c r="DJ70" s="39"/>
      <c r="DK70" s="39"/>
      <c r="DL70" s="39"/>
      <c r="DM70" s="39"/>
      <c r="DN70" s="39"/>
      <c r="DO70" s="39"/>
      <c r="DP70" s="39"/>
      <c r="DQ70" s="39"/>
      <c r="DR70" s="39"/>
      <c r="DS70" s="39"/>
      <c r="DT70" s="39"/>
      <c r="DU70" s="39"/>
      <c r="DV70" s="39"/>
      <c r="DW70" s="39"/>
      <c r="DX70" s="39"/>
      <c r="DY70" s="39"/>
      <c r="DZ70" s="39"/>
      <c r="EA70" s="39"/>
      <c r="EB70" s="39"/>
      <c r="EC70" s="39"/>
      <c r="ED70" s="39"/>
      <c r="EE70" s="39"/>
      <c r="EF70" s="39"/>
      <c r="EG70" s="39"/>
      <c r="EH70" s="39"/>
      <c r="EI70" s="39"/>
      <c r="EJ70" s="39"/>
      <c r="EK70" s="39"/>
      <c r="EL70" s="39"/>
      <c r="EM70" s="39"/>
      <c r="EN70" s="39"/>
      <c r="EO70" s="39"/>
      <c r="EP70" s="39"/>
      <c r="EQ70" s="39"/>
      <c r="ER70" s="39"/>
      <c r="ES70" s="39"/>
      <c r="ET70" s="39"/>
      <c r="EU70" s="39"/>
      <c r="EV70" s="39"/>
      <c r="EW70" s="39"/>
      <c r="EX70" s="39"/>
      <c r="EY70" s="39"/>
      <c r="EZ70" s="39"/>
      <c r="FA70" s="39"/>
      <c r="FF70" s="40" t="s">
        <v>74</v>
      </c>
      <c r="FG70" s="38">
        <f>+SUM(FG58:FG69)</f>
        <v>38964978.009999998</v>
      </c>
      <c r="FL70" s="39"/>
      <c r="FN70" s="39"/>
      <c r="FP70" s="39"/>
    </row>
    <row r="71" spans="1:172" ht="54.95" customHeight="1" x14ac:dyDescent="0.25">
      <c r="A71" s="195" t="s">
        <v>341</v>
      </c>
      <c r="B71" s="196"/>
      <c r="C71" s="196"/>
      <c r="D71" s="196"/>
      <c r="E71" s="196"/>
      <c r="F71" s="196"/>
      <c r="G71" s="196"/>
      <c r="H71" s="128"/>
      <c r="I71" s="128"/>
      <c r="J71" s="128"/>
      <c r="K71" s="128"/>
      <c r="L71" s="128"/>
      <c r="M71" s="141" t="s">
        <v>51</v>
      </c>
      <c r="N71" s="5" t="s">
        <v>52</v>
      </c>
      <c r="O71" s="4" t="s">
        <v>53</v>
      </c>
      <c r="P71" s="4" t="s">
        <v>54</v>
      </c>
      <c r="Q71" s="4" t="s">
        <v>55</v>
      </c>
      <c r="R71" s="141" t="s">
        <v>51</v>
      </c>
      <c r="S71" s="5" t="s">
        <v>52</v>
      </c>
      <c r="T71" s="4" t="s">
        <v>53</v>
      </c>
      <c r="U71" s="4" t="s">
        <v>54</v>
      </c>
      <c r="V71" s="4" t="s">
        <v>55</v>
      </c>
      <c r="W71" s="4" t="s">
        <v>51</v>
      </c>
      <c r="X71" s="5" t="s">
        <v>52</v>
      </c>
      <c r="Y71" s="4" t="s">
        <v>53</v>
      </c>
      <c r="Z71" s="4" t="s">
        <v>54</v>
      </c>
      <c r="AA71" s="4" t="s">
        <v>55</v>
      </c>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7" t="s">
        <v>59</v>
      </c>
      <c r="FC71" s="7" t="s">
        <v>334</v>
      </c>
      <c r="FD71" s="8" t="s">
        <v>60</v>
      </c>
      <c r="FE71" s="7" t="s">
        <v>61</v>
      </c>
      <c r="FF71" s="7" t="s">
        <v>62</v>
      </c>
      <c r="FG71" s="7" t="s">
        <v>63</v>
      </c>
      <c r="FH71" s="9" t="s">
        <v>64</v>
      </c>
      <c r="FI71" s="9" t="s">
        <v>65</v>
      </c>
    </row>
    <row r="72" spans="1:172" ht="78.75" customHeight="1" x14ac:dyDescent="0.25">
      <c r="A72" s="10">
        <v>50</v>
      </c>
      <c r="B72" s="11" t="s">
        <v>139</v>
      </c>
      <c r="C72" s="13" t="s">
        <v>159</v>
      </c>
      <c r="D72" s="15">
        <v>1</v>
      </c>
      <c r="E72" s="15" t="s">
        <v>160</v>
      </c>
      <c r="F72" s="15">
        <v>1</v>
      </c>
      <c r="G72" s="19" t="s">
        <v>150</v>
      </c>
      <c r="H72" s="19"/>
      <c r="I72" s="19"/>
      <c r="J72" s="19"/>
      <c r="K72" s="19"/>
      <c r="L72" s="19"/>
      <c r="M72" s="27">
        <v>689053</v>
      </c>
      <c r="N72" s="28">
        <f t="shared" ref="N72:N93" si="93">+M72*19%</f>
        <v>130920.07</v>
      </c>
      <c r="O72" s="27">
        <f t="shared" ref="O72:O93" si="94">+M72+N72</f>
        <v>819973.07000000007</v>
      </c>
      <c r="P72" s="27">
        <f t="shared" ref="P72:P83" si="95">+M72*D72*F72</f>
        <v>689053</v>
      </c>
      <c r="Q72" s="27">
        <f t="shared" ref="Q72:Q83" si="96">+O72*D72*F72</f>
        <v>819973.07000000007</v>
      </c>
      <c r="R72" s="29">
        <v>689053</v>
      </c>
      <c r="S72" s="29">
        <f t="shared" ref="S72:S93" si="97">+R72*19%</f>
        <v>130920.07</v>
      </c>
      <c r="T72" s="29">
        <f t="shared" ref="T72:T93" si="98">+R72+S72</f>
        <v>819973.07000000007</v>
      </c>
      <c r="U72" s="29">
        <f t="shared" ref="U72:U83" si="99">+R72*D72*F72</f>
        <v>689053</v>
      </c>
      <c r="V72" s="29">
        <f t="shared" ref="V72:V83" si="100">+T72*D72*F72</f>
        <v>819973.07000000007</v>
      </c>
      <c r="W72" s="30">
        <v>689053</v>
      </c>
      <c r="X72" s="31">
        <f t="shared" ref="X72:X93" si="101">+W72*19%</f>
        <v>130920.07</v>
      </c>
      <c r="Y72" s="31">
        <f t="shared" ref="Y72:Y93" si="102">+W72+X72</f>
        <v>819973.07000000007</v>
      </c>
      <c r="Z72" s="31">
        <f t="shared" ref="Z72:Z83" si="103">+W72*D72*F72</f>
        <v>689053</v>
      </c>
      <c r="AA72" s="31">
        <f t="shared" ref="AA72:AA83" si="104">+Y72*D72*F72</f>
        <v>819973.07000000007</v>
      </c>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c r="CB72" s="31"/>
      <c r="CC72" s="31"/>
      <c r="CD72" s="31"/>
      <c r="CE72" s="31"/>
      <c r="CF72" s="31"/>
      <c r="CG72" s="31"/>
      <c r="CH72" s="31"/>
      <c r="CI72" s="31"/>
      <c r="CJ72" s="31"/>
      <c r="CK72" s="31"/>
      <c r="CL72" s="31"/>
      <c r="CM72" s="31"/>
      <c r="CN72" s="31"/>
      <c r="CO72" s="31"/>
      <c r="CP72" s="31"/>
      <c r="CQ72" s="31"/>
      <c r="CR72" s="31"/>
      <c r="CS72" s="31"/>
      <c r="CT72" s="31"/>
      <c r="CU72" s="31"/>
      <c r="CV72" s="31"/>
      <c r="CW72" s="31"/>
      <c r="CX72" s="31"/>
      <c r="CY72" s="31"/>
      <c r="CZ72" s="31"/>
      <c r="DA72" s="31"/>
      <c r="DB72" s="31"/>
      <c r="DC72" s="31"/>
      <c r="DD72" s="31"/>
      <c r="DE72" s="31"/>
      <c r="DF72" s="31"/>
      <c r="DG72" s="31"/>
      <c r="DH72" s="31"/>
      <c r="DI72" s="31"/>
      <c r="DJ72" s="31"/>
      <c r="DK72" s="31"/>
      <c r="DL72" s="31"/>
      <c r="DM72" s="31"/>
      <c r="DN72" s="31"/>
      <c r="DO72" s="31"/>
      <c r="DP72" s="31"/>
      <c r="DQ72" s="31"/>
      <c r="DR72" s="31"/>
      <c r="DS72" s="31"/>
      <c r="DT72" s="31"/>
      <c r="DU72" s="31"/>
      <c r="DV72" s="31"/>
      <c r="DW72" s="31"/>
      <c r="DX72" s="31"/>
      <c r="DY72" s="31"/>
      <c r="DZ72" s="31"/>
      <c r="EA72" s="31"/>
      <c r="EB72" s="31"/>
      <c r="EC72" s="31"/>
      <c r="ED72" s="31"/>
      <c r="EE72" s="31"/>
      <c r="EF72" s="31"/>
      <c r="EG72" s="31"/>
      <c r="EH72" s="31"/>
      <c r="EI72" s="31"/>
      <c r="EJ72" s="31"/>
      <c r="EK72" s="31"/>
      <c r="EL72" s="31"/>
      <c r="EM72" s="31"/>
      <c r="EN72" s="31"/>
      <c r="EO72" s="31"/>
      <c r="EP72" s="31"/>
      <c r="EQ72" s="31"/>
      <c r="ER72" s="31"/>
      <c r="ES72" s="31"/>
      <c r="ET72" s="31"/>
      <c r="EU72" s="31"/>
      <c r="EV72" s="31"/>
      <c r="EW72" s="31"/>
      <c r="EX72" s="31"/>
      <c r="EY72" s="31"/>
      <c r="EZ72" s="31"/>
      <c r="FA72" s="31"/>
      <c r="FB72" s="32">
        <f t="shared" ref="FB72:FB92" si="105">+(M72+R72+W72)/3</f>
        <v>689053</v>
      </c>
      <c r="FC72" s="32">
        <f t="shared" ref="FC72:FC93" si="106">ROUND(FB72,0)</f>
        <v>689053</v>
      </c>
      <c r="FD72" s="33">
        <f t="shared" ref="FD72:FD93" si="107">+FC72*19%</f>
        <v>130920.07</v>
      </c>
      <c r="FE72" s="33">
        <f t="shared" ref="FE72" si="108">+FC72+FD72</f>
        <v>819973.07000000007</v>
      </c>
      <c r="FF72" s="33">
        <f t="shared" ref="FF72" si="109">+FC72*D72*F72</f>
        <v>689053</v>
      </c>
      <c r="FG72" s="33">
        <f t="shared" ref="FG72" si="110">+FE72*D72*F72</f>
        <v>819973.07000000007</v>
      </c>
      <c r="FH72" s="34">
        <f t="shared" ref="FH72:FH93" si="111">+_xlfn.STDEV.P(Q72,V72,AA72)</f>
        <v>1.1641532182693481E-10</v>
      </c>
      <c r="FI72" s="35">
        <f t="shared" ref="FI72:FI93" si="112">+FH72/FG72</f>
        <v>1.4197456731955209E-16</v>
      </c>
      <c r="FJ72" s="183" t="s">
        <v>161</v>
      </c>
    </row>
    <row r="73" spans="1:172" ht="54.95" customHeight="1" x14ac:dyDescent="0.25">
      <c r="A73" s="10">
        <v>51</v>
      </c>
      <c r="B73" s="11" t="s">
        <v>162</v>
      </c>
      <c r="C73" s="13" t="s">
        <v>163</v>
      </c>
      <c r="D73" s="15">
        <v>5</v>
      </c>
      <c r="E73" s="15" t="s">
        <v>120</v>
      </c>
      <c r="F73" s="15">
        <v>1</v>
      </c>
      <c r="G73" s="19" t="s">
        <v>150</v>
      </c>
      <c r="H73" s="19"/>
      <c r="I73" s="19"/>
      <c r="J73" s="19"/>
      <c r="K73" s="19"/>
      <c r="L73" s="19"/>
      <c r="M73" s="27">
        <v>560304</v>
      </c>
      <c r="N73" s="28">
        <f t="shared" si="93"/>
        <v>106457.76</v>
      </c>
      <c r="O73" s="27">
        <f t="shared" si="94"/>
        <v>666761.76</v>
      </c>
      <c r="P73" s="27">
        <f t="shared" si="95"/>
        <v>2801520</v>
      </c>
      <c r="Q73" s="27">
        <f t="shared" si="96"/>
        <v>3333808.8</v>
      </c>
      <c r="R73" s="29">
        <v>628156</v>
      </c>
      <c r="S73" s="29">
        <f t="shared" si="97"/>
        <v>119349.64</v>
      </c>
      <c r="T73" s="29">
        <f t="shared" si="98"/>
        <v>747505.64</v>
      </c>
      <c r="U73" s="29">
        <f t="shared" si="99"/>
        <v>3140780</v>
      </c>
      <c r="V73" s="29">
        <f t="shared" si="100"/>
        <v>3737528.2</v>
      </c>
      <c r="W73" s="30">
        <v>650000</v>
      </c>
      <c r="X73" s="31">
        <f t="shared" si="101"/>
        <v>123500</v>
      </c>
      <c r="Y73" s="31">
        <f t="shared" si="102"/>
        <v>773500</v>
      </c>
      <c r="Z73" s="31">
        <f t="shared" si="103"/>
        <v>3250000</v>
      </c>
      <c r="AA73" s="31">
        <f t="shared" si="104"/>
        <v>3867500</v>
      </c>
      <c r="AB73" s="31"/>
      <c r="AC73" s="31"/>
      <c r="AD73" s="31"/>
      <c r="AE73" s="31"/>
      <c r="AF73" s="31"/>
      <c r="AG73" s="31"/>
      <c r="AH73" s="31"/>
      <c r="AI73" s="31"/>
      <c r="AJ73" s="31"/>
      <c r="AK73" s="31"/>
      <c r="AL73" s="31"/>
      <c r="AM73" s="31"/>
      <c r="AN73" s="31"/>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c r="CB73" s="31"/>
      <c r="CC73" s="31"/>
      <c r="CD73" s="31"/>
      <c r="CE73" s="31"/>
      <c r="CF73" s="31"/>
      <c r="CG73" s="31"/>
      <c r="CH73" s="31"/>
      <c r="CI73" s="31"/>
      <c r="CJ73" s="31"/>
      <c r="CK73" s="31"/>
      <c r="CL73" s="31"/>
      <c r="CM73" s="31"/>
      <c r="CN73" s="31"/>
      <c r="CO73" s="31"/>
      <c r="CP73" s="31"/>
      <c r="CQ73" s="31"/>
      <c r="CR73" s="31"/>
      <c r="CS73" s="31"/>
      <c r="CT73" s="31"/>
      <c r="CU73" s="31"/>
      <c r="CV73" s="31"/>
      <c r="CW73" s="31"/>
      <c r="CX73" s="31"/>
      <c r="CY73" s="31"/>
      <c r="CZ73" s="31"/>
      <c r="DA73" s="31"/>
      <c r="DB73" s="31"/>
      <c r="DC73" s="31"/>
      <c r="DD73" s="31"/>
      <c r="DE73" s="31"/>
      <c r="DF73" s="31"/>
      <c r="DG73" s="31"/>
      <c r="DH73" s="31"/>
      <c r="DI73" s="31"/>
      <c r="DJ73" s="31"/>
      <c r="DK73" s="31"/>
      <c r="DL73" s="31"/>
      <c r="DM73" s="31"/>
      <c r="DN73" s="31"/>
      <c r="DO73" s="31"/>
      <c r="DP73" s="31"/>
      <c r="DQ73" s="31"/>
      <c r="DR73" s="31"/>
      <c r="DS73" s="31"/>
      <c r="DT73" s="31"/>
      <c r="DU73" s="31"/>
      <c r="DV73" s="31"/>
      <c r="DW73" s="31"/>
      <c r="DX73" s="31"/>
      <c r="DY73" s="31"/>
      <c r="DZ73" s="31"/>
      <c r="EA73" s="31"/>
      <c r="EB73" s="31"/>
      <c r="EC73" s="31"/>
      <c r="ED73" s="31"/>
      <c r="EE73" s="31"/>
      <c r="EF73" s="31"/>
      <c r="EG73" s="31"/>
      <c r="EH73" s="31"/>
      <c r="EI73" s="31"/>
      <c r="EJ73" s="31"/>
      <c r="EK73" s="31"/>
      <c r="EL73" s="31"/>
      <c r="EM73" s="31"/>
      <c r="EN73" s="31"/>
      <c r="EO73" s="31"/>
      <c r="EP73" s="31"/>
      <c r="EQ73" s="31"/>
      <c r="ER73" s="31"/>
      <c r="ES73" s="31"/>
      <c r="ET73" s="31"/>
      <c r="EU73" s="31"/>
      <c r="EV73" s="31"/>
      <c r="EW73" s="31"/>
      <c r="EX73" s="31"/>
      <c r="EY73" s="31"/>
      <c r="EZ73" s="31"/>
      <c r="FA73" s="31"/>
      <c r="FB73" s="32">
        <f t="shared" si="105"/>
        <v>612820</v>
      </c>
      <c r="FC73" s="32">
        <f t="shared" si="106"/>
        <v>612820</v>
      </c>
      <c r="FD73" s="33">
        <f t="shared" si="107"/>
        <v>116435.8</v>
      </c>
      <c r="FE73" s="33">
        <f t="shared" ref="FE73:FE93" si="113">+FC73+FD73</f>
        <v>729255.8</v>
      </c>
      <c r="FF73" s="33">
        <f t="shared" ref="FF73:FF93" si="114">+FC73*D73*F73</f>
        <v>3064100</v>
      </c>
      <c r="FG73" s="33">
        <f t="shared" ref="FG73:FG93" si="115">+FE73*D73*F73</f>
        <v>3646279</v>
      </c>
      <c r="FH73" s="34">
        <f t="shared" si="111"/>
        <v>227231.72697320837</v>
      </c>
      <c r="FI73" s="35">
        <f t="shared" si="112"/>
        <v>6.2318798691270848E-2</v>
      </c>
      <c r="FJ73" s="183" t="s">
        <v>86</v>
      </c>
    </row>
    <row r="74" spans="1:172" ht="54.95" customHeight="1" x14ac:dyDescent="0.25">
      <c r="A74" s="10">
        <v>52</v>
      </c>
      <c r="B74" s="15" t="s">
        <v>164</v>
      </c>
      <c r="C74" s="15" t="s">
        <v>165</v>
      </c>
      <c r="D74" s="15">
        <v>5</v>
      </c>
      <c r="E74" s="15" t="s">
        <v>120</v>
      </c>
      <c r="F74" s="15">
        <v>1</v>
      </c>
      <c r="G74" s="19" t="s">
        <v>150</v>
      </c>
      <c r="H74" s="19"/>
      <c r="I74" s="19"/>
      <c r="J74" s="19"/>
      <c r="K74" s="19"/>
      <c r="L74" s="19"/>
      <c r="M74" s="27">
        <v>142404</v>
      </c>
      <c r="N74" s="28">
        <f t="shared" si="93"/>
        <v>27056.760000000002</v>
      </c>
      <c r="O74" s="27">
        <f t="shared" si="94"/>
        <v>169460.76</v>
      </c>
      <c r="P74" s="27">
        <f t="shared" si="95"/>
        <v>712020</v>
      </c>
      <c r="Q74" s="27">
        <f t="shared" si="96"/>
        <v>847303.8</v>
      </c>
      <c r="R74" s="29">
        <v>173524</v>
      </c>
      <c r="S74" s="29">
        <f t="shared" si="97"/>
        <v>32969.56</v>
      </c>
      <c r="T74" s="29">
        <f t="shared" si="98"/>
        <v>206493.56</v>
      </c>
      <c r="U74" s="29">
        <f t="shared" si="99"/>
        <v>867620</v>
      </c>
      <c r="V74" s="29">
        <f t="shared" si="100"/>
        <v>1032467.8</v>
      </c>
      <c r="W74" s="30">
        <v>250000</v>
      </c>
      <c r="X74" s="31">
        <f t="shared" si="101"/>
        <v>47500</v>
      </c>
      <c r="Y74" s="31">
        <f t="shared" si="102"/>
        <v>297500</v>
      </c>
      <c r="Z74" s="31">
        <f t="shared" si="103"/>
        <v>1250000</v>
      </c>
      <c r="AA74" s="31">
        <f t="shared" si="104"/>
        <v>1487500</v>
      </c>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c r="CG74" s="31"/>
      <c r="CH74" s="31"/>
      <c r="CI74" s="31"/>
      <c r="CJ74" s="31"/>
      <c r="CK74" s="31"/>
      <c r="CL74" s="31"/>
      <c r="CM74" s="31"/>
      <c r="CN74" s="31"/>
      <c r="CO74" s="31"/>
      <c r="CP74" s="31"/>
      <c r="CQ74" s="31"/>
      <c r="CR74" s="31"/>
      <c r="CS74" s="31"/>
      <c r="CT74" s="31"/>
      <c r="CU74" s="31"/>
      <c r="CV74" s="31"/>
      <c r="CW74" s="31"/>
      <c r="CX74" s="31"/>
      <c r="CY74" s="31"/>
      <c r="CZ74" s="31"/>
      <c r="DA74" s="31"/>
      <c r="DB74" s="31"/>
      <c r="DC74" s="31"/>
      <c r="DD74" s="31"/>
      <c r="DE74" s="31"/>
      <c r="DF74" s="31"/>
      <c r="DG74" s="31"/>
      <c r="DH74" s="31"/>
      <c r="DI74" s="31"/>
      <c r="DJ74" s="31"/>
      <c r="DK74" s="31"/>
      <c r="DL74" s="31"/>
      <c r="DM74" s="31"/>
      <c r="DN74" s="31"/>
      <c r="DO74" s="31"/>
      <c r="DP74" s="31"/>
      <c r="DQ74" s="31"/>
      <c r="DR74" s="31"/>
      <c r="DS74" s="31"/>
      <c r="DT74" s="31"/>
      <c r="DU74" s="31"/>
      <c r="DV74" s="31"/>
      <c r="DW74" s="31"/>
      <c r="DX74" s="31"/>
      <c r="DY74" s="31"/>
      <c r="DZ74" s="31"/>
      <c r="EA74" s="31"/>
      <c r="EB74" s="31"/>
      <c r="EC74" s="31"/>
      <c r="ED74" s="31"/>
      <c r="EE74" s="31"/>
      <c r="EF74" s="31"/>
      <c r="EG74" s="31"/>
      <c r="EH74" s="31"/>
      <c r="EI74" s="31"/>
      <c r="EJ74" s="31"/>
      <c r="EK74" s="31"/>
      <c r="EL74" s="31"/>
      <c r="EM74" s="31"/>
      <c r="EN74" s="31"/>
      <c r="EO74" s="31"/>
      <c r="EP74" s="31"/>
      <c r="EQ74" s="31"/>
      <c r="ER74" s="31"/>
      <c r="ES74" s="31"/>
      <c r="ET74" s="31"/>
      <c r="EU74" s="31"/>
      <c r="EV74" s="31"/>
      <c r="EW74" s="31"/>
      <c r="EX74" s="31"/>
      <c r="EY74" s="31"/>
      <c r="EZ74" s="31"/>
      <c r="FA74" s="31"/>
      <c r="FB74" s="32">
        <f>MEDIAN(M74,R74,W74)</f>
        <v>173524</v>
      </c>
      <c r="FC74" s="32">
        <f t="shared" si="106"/>
        <v>173524</v>
      </c>
      <c r="FD74" s="33">
        <f t="shared" si="107"/>
        <v>32969.56</v>
      </c>
      <c r="FE74" s="33">
        <f t="shared" si="113"/>
        <v>206493.56</v>
      </c>
      <c r="FF74" s="33">
        <f t="shared" si="114"/>
        <v>867620</v>
      </c>
      <c r="FG74" s="33">
        <f t="shared" si="115"/>
        <v>1032467.8</v>
      </c>
      <c r="FH74" s="34">
        <f t="shared" si="111"/>
        <v>268988.05930277926</v>
      </c>
      <c r="FI74" s="35">
        <f t="shared" si="112"/>
        <v>0.26052924779133957</v>
      </c>
      <c r="FJ74" s="180"/>
    </row>
    <row r="75" spans="1:172" ht="72.95" customHeight="1" x14ac:dyDescent="0.25">
      <c r="A75" s="10">
        <v>53</v>
      </c>
      <c r="B75" s="11" t="s">
        <v>166</v>
      </c>
      <c r="C75" s="13" t="s">
        <v>167</v>
      </c>
      <c r="D75" s="15">
        <v>5</v>
      </c>
      <c r="E75" s="15" t="s">
        <v>168</v>
      </c>
      <c r="F75" s="15">
        <v>1</v>
      </c>
      <c r="G75" s="19" t="s">
        <v>83</v>
      </c>
      <c r="H75" s="19"/>
      <c r="I75" s="19"/>
      <c r="J75" s="19"/>
      <c r="K75" s="19"/>
      <c r="L75" s="19"/>
      <c r="M75" s="27">
        <v>2960632</v>
      </c>
      <c r="N75" s="28">
        <f t="shared" si="93"/>
        <v>562520.07999999996</v>
      </c>
      <c r="O75" s="27">
        <f t="shared" si="94"/>
        <v>3523152.08</v>
      </c>
      <c r="P75" s="27">
        <f t="shared" si="95"/>
        <v>14803160</v>
      </c>
      <c r="Q75" s="27">
        <f t="shared" si="96"/>
        <v>17615760.399999999</v>
      </c>
      <c r="R75" s="29">
        <v>2960632</v>
      </c>
      <c r="S75" s="29">
        <f t="shared" si="97"/>
        <v>562520.07999999996</v>
      </c>
      <c r="T75" s="29">
        <f t="shared" si="98"/>
        <v>3523152.08</v>
      </c>
      <c r="U75" s="29">
        <f t="shared" si="99"/>
        <v>14803160</v>
      </c>
      <c r="V75" s="29">
        <f t="shared" si="100"/>
        <v>17615760.399999999</v>
      </c>
      <c r="W75" s="30">
        <v>2960632</v>
      </c>
      <c r="X75" s="31">
        <f t="shared" si="101"/>
        <v>562520.07999999996</v>
      </c>
      <c r="Y75" s="31">
        <f t="shared" si="102"/>
        <v>3523152.08</v>
      </c>
      <c r="Z75" s="31">
        <f t="shared" si="103"/>
        <v>14803160</v>
      </c>
      <c r="AA75" s="31">
        <f t="shared" si="104"/>
        <v>17615760.399999999</v>
      </c>
      <c r="AB75" s="31"/>
      <c r="AC75" s="31"/>
      <c r="AD75" s="31"/>
      <c r="AE75" s="31"/>
      <c r="AF75" s="31"/>
      <c r="AG75" s="31"/>
      <c r="AH75" s="31"/>
      <c r="AI75" s="31"/>
      <c r="AJ75" s="31"/>
      <c r="AK75" s="31"/>
      <c r="AL75" s="31"/>
      <c r="AM75" s="31"/>
      <c r="AN75" s="31"/>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c r="CB75" s="31"/>
      <c r="CC75" s="31"/>
      <c r="CD75" s="31"/>
      <c r="CE75" s="31"/>
      <c r="CF75" s="31"/>
      <c r="CG75" s="31"/>
      <c r="CH75" s="31"/>
      <c r="CI75" s="31"/>
      <c r="CJ75" s="31"/>
      <c r="CK75" s="31"/>
      <c r="CL75" s="31"/>
      <c r="CM75" s="31"/>
      <c r="CN75" s="31"/>
      <c r="CO75" s="31"/>
      <c r="CP75" s="31"/>
      <c r="CQ75" s="31"/>
      <c r="CR75" s="31"/>
      <c r="CS75" s="31"/>
      <c r="CT75" s="31"/>
      <c r="CU75" s="31"/>
      <c r="CV75" s="31"/>
      <c r="CW75" s="31"/>
      <c r="CX75" s="31"/>
      <c r="CY75" s="31"/>
      <c r="CZ75" s="31"/>
      <c r="DA75" s="31"/>
      <c r="DB75" s="31"/>
      <c r="DC75" s="31"/>
      <c r="DD75" s="31"/>
      <c r="DE75" s="31"/>
      <c r="DF75" s="31"/>
      <c r="DG75" s="31"/>
      <c r="DH75" s="31"/>
      <c r="DI75" s="31"/>
      <c r="DJ75" s="31"/>
      <c r="DK75" s="31"/>
      <c r="DL75" s="31"/>
      <c r="DM75" s="31"/>
      <c r="DN75" s="31"/>
      <c r="DO75" s="31"/>
      <c r="DP75" s="31"/>
      <c r="DQ75" s="31"/>
      <c r="DR75" s="31"/>
      <c r="DS75" s="31"/>
      <c r="DT75" s="31"/>
      <c r="DU75" s="31"/>
      <c r="DV75" s="31"/>
      <c r="DW75" s="31"/>
      <c r="DX75" s="31"/>
      <c r="DY75" s="31"/>
      <c r="DZ75" s="31"/>
      <c r="EA75" s="31"/>
      <c r="EB75" s="31"/>
      <c r="EC75" s="31"/>
      <c r="ED75" s="31"/>
      <c r="EE75" s="31"/>
      <c r="EF75" s="31"/>
      <c r="EG75" s="31"/>
      <c r="EH75" s="31"/>
      <c r="EI75" s="31"/>
      <c r="EJ75" s="31"/>
      <c r="EK75" s="31"/>
      <c r="EL75" s="31"/>
      <c r="EM75" s="31"/>
      <c r="EN75" s="31"/>
      <c r="EO75" s="31"/>
      <c r="EP75" s="31"/>
      <c r="EQ75" s="31"/>
      <c r="ER75" s="31"/>
      <c r="ES75" s="31"/>
      <c r="ET75" s="31"/>
      <c r="EU75" s="31"/>
      <c r="EV75" s="31"/>
      <c r="EW75" s="31"/>
      <c r="EX75" s="31"/>
      <c r="EY75" s="31"/>
      <c r="EZ75" s="31"/>
      <c r="FA75" s="31"/>
      <c r="FB75" s="32">
        <f t="shared" si="105"/>
        <v>2960632</v>
      </c>
      <c r="FC75" s="32">
        <f t="shared" si="106"/>
        <v>2960632</v>
      </c>
      <c r="FD75" s="33">
        <f t="shared" si="107"/>
        <v>562520.07999999996</v>
      </c>
      <c r="FE75" s="33">
        <f t="shared" si="113"/>
        <v>3523152.08</v>
      </c>
      <c r="FF75" s="33">
        <f t="shared" si="114"/>
        <v>14803160</v>
      </c>
      <c r="FG75" s="33">
        <f t="shared" si="115"/>
        <v>17615760.399999999</v>
      </c>
      <c r="FH75" s="34">
        <f t="shared" si="111"/>
        <v>0</v>
      </c>
      <c r="FI75" s="35">
        <f t="shared" si="112"/>
        <v>0</v>
      </c>
      <c r="FJ75" s="183" t="s">
        <v>161</v>
      </c>
      <c r="FK75" s="24" t="s">
        <v>169</v>
      </c>
    </row>
    <row r="76" spans="1:172" ht="54.95" customHeight="1" x14ac:dyDescent="0.25">
      <c r="A76" s="10">
        <v>54</v>
      </c>
      <c r="B76" s="11" t="s">
        <v>170</v>
      </c>
      <c r="C76" s="13" t="s">
        <v>171</v>
      </c>
      <c r="D76" s="15">
        <v>1</v>
      </c>
      <c r="E76" s="15" t="s">
        <v>172</v>
      </c>
      <c r="F76" s="15">
        <v>1</v>
      </c>
      <c r="G76" s="19" t="s">
        <v>83</v>
      </c>
      <c r="H76" s="19"/>
      <c r="I76" s="19"/>
      <c r="J76" s="19"/>
      <c r="K76" s="19"/>
      <c r="L76" s="19"/>
      <c r="M76" s="27">
        <v>8000000</v>
      </c>
      <c r="N76" s="28">
        <f t="shared" si="93"/>
        <v>1520000</v>
      </c>
      <c r="O76" s="27">
        <f t="shared" si="94"/>
        <v>9520000</v>
      </c>
      <c r="P76" s="27">
        <f t="shared" si="95"/>
        <v>8000000</v>
      </c>
      <c r="Q76" s="27">
        <f t="shared" si="96"/>
        <v>9520000</v>
      </c>
      <c r="R76" s="29">
        <v>8000000</v>
      </c>
      <c r="S76" s="29">
        <f t="shared" si="97"/>
        <v>1520000</v>
      </c>
      <c r="T76" s="29">
        <f t="shared" si="98"/>
        <v>9520000</v>
      </c>
      <c r="U76" s="29">
        <f t="shared" si="99"/>
        <v>8000000</v>
      </c>
      <c r="V76" s="29">
        <f t="shared" si="100"/>
        <v>9520000</v>
      </c>
      <c r="W76" s="30">
        <v>8000000</v>
      </c>
      <c r="X76" s="31">
        <f t="shared" si="101"/>
        <v>1520000</v>
      </c>
      <c r="Y76" s="31">
        <f t="shared" si="102"/>
        <v>9520000</v>
      </c>
      <c r="Z76" s="31">
        <f t="shared" si="103"/>
        <v>8000000</v>
      </c>
      <c r="AA76" s="31">
        <f t="shared" si="104"/>
        <v>9520000</v>
      </c>
      <c r="AB76" s="31"/>
      <c r="AC76" s="31"/>
      <c r="AD76" s="31"/>
      <c r="AE76" s="31"/>
      <c r="AF76" s="31"/>
      <c r="AG76" s="31"/>
      <c r="AH76" s="31"/>
      <c r="AI76" s="31"/>
      <c r="AJ76" s="31"/>
      <c r="AK76" s="31"/>
      <c r="AL76" s="31"/>
      <c r="AM76" s="31"/>
      <c r="AN76" s="31"/>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c r="BM76" s="31"/>
      <c r="BN76" s="31"/>
      <c r="BO76" s="31"/>
      <c r="BP76" s="31"/>
      <c r="BQ76" s="31"/>
      <c r="BR76" s="31"/>
      <c r="BS76" s="31"/>
      <c r="BT76" s="31"/>
      <c r="BU76" s="31"/>
      <c r="BV76" s="31"/>
      <c r="BW76" s="31"/>
      <c r="BX76" s="31"/>
      <c r="BY76" s="31"/>
      <c r="BZ76" s="31"/>
      <c r="CA76" s="31"/>
      <c r="CB76" s="31"/>
      <c r="CC76" s="31"/>
      <c r="CD76" s="31"/>
      <c r="CE76" s="31"/>
      <c r="CF76" s="31"/>
      <c r="CG76" s="31"/>
      <c r="CH76" s="31"/>
      <c r="CI76" s="31"/>
      <c r="CJ76" s="31"/>
      <c r="CK76" s="31"/>
      <c r="CL76" s="31"/>
      <c r="CM76" s="31"/>
      <c r="CN76" s="31"/>
      <c r="CO76" s="31"/>
      <c r="CP76" s="31"/>
      <c r="CQ76" s="31"/>
      <c r="CR76" s="31"/>
      <c r="CS76" s="31"/>
      <c r="CT76" s="31"/>
      <c r="CU76" s="31"/>
      <c r="CV76" s="31"/>
      <c r="CW76" s="31"/>
      <c r="CX76" s="31"/>
      <c r="CY76" s="31"/>
      <c r="CZ76" s="31"/>
      <c r="DA76" s="31"/>
      <c r="DB76" s="31"/>
      <c r="DC76" s="31"/>
      <c r="DD76" s="31"/>
      <c r="DE76" s="31"/>
      <c r="DF76" s="31"/>
      <c r="DG76" s="31"/>
      <c r="DH76" s="31"/>
      <c r="DI76" s="31"/>
      <c r="DJ76" s="31"/>
      <c r="DK76" s="31"/>
      <c r="DL76" s="31"/>
      <c r="DM76" s="31"/>
      <c r="DN76" s="31"/>
      <c r="DO76" s="31"/>
      <c r="DP76" s="31"/>
      <c r="DQ76" s="31"/>
      <c r="DR76" s="31"/>
      <c r="DS76" s="31"/>
      <c r="DT76" s="31"/>
      <c r="DU76" s="31"/>
      <c r="DV76" s="31"/>
      <c r="DW76" s="31"/>
      <c r="DX76" s="31"/>
      <c r="DY76" s="31"/>
      <c r="DZ76" s="31"/>
      <c r="EA76" s="31"/>
      <c r="EB76" s="31"/>
      <c r="EC76" s="31"/>
      <c r="ED76" s="31"/>
      <c r="EE76" s="31"/>
      <c r="EF76" s="31"/>
      <c r="EG76" s="31"/>
      <c r="EH76" s="31"/>
      <c r="EI76" s="31"/>
      <c r="EJ76" s="31"/>
      <c r="EK76" s="31"/>
      <c r="EL76" s="31"/>
      <c r="EM76" s="31"/>
      <c r="EN76" s="31"/>
      <c r="EO76" s="31"/>
      <c r="EP76" s="31"/>
      <c r="EQ76" s="31"/>
      <c r="ER76" s="31"/>
      <c r="ES76" s="31"/>
      <c r="ET76" s="31"/>
      <c r="EU76" s="31"/>
      <c r="EV76" s="31"/>
      <c r="EW76" s="31"/>
      <c r="EX76" s="31"/>
      <c r="EY76" s="31"/>
      <c r="EZ76" s="31"/>
      <c r="FA76" s="31"/>
      <c r="FB76" s="32">
        <f t="shared" si="105"/>
        <v>8000000</v>
      </c>
      <c r="FC76" s="32">
        <f t="shared" si="106"/>
        <v>8000000</v>
      </c>
      <c r="FD76" s="33">
        <f t="shared" si="107"/>
        <v>1520000</v>
      </c>
      <c r="FE76" s="33">
        <f t="shared" si="113"/>
        <v>9520000</v>
      </c>
      <c r="FF76" s="33">
        <f t="shared" si="114"/>
        <v>8000000</v>
      </c>
      <c r="FG76" s="33">
        <f t="shared" si="115"/>
        <v>9520000</v>
      </c>
      <c r="FH76" s="34">
        <f t="shared" si="111"/>
        <v>0</v>
      </c>
      <c r="FI76" s="35">
        <f t="shared" si="112"/>
        <v>0</v>
      </c>
      <c r="FJ76" s="183" t="s">
        <v>161</v>
      </c>
      <c r="FK76" s="24" t="s">
        <v>169</v>
      </c>
    </row>
    <row r="77" spans="1:172" ht="54.95" customHeight="1" x14ac:dyDescent="0.25">
      <c r="A77" s="10">
        <v>55</v>
      </c>
      <c r="B77" s="11" t="s">
        <v>173</v>
      </c>
      <c r="C77" s="13" t="s">
        <v>174</v>
      </c>
      <c r="D77" s="15">
        <v>1</v>
      </c>
      <c r="E77" s="15" t="s">
        <v>172</v>
      </c>
      <c r="F77" s="15">
        <v>1</v>
      </c>
      <c r="G77" s="19" t="s">
        <v>83</v>
      </c>
      <c r="H77" s="19"/>
      <c r="I77" s="19"/>
      <c r="J77" s="19"/>
      <c r="K77" s="19"/>
      <c r="L77" s="19"/>
      <c r="M77" s="27">
        <v>1412559</v>
      </c>
      <c r="N77" s="28">
        <f t="shared" si="93"/>
        <v>268386.21000000002</v>
      </c>
      <c r="O77" s="27">
        <f t="shared" si="94"/>
        <v>1680945.21</v>
      </c>
      <c r="P77" s="27">
        <f t="shared" si="95"/>
        <v>1412559</v>
      </c>
      <c r="Q77" s="27">
        <f t="shared" si="96"/>
        <v>1680945.21</v>
      </c>
      <c r="R77" s="29">
        <v>1412559</v>
      </c>
      <c r="S77" s="29">
        <f t="shared" si="97"/>
        <v>268386.21000000002</v>
      </c>
      <c r="T77" s="29">
        <f t="shared" si="98"/>
        <v>1680945.21</v>
      </c>
      <c r="U77" s="29">
        <f t="shared" si="99"/>
        <v>1412559</v>
      </c>
      <c r="V77" s="29">
        <f t="shared" si="100"/>
        <v>1680945.21</v>
      </c>
      <c r="W77" s="30">
        <v>1412559</v>
      </c>
      <c r="X77" s="31">
        <f t="shared" si="101"/>
        <v>268386.21000000002</v>
      </c>
      <c r="Y77" s="31">
        <f t="shared" si="102"/>
        <v>1680945.21</v>
      </c>
      <c r="Z77" s="31">
        <f t="shared" si="103"/>
        <v>1412559</v>
      </c>
      <c r="AA77" s="31">
        <f t="shared" si="104"/>
        <v>1680945.21</v>
      </c>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c r="BM77" s="31"/>
      <c r="BN77" s="31"/>
      <c r="BO77" s="31"/>
      <c r="BP77" s="31"/>
      <c r="BQ77" s="31"/>
      <c r="BR77" s="31"/>
      <c r="BS77" s="31"/>
      <c r="BT77" s="31"/>
      <c r="BU77" s="31"/>
      <c r="BV77" s="31"/>
      <c r="BW77" s="31"/>
      <c r="BX77" s="31"/>
      <c r="BY77" s="31"/>
      <c r="BZ77" s="31"/>
      <c r="CA77" s="31"/>
      <c r="CB77" s="31"/>
      <c r="CC77" s="31"/>
      <c r="CD77" s="31"/>
      <c r="CE77" s="31"/>
      <c r="CF77" s="31"/>
      <c r="CG77" s="31"/>
      <c r="CH77" s="31"/>
      <c r="CI77" s="31"/>
      <c r="CJ77" s="31"/>
      <c r="CK77" s="31"/>
      <c r="CL77" s="31"/>
      <c r="CM77" s="31"/>
      <c r="CN77" s="31"/>
      <c r="CO77" s="31"/>
      <c r="CP77" s="31"/>
      <c r="CQ77" s="31"/>
      <c r="CR77" s="31"/>
      <c r="CS77" s="31"/>
      <c r="CT77" s="31"/>
      <c r="CU77" s="31"/>
      <c r="CV77" s="31"/>
      <c r="CW77" s="31"/>
      <c r="CX77" s="31"/>
      <c r="CY77" s="31"/>
      <c r="CZ77" s="31"/>
      <c r="DA77" s="31"/>
      <c r="DB77" s="31"/>
      <c r="DC77" s="31"/>
      <c r="DD77" s="31"/>
      <c r="DE77" s="31"/>
      <c r="DF77" s="31"/>
      <c r="DG77" s="31"/>
      <c r="DH77" s="31"/>
      <c r="DI77" s="31"/>
      <c r="DJ77" s="31"/>
      <c r="DK77" s="31"/>
      <c r="DL77" s="31"/>
      <c r="DM77" s="31"/>
      <c r="DN77" s="31"/>
      <c r="DO77" s="31"/>
      <c r="DP77" s="31"/>
      <c r="DQ77" s="31"/>
      <c r="DR77" s="31"/>
      <c r="DS77" s="31"/>
      <c r="DT77" s="31"/>
      <c r="DU77" s="31"/>
      <c r="DV77" s="31"/>
      <c r="DW77" s="31"/>
      <c r="DX77" s="31"/>
      <c r="DY77" s="31"/>
      <c r="DZ77" s="31"/>
      <c r="EA77" s="31"/>
      <c r="EB77" s="31"/>
      <c r="EC77" s="31"/>
      <c r="ED77" s="31"/>
      <c r="EE77" s="31"/>
      <c r="EF77" s="31"/>
      <c r="EG77" s="31"/>
      <c r="EH77" s="31"/>
      <c r="EI77" s="31"/>
      <c r="EJ77" s="31"/>
      <c r="EK77" s="31"/>
      <c r="EL77" s="31"/>
      <c r="EM77" s="31"/>
      <c r="EN77" s="31"/>
      <c r="EO77" s="31"/>
      <c r="EP77" s="31"/>
      <c r="EQ77" s="31"/>
      <c r="ER77" s="31"/>
      <c r="ES77" s="31"/>
      <c r="ET77" s="31"/>
      <c r="EU77" s="31"/>
      <c r="EV77" s="31"/>
      <c r="EW77" s="31"/>
      <c r="EX77" s="31"/>
      <c r="EY77" s="31"/>
      <c r="EZ77" s="31"/>
      <c r="FA77" s="31"/>
      <c r="FB77" s="32">
        <f t="shared" si="105"/>
        <v>1412559</v>
      </c>
      <c r="FC77" s="32">
        <f t="shared" si="106"/>
        <v>1412559</v>
      </c>
      <c r="FD77" s="33">
        <f t="shared" si="107"/>
        <v>268386.21000000002</v>
      </c>
      <c r="FE77" s="33">
        <f t="shared" si="113"/>
        <v>1680945.21</v>
      </c>
      <c r="FF77" s="33">
        <f t="shared" si="114"/>
        <v>1412559</v>
      </c>
      <c r="FG77" s="33">
        <f t="shared" si="115"/>
        <v>1680945.21</v>
      </c>
      <c r="FH77" s="34">
        <f t="shared" si="111"/>
        <v>0</v>
      </c>
      <c r="FI77" s="35">
        <f t="shared" si="112"/>
        <v>0</v>
      </c>
      <c r="FJ77" s="183" t="s">
        <v>161</v>
      </c>
      <c r="FK77" s="24" t="s">
        <v>169</v>
      </c>
    </row>
    <row r="78" spans="1:172" ht="84" customHeight="1" x14ac:dyDescent="0.25">
      <c r="A78" s="10">
        <v>56</v>
      </c>
      <c r="B78" s="11" t="s">
        <v>175</v>
      </c>
      <c r="C78" s="13" t="s">
        <v>176</v>
      </c>
      <c r="D78" s="15">
        <v>1</v>
      </c>
      <c r="E78" s="15" t="s">
        <v>168</v>
      </c>
      <c r="F78" s="15">
        <v>1</v>
      </c>
      <c r="G78" s="19" t="s">
        <v>83</v>
      </c>
      <c r="H78" s="19"/>
      <c r="I78" s="19"/>
      <c r="J78" s="19"/>
      <c r="K78" s="19"/>
      <c r="L78" s="19"/>
      <c r="M78" s="27">
        <v>1412559</v>
      </c>
      <c r="N78" s="28">
        <f t="shared" si="93"/>
        <v>268386.21000000002</v>
      </c>
      <c r="O78" s="27">
        <f t="shared" si="94"/>
        <v>1680945.21</v>
      </c>
      <c r="P78" s="27">
        <f t="shared" si="95"/>
        <v>1412559</v>
      </c>
      <c r="Q78" s="27">
        <f t="shared" si="96"/>
        <v>1680945.21</v>
      </c>
      <c r="R78" s="29">
        <v>1412559</v>
      </c>
      <c r="S78" s="29">
        <f t="shared" si="97"/>
        <v>268386.21000000002</v>
      </c>
      <c r="T78" s="29">
        <f t="shared" si="98"/>
        <v>1680945.21</v>
      </c>
      <c r="U78" s="29">
        <f t="shared" si="99"/>
        <v>1412559</v>
      </c>
      <c r="V78" s="29">
        <f t="shared" si="100"/>
        <v>1680945.21</v>
      </c>
      <c r="W78" s="30">
        <v>1412559</v>
      </c>
      <c r="X78" s="31">
        <f t="shared" si="101"/>
        <v>268386.21000000002</v>
      </c>
      <c r="Y78" s="31">
        <f t="shared" si="102"/>
        <v>1680945.21</v>
      </c>
      <c r="Z78" s="31">
        <f t="shared" si="103"/>
        <v>1412559</v>
      </c>
      <c r="AA78" s="31">
        <f t="shared" si="104"/>
        <v>1680945.21</v>
      </c>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c r="BM78" s="31"/>
      <c r="BN78" s="31"/>
      <c r="BO78" s="31"/>
      <c r="BP78" s="31"/>
      <c r="BQ78" s="31"/>
      <c r="BR78" s="31"/>
      <c r="BS78" s="31"/>
      <c r="BT78" s="31"/>
      <c r="BU78" s="31"/>
      <c r="BV78" s="31"/>
      <c r="BW78" s="31"/>
      <c r="BX78" s="31"/>
      <c r="BY78" s="31"/>
      <c r="BZ78" s="31"/>
      <c r="CA78" s="31"/>
      <c r="CB78" s="31"/>
      <c r="CC78" s="31"/>
      <c r="CD78" s="31"/>
      <c r="CE78" s="31"/>
      <c r="CF78" s="31"/>
      <c r="CG78" s="31"/>
      <c r="CH78" s="31"/>
      <c r="CI78" s="31"/>
      <c r="CJ78" s="31"/>
      <c r="CK78" s="31"/>
      <c r="CL78" s="31"/>
      <c r="CM78" s="31"/>
      <c r="CN78" s="31"/>
      <c r="CO78" s="31"/>
      <c r="CP78" s="31"/>
      <c r="CQ78" s="31"/>
      <c r="CR78" s="31"/>
      <c r="CS78" s="31"/>
      <c r="CT78" s="31"/>
      <c r="CU78" s="31"/>
      <c r="CV78" s="31"/>
      <c r="CW78" s="31"/>
      <c r="CX78" s="31"/>
      <c r="CY78" s="31"/>
      <c r="CZ78" s="31"/>
      <c r="DA78" s="31"/>
      <c r="DB78" s="31"/>
      <c r="DC78" s="31"/>
      <c r="DD78" s="31"/>
      <c r="DE78" s="31"/>
      <c r="DF78" s="31"/>
      <c r="DG78" s="31"/>
      <c r="DH78" s="31"/>
      <c r="DI78" s="31"/>
      <c r="DJ78" s="31"/>
      <c r="DK78" s="31"/>
      <c r="DL78" s="31"/>
      <c r="DM78" s="31"/>
      <c r="DN78" s="31"/>
      <c r="DO78" s="31"/>
      <c r="DP78" s="31"/>
      <c r="DQ78" s="31"/>
      <c r="DR78" s="31"/>
      <c r="DS78" s="31"/>
      <c r="DT78" s="31"/>
      <c r="DU78" s="31"/>
      <c r="DV78" s="31"/>
      <c r="DW78" s="31"/>
      <c r="DX78" s="31"/>
      <c r="DY78" s="31"/>
      <c r="DZ78" s="31"/>
      <c r="EA78" s="31"/>
      <c r="EB78" s="31"/>
      <c r="EC78" s="31"/>
      <c r="ED78" s="31"/>
      <c r="EE78" s="31"/>
      <c r="EF78" s="31"/>
      <c r="EG78" s="31"/>
      <c r="EH78" s="31"/>
      <c r="EI78" s="31"/>
      <c r="EJ78" s="31"/>
      <c r="EK78" s="31"/>
      <c r="EL78" s="31"/>
      <c r="EM78" s="31"/>
      <c r="EN78" s="31"/>
      <c r="EO78" s="31"/>
      <c r="EP78" s="31"/>
      <c r="EQ78" s="31"/>
      <c r="ER78" s="31"/>
      <c r="ES78" s="31"/>
      <c r="ET78" s="31"/>
      <c r="EU78" s="31"/>
      <c r="EV78" s="31"/>
      <c r="EW78" s="31"/>
      <c r="EX78" s="31"/>
      <c r="EY78" s="31"/>
      <c r="EZ78" s="31"/>
      <c r="FA78" s="31"/>
      <c r="FB78" s="32">
        <f t="shared" si="105"/>
        <v>1412559</v>
      </c>
      <c r="FC78" s="32">
        <f t="shared" si="106"/>
        <v>1412559</v>
      </c>
      <c r="FD78" s="33">
        <f t="shared" si="107"/>
        <v>268386.21000000002</v>
      </c>
      <c r="FE78" s="33">
        <f t="shared" si="113"/>
        <v>1680945.21</v>
      </c>
      <c r="FF78" s="33">
        <f t="shared" si="114"/>
        <v>1412559</v>
      </c>
      <c r="FG78" s="33">
        <f t="shared" si="115"/>
        <v>1680945.21</v>
      </c>
      <c r="FH78" s="34">
        <f t="shared" si="111"/>
        <v>0</v>
      </c>
      <c r="FI78" s="35">
        <f t="shared" si="112"/>
        <v>0</v>
      </c>
      <c r="FJ78" s="183" t="s">
        <v>161</v>
      </c>
      <c r="FK78" s="24" t="s">
        <v>169</v>
      </c>
    </row>
    <row r="79" spans="1:172" ht="54.95" customHeight="1" x14ac:dyDescent="0.25">
      <c r="A79" s="10">
        <v>57</v>
      </c>
      <c r="B79" s="11" t="s">
        <v>135</v>
      </c>
      <c r="C79" s="13" t="s">
        <v>177</v>
      </c>
      <c r="D79" s="15">
        <v>1</v>
      </c>
      <c r="E79" s="15" t="s">
        <v>120</v>
      </c>
      <c r="F79" s="15">
        <v>1</v>
      </c>
      <c r="G79" s="19" t="s">
        <v>150</v>
      </c>
      <c r="H79" s="19"/>
      <c r="I79" s="19"/>
      <c r="J79" s="19"/>
      <c r="K79" s="19"/>
      <c r="L79" s="19"/>
      <c r="M79" s="27">
        <v>865678</v>
      </c>
      <c r="N79" s="28">
        <f t="shared" si="93"/>
        <v>164478.82</v>
      </c>
      <c r="O79" s="27">
        <f t="shared" si="94"/>
        <v>1030156.8200000001</v>
      </c>
      <c r="P79" s="27">
        <f t="shared" si="95"/>
        <v>865678</v>
      </c>
      <c r="Q79" s="27">
        <f t="shared" si="96"/>
        <v>1030156.8200000001</v>
      </c>
      <c r="R79" s="29">
        <v>925460</v>
      </c>
      <c r="S79" s="29">
        <f t="shared" si="97"/>
        <v>175837.4</v>
      </c>
      <c r="T79" s="29">
        <f t="shared" si="98"/>
        <v>1101297.3999999999</v>
      </c>
      <c r="U79" s="29">
        <f t="shared" si="99"/>
        <v>925460</v>
      </c>
      <c r="V79" s="29">
        <f t="shared" si="100"/>
        <v>1101297.3999999999</v>
      </c>
      <c r="W79" s="30">
        <v>2500000</v>
      </c>
      <c r="X79" s="31">
        <f t="shared" si="101"/>
        <v>475000</v>
      </c>
      <c r="Y79" s="31">
        <f t="shared" si="102"/>
        <v>2975000</v>
      </c>
      <c r="Z79" s="31">
        <f t="shared" si="103"/>
        <v>2500000</v>
      </c>
      <c r="AA79" s="31">
        <f t="shared" si="104"/>
        <v>2975000</v>
      </c>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c r="CB79" s="31"/>
      <c r="CC79" s="31"/>
      <c r="CD79" s="31"/>
      <c r="CE79" s="31"/>
      <c r="CF79" s="31"/>
      <c r="CG79" s="31"/>
      <c r="CH79" s="31"/>
      <c r="CI79" s="31"/>
      <c r="CJ79" s="31"/>
      <c r="CK79" s="31"/>
      <c r="CL79" s="31"/>
      <c r="CM79" s="31"/>
      <c r="CN79" s="31"/>
      <c r="CO79" s="31"/>
      <c r="CP79" s="31"/>
      <c r="CQ79" s="31"/>
      <c r="CR79" s="31"/>
      <c r="CS79" s="31"/>
      <c r="CT79" s="31"/>
      <c r="CU79" s="31"/>
      <c r="CV79" s="31"/>
      <c r="CW79" s="31"/>
      <c r="CX79" s="31"/>
      <c r="CY79" s="31"/>
      <c r="CZ79" s="31"/>
      <c r="DA79" s="31"/>
      <c r="DB79" s="31"/>
      <c r="DC79" s="31"/>
      <c r="DD79" s="31"/>
      <c r="DE79" s="31"/>
      <c r="DF79" s="31"/>
      <c r="DG79" s="31"/>
      <c r="DH79" s="31"/>
      <c r="DI79" s="31"/>
      <c r="DJ79" s="31"/>
      <c r="DK79" s="31"/>
      <c r="DL79" s="31"/>
      <c r="DM79" s="31"/>
      <c r="DN79" s="31"/>
      <c r="DO79" s="31"/>
      <c r="DP79" s="31"/>
      <c r="DQ79" s="31"/>
      <c r="DR79" s="31"/>
      <c r="DS79" s="31"/>
      <c r="DT79" s="31"/>
      <c r="DU79" s="31"/>
      <c r="DV79" s="31"/>
      <c r="DW79" s="31"/>
      <c r="DX79" s="31"/>
      <c r="DY79" s="31"/>
      <c r="DZ79" s="31"/>
      <c r="EA79" s="31"/>
      <c r="EB79" s="31"/>
      <c r="EC79" s="31"/>
      <c r="ED79" s="31"/>
      <c r="EE79" s="31"/>
      <c r="EF79" s="31"/>
      <c r="EG79" s="31"/>
      <c r="EH79" s="31"/>
      <c r="EI79" s="31"/>
      <c r="EJ79" s="31"/>
      <c r="EK79" s="31"/>
      <c r="EL79" s="31"/>
      <c r="EM79" s="31"/>
      <c r="EN79" s="31"/>
      <c r="EO79" s="31"/>
      <c r="EP79" s="31"/>
      <c r="EQ79" s="31"/>
      <c r="ER79" s="31"/>
      <c r="ES79" s="31"/>
      <c r="ET79" s="31"/>
      <c r="EU79" s="31"/>
      <c r="EV79" s="31"/>
      <c r="EW79" s="31"/>
      <c r="EX79" s="31"/>
      <c r="EY79" s="31"/>
      <c r="EZ79" s="31"/>
      <c r="FA79" s="31"/>
      <c r="FB79" s="32">
        <f>MEDIAN(M79,R79,W79)</f>
        <v>925460</v>
      </c>
      <c r="FC79" s="32">
        <f t="shared" si="106"/>
        <v>925460</v>
      </c>
      <c r="FD79" s="33">
        <f t="shared" si="107"/>
        <v>175837.4</v>
      </c>
      <c r="FE79" s="33">
        <f t="shared" si="113"/>
        <v>1101297.3999999999</v>
      </c>
      <c r="FF79" s="33">
        <f t="shared" si="114"/>
        <v>925460</v>
      </c>
      <c r="FG79" s="33">
        <f t="shared" si="115"/>
        <v>1101297.3999999999</v>
      </c>
      <c r="FH79" s="34">
        <f t="shared" si="111"/>
        <v>900508.33854872186</v>
      </c>
      <c r="FI79" s="35">
        <f t="shared" si="112"/>
        <v>0.81767952829882462</v>
      </c>
      <c r="FJ79" s="180"/>
    </row>
    <row r="80" spans="1:172" ht="117.95" customHeight="1" x14ac:dyDescent="0.25">
      <c r="A80" s="10">
        <v>58</v>
      </c>
      <c r="B80" s="11" t="s">
        <v>178</v>
      </c>
      <c r="C80" s="13" t="s">
        <v>179</v>
      </c>
      <c r="D80" s="15">
        <v>1</v>
      </c>
      <c r="E80" s="15" t="s">
        <v>120</v>
      </c>
      <c r="F80" s="15">
        <v>1</v>
      </c>
      <c r="G80" s="19" t="s">
        <v>150</v>
      </c>
      <c r="H80" s="19"/>
      <c r="I80" s="19"/>
      <c r="J80" s="19"/>
      <c r="K80" s="19"/>
      <c r="L80" s="19"/>
      <c r="M80" s="27">
        <v>5647481</v>
      </c>
      <c r="N80" s="28">
        <f t="shared" si="93"/>
        <v>1073021.3899999999</v>
      </c>
      <c r="O80" s="27">
        <f t="shared" si="94"/>
        <v>6720502.3899999997</v>
      </c>
      <c r="P80" s="27">
        <f t="shared" si="95"/>
        <v>5647481</v>
      </c>
      <c r="Q80" s="27">
        <f t="shared" si="96"/>
        <v>6720502.3899999997</v>
      </c>
      <c r="R80" s="29">
        <v>5258928</v>
      </c>
      <c r="S80" s="29">
        <f t="shared" si="97"/>
        <v>999196.32000000007</v>
      </c>
      <c r="T80" s="29">
        <f t="shared" si="98"/>
        <v>6258124.3200000003</v>
      </c>
      <c r="U80" s="29">
        <f t="shared" si="99"/>
        <v>5258928</v>
      </c>
      <c r="V80" s="29">
        <f t="shared" si="100"/>
        <v>6258124.3200000003</v>
      </c>
      <c r="W80" s="30">
        <v>9500000</v>
      </c>
      <c r="X80" s="31">
        <f t="shared" si="101"/>
        <v>1805000</v>
      </c>
      <c r="Y80" s="31">
        <f t="shared" si="102"/>
        <v>11305000</v>
      </c>
      <c r="Z80" s="31">
        <f t="shared" si="103"/>
        <v>9500000</v>
      </c>
      <c r="AA80" s="31">
        <f t="shared" si="104"/>
        <v>11305000</v>
      </c>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c r="CB80" s="31"/>
      <c r="CC80" s="31"/>
      <c r="CD80" s="31"/>
      <c r="CE80" s="31"/>
      <c r="CF80" s="31"/>
      <c r="CG80" s="31"/>
      <c r="CH80" s="31"/>
      <c r="CI80" s="31"/>
      <c r="CJ80" s="31"/>
      <c r="CK80" s="31"/>
      <c r="CL80" s="31"/>
      <c r="CM80" s="31"/>
      <c r="CN80" s="31"/>
      <c r="CO80" s="31"/>
      <c r="CP80" s="31"/>
      <c r="CQ80" s="31"/>
      <c r="CR80" s="31"/>
      <c r="CS80" s="31"/>
      <c r="CT80" s="31"/>
      <c r="CU80" s="31"/>
      <c r="CV80" s="31"/>
      <c r="CW80" s="31"/>
      <c r="CX80" s="31"/>
      <c r="CY80" s="31"/>
      <c r="CZ80" s="31"/>
      <c r="DA80" s="31"/>
      <c r="DB80" s="31"/>
      <c r="DC80" s="31"/>
      <c r="DD80" s="31"/>
      <c r="DE80" s="31"/>
      <c r="DF80" s="31"/>
      <c r="DG80" s="31"/>
      <c r="DH80" s="31"/>
      <c r="DI80" s="31"/>
      <c r="DJ80" s="31"/>
      <c r="DK80" s="31"/>
      <c r="DL80" s="31"/>
      <c r="DM80" s="31"/>
      <c r="DN80" s="31"/>
      <c r="DO80" s="31"/>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31"/>
      <c r="ER80" s="31"/>
      <c r="ES80" s="31"/>
      <c r="ET80" s="31"/>
      <c r="EU80" s="31"/>
      <c r="EV80" s="31"/>
      <c r="EW80" s="31"/>
      <c r="EX80" s="31"/>
      <c r="EY80" s="31"/>
      <c r="EZ80" s="31"/>
      <c r="FA80" s="31"/>
      <c r="FB80" s="32">
        <f>MEDIAN(M80,R80,W80)</f>
        <v>5647481</v>
      </c>
      <c r="FC80" s="32">
        <f t="shared" si="106"/>
        <v>5647481</v>
      </c>
      <c r="FD80" s="33">
        <f t="shared" si="107"/>
        <v>1073021.3899999999</v>
      </c>
      <c r="FE80" s="33">
        <f t="shared" si="113"/>
        <v>6720502.3899999997</v>
      </c>
      <c r="FF80" s="33">
        <f t="shared" si="114"/>
        <v>5647481</v>
      </c>
      <c r="FG80" s="33">
        <f t="shared" si="115"/>
        <v>6720502.3899999997</v>
      </c>
      <c r="FH80" s="34">
        <f t="shared" si="111"/>
        <v>2277970.9769170554</v>
      </c>
      <c r="FI80" s="35">
        <f t="shared" si="112"/>
        <v>0.33895843565306066</v>
      </c>
      <c r="FJ80" s="180"/>
    </row>
    <row r="81" spans="1:167" ht="50.45" customHeight="1" x14ac:dyDescent="0.25">
      <c r="A81" s="10">
        <v>59</v>
      </c>
      <c r="B81" s="11" t="s">
        <v>105</v>
      </c>
      <c r="C81" s="13" t="s">
        <v>180</v>
      </c>
      <c r="D81" s="15">
        <v>1</v>
      </c>
      <c r="E81" s="15" t="s">
        <v>120</v>
      </c>
      <c r="F81" s="15">
        <v>1</v>
      </c>
      <c r="G81" s="19" t="s">
        <v>150</v>
      </c>
      <c r="H81" s="19"/>
      <c r="I81" s="19"/>
      <c r="J81" s="19"/>
      <c r="K81" s="19"/>
      <c r="L81" s="19"/>
      <c r="M81" s="27">
        <v>1812210</v>
      </c>
      <c r="N81" s="28">
        <f t="shared" si="93"/>
        <v>344319.9</v>
      </c>
      <c r="O81" s="27">
        <f t="shared" si="94"/>
        <v>2156529.9</v>
      </c>
      <c r="P81" s="27">
        <f t="shared" si="95"/>
        <v>1812210</v>
      </c>
      <c r="Q81" s="27">
        <f t="shared" si="96"/>
        <v>2156529.9</v>
      </c>
      <c r="R81" s="29">
        <v>2012876</v>
      </c>
      <c r="S81" s="29">
        <f t="shared" si="97"/>
        <v>382446.44</v>
      </c>
      <c r="T81" s="29">
        <f t="shared" si="98"/>
        <v>2395322.44</v>
      </c>
      <c r="U81" s="29">
        <f t="shared" si="99"/>
        <v>2012876</v>
      </c>
      <c r="V81" s="29">
        <f t="shared" si="100"/>
        <v>2395322.44</v>
      </c>
      <c r="W81" s="30">
        <v>2500000</v>
      </c>
      <c r="X81" s="31">
        <f t="shared" si="101"/>
        <v>475000</v>
      </c>
      <c r="Y81" s="31">
        <f t="shared" si="102"/>
        <v>2975000</v>
      </c>
      <c r="Z81" s="31">
        <f t="shared" si="103"/>
        <v>2500000</v>
      </c>
      <c r="AA81" s="31">
        <f t="shared" si="104"/>
        <v>2975000</v>
      </c>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c r="BP81" s="31"/>
      <c r="BQ81" s="31"/>
      <c r="BR81" s="31"/>
      <c r="BS81" s="31"/>
      <c r="BT81" s="31"/>
      <c r="BU81" s="31"/>
      <c r="BV81" s="31"/>
      <c r="BW81" s="31"/>
      <c r="BX81" s="31"/>
      <c r="BY81" s="31"/>
      <c r="BZ81" s="31"/>
      <c r="CA81" s="31"/>
      <c r="CB81" s="31"/>
      <c r="CC81" s="31"/>
      <c r="CD81" s="31"/>
      <c r="CE81" s="31"/>
      <c r="CF81" s="31"/>
      <c r="CG81" s="31"/>
      <c r="CH81" s="31"/>
      <c r="CI81" s="31"/>
      <c r="CJ81" s="31"/>
      <c r="CK81" s="31"/>
      <c r="CL81" s="31"/>
      <c r="CM81" s="31"/>
      <c r="CN81" s="31"/>
      <c r="CO81" s="31"/>
      <c r="CP81" s="31"/>
      <c r="CQ81" s="31"/>
      <c r="CR81" s="31"/>
      <c r="CS81" s="31"/>
      <c r="CT81" s="31"/>
      <c r="CU81" s="31"/>
      <c r="CV81" s="31"/>
      <c r="CW81" s="31"/>
      <c r="CX81" s="31"/>
      <c r="CY81" s="31"/>
      <c r="CZ81" s="31"/>
      <c r="DA81" s="31"/>
      <c r="DB81" s="31"/>
      <c r="DC81" s="31"/>
      <c r="DD81" s="31"/>
      <c r="DE81" s="31"/>
      <c r="DF81" s="31"/>
      <c r="DG81" s="31"/>
      <c r="DH81" s="31"/>
      <c r="DI81" s="31"/>
      <c r="DJ81" s="31"/>
      <c r="DK81" s="31"/>
      <c r="DL81" s="31"/>
      <c r="DM81" s="31"/>
      <c r="DN81" s="31"/>
      <c r="DO81" s="31"/>
      <c r="DP81" s="31"/>
      <c r="DQ81" s="31"/>
      <c r="DR81" s="31"/>
      <c r="DS81" s="31"/>
      <c r="DT81" s="31"/>
      <c r="DU81" s="31"/>
      <c r="DV81" s="31"/>
      <c r="DW81" s="31"/>
      <c r="DX81" s="31"/>
      <c r="DY81" s="31"/>
      <c r="DZ81" s="31"/>
      <c r="EA81" s="31"/>
      <c r="EB81" s="31"/>
      <c r="EC81" s="31"/>
      <c r="ED81" s="31"/>
      <c r="EE81" s="31"/>
      <c r="EF81" s="31"/>
      <c r="EG81" s="31"/>
      <c r="EH81" s="31"/>
      <c r="EI81" s="31"/>
      <c r="EJ81" s="31"/>
      <c r="EK81" s="31"/>
      <c r="EL81" s="31"/>
      <c r="EM81" s="31"/>
      <c r="EN81" s="31"/>
      <c r="EO81" s="31"/>
      <c r="EP81" s="31"/>
      <c r="EQ81" s="31"/>
      <c r="ER81" s="31"/>
      <c r="ES81" s="31"/>
      <c r="ET81" s="31"/>
      <c r="EU81" s="31"/>
      <c r="EV81" s="31"/>
      <c r="EW81" s="31"/>
      <c r="EX81" s="31"/>
      <c r="EY81" s="31"/>
      <c r="EZ81" s="31"/>
      <c r="FA81" s="31"/>
      <c r="FB81" s="32">
        <f t="shared" si="105"/>
        <v>2108362</v>
      </c>
      <c r="FC81" s="32">
        <f t="shared" si="106"/>
        <v>2108362</v>
      </c>
      <c r="FD81" s="33">
        <f t="shared" si="107"/>
        <v>400588.78</v>
      </c>
      <c r="FE81" s="33">
        <f t="shared" si="113"/>
        <v>2508950.7800000003</v>
      </c>
      <c r="FF81" s="33">
        <f t="shared" si="114"/>
        <v>2108362</v>
      </c>
      <c r="FG81" s="33">
        <f t="shared" si="115"/>
        <v>2508950.7800000003</v>
      </c>
      <c r="FH81" s="34">
        <f t="shared" si="111"/>
        <v>343663.47481886839</v>
      </c>
      <c r="FI81" s="35">
        <f t="shared" si="112"/>
        <v>0.13697497677450188</v>
      </c>
      <c r="FJ81" s="180"/>
    </row>
    <row r="82" spans="1:167" ht="93.6" customHeight="1" x14ac:dyDescent="0.25">
      <c r="A82" s="10">
        <v>60</v>
      </c>
      <c r="B82" s="11" t="s">
        <v>148</v>
      </c>
      <c r="C82" s="13" t="s">
        <v>149</v>
      </c>
      <c r="D82" s="15">
        <v>1</v>
      </c>
      <c r="E82" s="15" t="s">
        <v>120</v>
      </c>
      <c r="F82" s="15">
        <v>1</v>
      </c>
      <c r="G82" s="19" t="s">
        <v>150</v>
      </c>
      <c r="H82" s="19"/>
      <c r="I82" s="19"/>
      <c r="J82" s="19"/>
      <c r="K82" s="19"/>
      <c r="L82" s="19"/>
      <c r="M82" s="27">
        <v>2641371</v>
      </c>
      <c r="N82" s="28">
        <f t="shared" si="93"/>
        <v>501860.49</v>
      </c>
      <c r="O82" s="27">
        <f t="shared" si="94"/>
        <v>3143231.49</v>
      </c>
      <c r="P82" s="27">
        <f t="shared" si="95"/>
        <v>2641371</v>
      </c>
      <c r="Q82" s="27">
        <f t="shared" si="96"/>
        <v>3143231.49</v>
      </c>
      <c r="R82" s="29">
        <v>2892064</v>
      </c>
      <c r="S82" s="29">
        <f t="shared" si="97"/>
        <v>549492.16</v>
      </c>
      <c r="T82" s="29">
        <f t="shared" si="98"/>
        <v>3441556.16</v>
      </c>
      <c r="U82" s="29">
        <f t="shared" si="99"/>
        <v>2892064</v>
      </c>
      <c r="V82" s="29">
        <f t="shared" si="100"/>
        <v>3441556.16</v>
      </c>
      <c r="W82" s="30">
        <v>4500000</v>
      </c>
      <c r="X82" s="31">
        <f t="shared" si="101"/>
        <v>855000</v>
      </c>
      <c r="Y82" s="31">
        <f t="shared" si="102"/>
        <v>5355000</v>
      </c>
      <c r="Z82" s="31">
        <f t="shared" si="103"/>
        <v>4500000</v>
      </c>
      <c r="AA82" s="31">
        <f t="shared" si="104"/>
        <v>5355000</v>
      </c>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c r="CB82" s="31"/>
      <c r="CC82" s="31"/>
      <c r="CD82" s="31"/>
      <c r="CE82" s="31"/>
      <c r="CF82" s="31"/>
      <c r="CG82" s="31"/>
      <c r="CH82" s="31"/>
      <c r="CI82" s="31"/>
      <c r="CJ82" s="31"/>
      <c r="CK82" s="31"/>
      <c r="CL82" s="31"/>
      <c r="CM82" s="31"/>
      <c r="CN82" s="31"/>
      <c r="CO82" s="31"/>
      <c r="CP82" s="31"/>
      <c r="CQ82" s="31"/>
      <c r="CR82" s="31"/>
      <c r="CS82" s="31"/>
      <c r="CT82" s="31"/>
      <c r="CU82" s="31"/>
      <c r="CV82" s="31"/>
      <c r="CW82" s="31"/>
      <c r="CX82" s="31"/>
      <c r="CY82" s="31"/>
      <c r="CZ82" s="31"/>
      <c r="DA82" s="31"/>
      <c r="DB82" s="31"/>
      <c r="DC82" s="31"/>
      <c r="DD82" s="31"/>
      <c r="DE82" s="31"/>
      <c r="DF82" s="31"/>
      <c r="DG82" s="31"/>
      <c r="DH82" s="31"/>
      <c r="DI82" s="31"/>
      <c r="DJ82" s="31"/>
      <c r="DK82" s="31"/>
      <c r="DL82" s="31"/>
      <c r="DM82" s="31"/>
      <c r="DN82" s="31"/>
      <c r="DO82" s="31"/>
      <c r="DP82" s="31"/>
      <c r="DQ82" s="31"/>
      <c r="DR82" s="31"/>
      <c r="DS82" s="31"/>
      <c r="DT82" s="31"/>
      <c r="DU82" s="31"/>
      <c r="DV82" s="31"/>
      <c r="DW82" s="31"/>
      <c r="DX82" s="31"/>
      <c r="DY82" s="31"/>
      <c r="DZ82" s="31"/>
      <c r="EA82" s="31"/>
      <c r="EB82" s="31"/>
      <c r="EC82" s="31"/>
      <c r="ED82" s="31"/>
      <c r="EE82" s="31"/>
      <c r="EF82" s="31"/>
      <c r="EG82" s="31"/>
      <c r="EH82" s="31"/>
      <c r="EI82" s="31"/>
      <c r="EJ82" s="31"/>
      <c r="EK82" s="31"/>
      <c r="EL82" s="31"/>
      <c r="EM82" s="31"/>
      <c r="EN82" s="31"/>
      <c r="EO82" s="31"/>
      <c r="EP82" s="31"/>
      <c r="EQ82" s="31"/>
      <c r="ER82" s="31"/>
      <c r="ES82" s="31"/>
      <c r="ET82" s="31"/>
      <c r="EU82" s="31"/>
      <c r="EV82" s="31"/>
      <c r="EW82" s="31"/>
      <c r="EX82" s="31"/>
      <c r="EY82" s="31"/>
      <c r="EZ82" s="31"/>
      <c r="FA82" s="31"/>
      <c r="FB82" s="32">
        <f>MEDIAN(M82,R82,W82)</f>
        <v>2892064</v>
      </c>
      <c r="FC82" s="32">
        <f t="shared" si="106"/>
        <v>2892064</v>
      </c>
      <c r="FD82" s="33">
        <f t="shared" si="107"/>
        <v>549492.16</v>
      </c>
      <c r="FE82" s="33">
        <f t="shared" si="113"/>
        <v>3441556.16</v>
      </c>
      <c r="FF82" s="33">
        <f t="shared" si="114"/>
        <v>2892064</v>
      </c>
      <c r="FG82" s="33">
        <f t="shared" si="115"/>
        <v>3441556.16</v>
      </c>
      <c r="FH82" s="34">
        <f t="shared" si="111"/>
        <v>979919.77445957775</v>
      </c>
      <c r="FI82" s="35">
        <f t="shared" si="112"/>
        <v>0.28473159492465688</v>
      </c>
      <c r="FJ82" s="180"/>
    </row>
    <row r="83" spans="1:167" ht="93" customHeight="1" x14ac:dyDescent="0.25">
      <c r="A83" s="10">
        <v>61</v>
      </c>
      <c r="B83" s="11" t="s">
        <v>181</v>
      </c>
      <c r="C83" s="13" t="s">
        <v>182</v>
      </c>
      <c r="D83" s="15">
        <v>25</v>
      </c>
      <c r="E83" s="15" t="s">
        <v>120</v>
      </c>
      <c r="F83" s="15">
        <v>1</v>
      </c>
      <c r="G83" s="19" t="s">
        <v>150</v>
      </c>
      <c r="H83" s="19"/>
      <c r="I83" s="19"/>
      <c r="J83" s="19"/>
      <c r="K83" s="19"/>
      <c r="L83" s="19"/>
      <c r="M83" s="27">
        <v>24800</v>
      </c>
      <c r="N83" s="28">
        <f t="shared" si="93"/>
        <v>4712</v>
      </c>
      <c r="O83" s="27">
        <f t="shared" si="94"/>
        <v>29512</v>
      </c>
      <c r="P83" s="27">
        <f t="shared" si="95"/>
        <v>620000</v>
      </c>
      <c r="Q83" s="27">
        <f t="shared" si="96"/>
        <v>737800</v>
      </c>
      <c r="R83" s="29">
        <v>32391</v>
      </c>
      <c r="S83" s="29">
        <f t="shared" si="97"/>
        <v>6154.29</v>
      </c>
      <c r="T83" s="29">
        <f t="shared" si="98"/>
        <v>38545.29</v>
      </c>
      <c r="U83" s="29">
        <f t="shared" si="99"/>
        <v>809775</v>
      </c>
      <c r="V83" s="29">
        <f t="shared" si="100"/>
        <v>963632.25</v>
      </c>
      <c r="W83" s="30">
        <v>35000</v>
      </c>
      <c r="X83" s="31">
        <f t="shared" si="101"/>
        <v>6650</v>
      </c>
      <c r="Y83" s="31">
        <f t="shared" si="102"/>
        <v>41650</v>
      </c>
      <c r="Z83" s="31">
        <f t="shared" si="103"/>
        <v>875000</v>
      </c>
      <c r="AA83" s="31">
        <f t="shared" si="104"/>
        <v>1041250</v>
      </c>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c r="CB83" s="31"/>
      <c r="CC83" s="31"/>
      <c r="CD83" s="31"/>
      <c r="CE83" s="31"/>
      <c r="CF83" s="31"/>
      <c r="CG83" s="31"/>
      <c r="CH83" s="31"/>
      <c r="CI83" s="31"/>
      <c r="CJ83" s="31"/>
      <c r="CK83" s="31"/>
      <c r="CL83" s="31"/>
      <c r="CM83" s="31"/>
      <c r="CN83" s="31"/>
      <c r="CO83" s="31"/>
      <c r="CP83" s="31"/>
      <c r="CQ83" s="31"/>
      <c r="CR83" s="31"/>
      <c r="CS83" s="31"/>
      <c r="CT83" s="31"/>
      <c r="CU83" s="31"/>
      <c r="CV83" s="31"/>
      <c r="CW83" s="31"/>
      <c r="CX83" s="31"/>
      <c r="CY83" s="31"/>
      <c r="CZ83" s="31"/>
      <c r="DA83" s="31"/>
      <c r="DB83" s="31"/>
      <c r="DC83" s="31"/>
      <c r="DD83" s="31"/>
      <c r="DE83" s="31"/>
      <c r="DF83" s="31"/>
      <c r="DG83" s="31"/>
      <c r="DH83" s="31"/>
      <c r="DI83" s="31"/>
      <c r="DJ83" s="31"/>
      <c r="DK83" s="31"/>
      <c r="DL83" s="31"/>
      <c r="DM83" s="31"/>
      <c r="DN83" s="31"/>
      <c r="DO83" s="31"/>
      <c r="DP83" s="31"/>
      <c r="DQ83" s="31"/>
      <c r="DR83" s="31"/>
      <c r="DS83" s="31"/>
      <c r="DT83" s="31"/>
      <c r="DU83" s="31"/>
      <c r="DV83" s="31"/>
      <c r="DW83" s="31"/>
      <c r="DX83" s="31"/>
      <c r="DY83" s="31"/>
      <c r="DZ83" s="31"/>
      <c r="EA83" s="31"/>
      <c r="EB83" s="31"/>
      <c r="EC83" s="31"/>
      <c r="ED83" s="31"/>
      <c r="EE83" s="31"/>
      <c r="EF83" s="31"/>
      <c r="EG83" s="31"/>
      <c r="EH83" s="31"/>
      <c r="EI83" s="31"/>
      <c r="EJ83" s="31"/>
      <c r="EK83" s="31"/>
      <c r="EL83" s="31"/>
      <c r="EM83" s="31"/>
      <c r="EN83" s="31"/>
      <c r="EO83" s="31"/>
      <c r="EP83" s="31"/>
      <c r="EQ83" s="31"/>
      <c r="ER83" s="31"/>
      <c r="ES83" s="31"/>
      <c r="ET83" s="31"/>
      <c r="EU83" s="31"/>
      <c r="EV83" s="31"/>
      <c r="EW83" s="31"/>
      <c r="EX83" s="31"/>
      <c r="EY83" s="31"/>
      <c r="EZ83" s="31"/>
      <c r="FA83" s="31"/>
      <c r="FB83" s="32">
        <f t="shared" si="105"/>
        <v>30730.333333333332</v>
      </c>
      <c r="FC83" s="32">
        <f t="shared" si="106"/>
        <v>30730</v>
      </c>
      <c r="FD83" s="33">
        <f t="shared" si="107"/>
        <v>5838.7</v>
      </c>
      <c r="FE83" s="33">
        <f t="shared" si="113"/>
        <v>36568.699999999997</v>
      </c>
      <c r="FF83" s="33">
        <f t="shared" si="114"/>
        <v>768250</v>
      </c>
      <c r="FG83" s="33">
        <f t="shared" si="115"/>
        <v>914217.49999999988</v>
      </c>
      <c r="FH83" s="34">
        <f t="shared" si="111"/>
        <v>128714.42237895186</v>
      </c>
      <c r="FI83" s="35">
        <f t="shared" si="112"/>
        <v>0.14079190387293164</v>
      </c>
      <c r="FJ83" s="180"/>
    </row>
    <row r="84" spans="1:167" ht="107.1" customHeight="1" x14ac:dyDescent="0.25">
      <c r="A84" s="10">
        <v>62</v>
      </c>
      <c r="B84" s="11" t="s">
        <v>183</v>
      </c>
      <c r="C84" s="13" t="s">
        <v>184</v>
      </c>
      <c r="D84" s="15">
        <v>1</v>
      </c>
      <c r="E84" s="15" t="s">
        <v>120</v>
      </c>
      <c r="F84" s="15" t="s">
        <v>69</v>
      </c>
      <c r="G84" s="19" t="s">
        <v>69</v>
      </c>
      <c r="H84" s="19"/>
      <c r="I84" s="19"/>
      <c r="J84" s="19"/>
      <c r="K84" s="19"/>
      <c r="L84" s="19"/>
      <c r="M84" s="27">
        <v>4097570</v>
      </c>
      <c r="N84" s="28">
        <f t="shared" si="93"/>
        <v>778538.3</v>
      </c>
      <c r="O84" s="27">
        <f t="shared" si="94"/>
        <v>4876108.3</v>
      </c>
      <c r="P84" s="27">
        <f t="shared" ref="P84:P90" si="116">+M84*D84</f>
        <v>4097570</v>
      </c>
      <c r="Q84" s="27">
        <f t="shared" ref="Q84:Q90" si="117">+O84*D84</f>
        <v>4876108.3</v>
      </c>
      <c r="R84" s="29">
        <v>4097570</v>
      </c>
      <c r="S84" s="29">
        <f t="shared" si="97"/>
        <v>778538.3</v>
      </c>
      <c r="T84" s="29">
        <f t="shared" si="98"/>
        <v>4876108.3</v>
      </c>
      <c r="U84" s="29">
        <f t="shared" ref="U84:U90" si="118">+R84*D84</f>
        <v>4097570</v>
      </c>
      <c r="V84" s="29">
        <f t="shared" ref="V84:V90" si="119">+T84*D84</f>
        <v>4876108.3</v>
      </c>
      <c r="W84" s="30">
        <v>4097570</v>
      </c>
      <c r="X84" s="31">
        <f t="shared" si="101"/>
        <v>778538.3</v>
      </c>
      <c r="Y84" s="31">
        <f t="shared" si="102"/>
        <v>4876108.3</v>
      </c>
      <c r="Z84" s="31">
        <f t="shared" ref="Z84:Z90" si="120">+W84*D84</f>
        <v>4097570</v>
      </c>
      <c r="AA84" s="31">
        <f t="shared" ref="AA84:AA90" si="121">+Y84*D84</f>
        <v>4876108.3</v>
      </c>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c r="CB84" s="31"/>
      <c r="CC84" s="31"/>
      <c r="CD84" s="31"/>
      <c r="CE84" s="31"/>
      <c r="CF84" s="31"/>
      <c r="CG84" s="31"/>
      <c r="CH84" s="31"/>
      <c r="CI84" s="31"/>
      <c r="CJ84" s="31"/>
      <c r="CK84" s="31"/>
      <c r="CL84" s="31"/>
      <c r="CM84" s="31"/>
      <c r="CN84" s="31"/>
      <c r="CO84" s="31"/>
      <c r="CP84" s="31"/>
      <c r="CQ84" s="31"/>
      <c r="CR84" s="31"/>
      <c r="CS84" s="31"/>
      <c r="CT84" s="31"/>
      <c r="CU84" s="31"/>
      <c r="CV84" s="31"/>
      <c r="CW84" s="31"/>
      <c r="CX84" s="31"/>
      <c r="CY84" s="31"/>
      <c r="CZ84" s="31"/>
      <c r="DA84" s="31"/>
      <c r="DB84" s="31"/>
      <c r="DC84" s="31"/>
      <c r="DD84" s="31"/>
      <c r="DE84" s="31"/>
      <c r="DF84" s="31"/>
      <c r="DG84" s="31"/>
      <c r="DH84" s="31"/>
      <c r="DI84" s="31"/>
      <c r="DJ84" s="31"/>
      <c r="DK84" s="31"/>
      <c r="DL84" s="31"/>
      <c r="DM84" s="31"/>
      <c r="DN84" s="31"/>
      <c r="DO84" s="31"/>
      <c r="DP84" s="31"/>
      <c r="DQ84" s="31"/>
      <c r="DR84" s="31"/>
      <c r="DS84" s="31"/>
      <c r="DT84" s="31"/>
      <c r="DU84" s="31"/>
      <c r="DV84" s="31"/>
      <c r="DW84" s="31"/>
      <c r="DX84" s="31"/>
      <c r="DY84" s="31"/>
      <c r="DZ84" s="31"/>
      <c r="EA84" s="31"/>
      <c r="EB84" s="31"/>
      <c r="EC84" s="31"/>
      <c r="ED84" s="31"/>
      <c r="EE84" s="31"/>
      <c r="EF84" s="31"/>
      <c r="EG84" s="31"/>
      <c r="EH84" s="31"/>
      <c r="EI84" s="31"/>
      <c r="EJ84" s="31"/>
      <c r="EK84" s="31"/>
      <c r="EL84" s="31"/>
      <c r="EM84" s="31"/>
      <c r="EN84" s="31"/>
      <c r="EO84" s="31"/>
      <c r="EP84" s="31"/>
      <c r="EQ84" s="31"/>
      <c r="ER84" s="31"/>
      <c r="ES84" s="31"/>
      <c r="ET84" s="31"/>
      <c r="EU84" s="31"/>
      <c r="EV84" s="31"/>
      <c r="EW84" s="31"/>
      <c r="EX84" s="31"/>
      <c r="EY84" s="31"/>
      <c r="EZ84" s="31"/>
      <c r="FA84" s="31"/>
      <c r="FB84" s="32">
        <f t="shared" si="105"/>
        <v>4097570</v>
      </c>
      <c r="FC84" s="32">
        <f t="shared" si="106"/>
        <v>4097570</v>
      </c>
      <c r="FD84" s="33">
        <f t="shared" si="107"/>
        <v>778538.3</v>
      </c>
      <c r="FE84" s="33">
        <f t="shared" si="113"/>
        <v>4876108.3</v>
      </c>
      <c r="FF84" s="33">
        <f>+FC84*D84</f>
        <v>4097570</v>
      </c>
      <c r="FG84" s="33">
        <f>+FE84*D84</f>
        <v>4876108.3</v>
      </c>
      <c r="FH84" s="34">
        <f t="shared" si="111"/>
        <v>0</v>
      </c>
      <c r="FI84" s="35">
        <f t="shared" si="112"/>
        <v>0</v>
      </c>
      <c r="FJ84" s="183" t="s">
        <v>161</v>
      </c>
      <c r="FK84" s="24" t="s">
        <v>169</v>
      </c>
    </row>
    <row r="85" spans="1:167" ht="54.95" customHeight="1" x14ac:dyDescent="0.25">
      <c r="A85" s="10">
        <v>63</v>
      </c>
      <c r="B85" s="11" t="s">
        <v>185</v>
      </c>
      <c r="C85" s="13" t="s">
        <v>186</v>
      </c>
      <c r="D85" s="15">
        <v>70</v>
      </c>
      <c r="E85" s="15" t="s">
        <v>120</v>
      </c>
      <c r="F85" s="15" t="s">
        <v>69</v>
      </c>
      <c r="G85" s="19" t="s">
        <v>69</v>
      </c>
      <c r="H85" s="19"/>
      <c r="I85" s="19"/>
      <c r="J85" s="19"/>
      <c r="K85" s="19"/>
      <c r="L85" s="19"/>
      <c r="M85" s="27">
        <v>45443</v>
      </c>
      <c r="N85" s="28">
        <f t="shared" si="93"/>
        <v>8634.17</v>
      </c>
      <c r="O85" s="27">
        <f t="shared" si="94"/>
        <v>54077.17</v>
      </c>
      <c r="P85" s="27">
        <f t="shared" si="116"/>
        <v>3181010</v>
      </c>
      <c r="Q85" s="27">
        <f t="shared" si="117"/>
        <v>3785401.9</v>
      </c>
      <c r="R85" s="29">
        <v>46273</v>
      </c>
      <c r="S85" s="29">
        <f t="shared" si="97"/>
        <v>8791.8700000000008</v>
      </c>
      <c r="T85" s="29">
        <f t="shared" si="98"/>
        <v>55064.87</v>
      </c>
      <c r="U85" s="29">
        <f t="shared" si="118"/>
        <v>3239110</v>
      </c>
      <c r="V85" s="29">
        <f t="shared" si="119"/>
        <v>3854540.9000000004</v>
      </c>
      <c r="W85" s="30">
        <v>60000</v>
      </c>
      <c r="X85" s="31">
        <f t="shared" si="101"/>
        <v>11400</v>
      </c>
      <c r="Y85" s="31">
        <f t="shared" si="102"/>
        <v>71400</v>
      </c>
      <c r="Z85" s="31">
        <f t="shared" si="120"/>
        <v>4200000</v>
      </c>
      <c r="AA85" s="31">
        <f t="shared" si="121"/>
        <v>4998000</v>
      </c>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31"/>
      <c r="BU85" s="31"/>
      <c r="BV85" s="31"/>
      <c r="BW85" s="31"/>
      <c r="BX85" s="31"/>
      <c r="BY85" s="31"/>
      <c r="BZ85" s="31"/>
      <c r="CA85" s="31"/>
      <c r="CB85" s="31"/>
      <c r="CC85" s="31"/>
      <c r="CD85" s="31"/>
      <c r="CE85" s="31"/>
      <c r="CF85" s="31"/>
      <c r="CG85" s="31"/>
      <c r="CH85" s="31"/>
      <c r="CI85" s="31"/>
      <c r="CJ85" s="31"/>
      <c r="CK85" s="31"/>
      <c r="CL85" s="31"/>
      <c r="CM85" s="31"/>
      <c r="CN85" s="31"/>
      <c r="CO85" s="31"/>
      <c r="CP85" s="31"/>
      <c r="CQ85" s="31"/>
      <c r="CR85" s="31"/>
      <c r="CS85" s="31"/>
      <c r="CT85" s="31"/>
      <c r="CU85" s="31"/>
      <c r="CV85" s="31"/>
      <c r="CW85" s="31"/>
      <c r="CX85" s="31"/>
      <c r="CY85" s="31"/>
      <c r="CZ85" s="31"/>
      <c r="DA85" s="31"/>
      <c r="DB85" s="31"/>
      <c r="DC85" s="31"/>
      <c r="DD85" s="31"/>
      <c r="DE85" s="31"/>
      <c r="DF85" s="31"/>
      <c r="DG85" s="31"/>
      <c r="DH85" s="31"/>
      <c r="DI85" s="31"/>
      <c r="DJ85" s="31"/>
      <c r="DK85" s="31"/>
      <c r="DL85" s="31"/>
      <c r="DM85" s="31"/>
      <c r="DN85" s="31"/>
      <c r="DO85" s="31"/>
      <c r="DP85" s="31"/>
      <c r="DQ85" s="31"/>
      <c r="DR85" s="31"/>
      <c r="DS85" s="31"/>
      <c r="DT85" s="31"/>
      <c r="DU85" s="31"/>
      <c r="DV85" s="31"/>
      <c r="DW85" s="31"/>
      <c r="DX85" s="31"/>
      <c r="DY85" s="31"/>
      <c r="DZ85" s="31"/>
      <c r="EA85" s="31"/>
      <c r="EB85" s="31"/>
      <c r="EC85" s="31"/>
      <c r="ED85" s="31"/>
      <c r="EE85" s="31"/>
      <c r="EF85" s="31"/>
      <c r="EG85" s="31"/>
      <c r="EH85" s="31"/>
      <c r="EI85" s="31"/>
      <c r="EJ85" s="31"/>
      <c r="EK85" s="31"/>
      <c r="EL85" s="31"/>
      <c r="EM85" s="31"/>
      <c r="EN85" s="31"/>
      <c r="EO85" s="31"/>
      <c r="EP85" s="31"/>
      <c r="EQ85" s="31"/>
      <c r="ER85" s="31"/>
      <c r="ES85" s="31"/>
      <c r="ET85" s="31"/>
      <c r="EU85" s="31"/>
      <c r="EV85" s="31"/>
      <c r="EW85" s="31"/>
      <c r="EX85" s="31"/>
      <c r="EY85" s="31"/>
      <c r="EZ85" s="31"/>
      <c r="FA85" s="31"/>
      <c r="FB85" s="32">
        <f t="shared" si="105"/>
        <v>50572</v>
      </c>
      <c r="FC85" s="32">
        <f t="shared" si="106"/>
        <v>50572</v>
      </c>
      <c r="FD85" s="33">
        <f t="shared" si="107"/>
        <v>9608.68</v>
      </c>
      <c r="FE85" s="33">
        <f t="shared" ref="FE85:FE90" si="122">+FC85+FD85</f>
        <v>60180.68</v>
      </c>
      <c r="FF85" s="33">
        <f t="shared" ref="FF85:FF90" si="123">+FC85*D85</f>
        <v>3540040</v>
      </c>
      <c r="FG85" s="33">
        <f t="shared" ref="FG85:FG90" si="124">+FE85*D85</f>
        <v>4212647.5999999996</v>
      </c>
      <c r="FH85" s="34">
        <f t="shared" si="111"/>
        <v>556044.86897465854</v>
      </c>
      <c r="FI85" s="35">
        <f t="shared" si="112"/>
        <v>0.13199415706518119</v>
      </c>
      <c r="FJ85" s="180"/>
    </row>
    <row r="86" spans="1:167" ht="54.95" customHeight="1" x14ac:dyDescent="0.25">
      <c r="A86" s="10">
        <v>64</v>
      </c>
      <c r="B86" s="11" t="s">
        <v>187</v>
      </c>
      <c r="C86" s="13" t="s">
        <v>188</v>
      </c>
      <c r="D86" s="15">
        <v>30</v>
      </c>
      <c r="E86" s="15" t="s">
        <v>120</v>
      </c>
      <c r="F86" s="15" t="s">
        <v>69</v>
      </c>
      <c r="G86" s="19" t="s">
        <v>69</v>
      </c>
      <c r="H86" s="19"/>
      <c r="I86" s="19"/>
      <c r="J86" s="19"/>
      <c r="K86" s="19"/>
      <c r="L86" s="19"/>
      <c r="M86" s="27">
        <v>7694</v>
      </c>
      <c r="N86" s="28">
        <f t="shared" si="93"/>
        <v>1461.8600000000001</v>
      </c>
      <c r="O86" s="27">
        <f t="shared" si="94"/>
        <v>9155.86</v>
      </c>
      <c r="P86" s="27">
        <f t="shared" si="116"/>
        <v>230820</v>
      </c>
      <c r="Q86" s="27">
        <f t="shared" si="117"/>
        <v>274675.80000000005</v>
      </c>
      <c r="R86" s="29">
        <v>8098</v>
      </c>
      <c r="S86" s="29">
        <f t="shared" si="97"/>
        <v>1538.6200000000001</v>
      </c>
      <c r="T86" s="29">
        <f t="shared" si="98"/>
        <v>9636.6200000000008</v>
      </c>
      <c r="U86" s="29">
        <f t="shared" si="118"/>
        <v>242940</v>
      </c>
      <c r="V86" s="29">
        <f t="shared" si="119"/>
        <v>289098.60000000003</v>
      </c>
      <c r="W86" s="30">
        <v>10000</v>
      </c>
      <c r="X86" s="31">
        <f t="shared" si="101"/>
        <v>1900</v>
      </c>
      <c r="Y86" s="31">
        <f t="shared" si="102"/>
        <v>11900</v>
      </c>
      <c r="Z86" s="31">
        <f t="shared" si="120"/>
        <v>300000</v>
      </c>
      <c r="AA86" s="31">
        <f t="shared" si="121"/>
        <v>357000</v>
      </c>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c r="DM86" s="31"/>
      <c r="DN86" s="31"/>
      <c r="DO86" s="31"/>
      <c r="DP86" s="31"/>
      <c r="DQ86" s="31"/>
      <c r="DR86" s="31"/>
      <c r="DS86" s="31"/>
      <c r="DT86" s="31"/>
      <c r="DU86" s="31"/>
      <c r="DV86" s="31"/>
      <c r="DW86" s="31"/>
      <c r="DX86" s="31"/>
      <c r="DY86" s="31"/>
      <c r="DZ86" s="31"/>
      <c r="EA86" s="31"/>
      <c r="EB86" s="31"/>
      <c r="EC86" s="31"/>
      <c r="ED86" s="31"/>
      <c r="EE86" s="31"/>
      <c r="EF86" s="31"/>
      <c r="EG86" s="31"/>
      <c r="EH86" s="31"/>
      <c r="EI86" s="31"/>
      <c r="EJ86" s="31"/>
      <c r="EK86" s="31"/>
      <c r="EL86" s="31"/>
      <c r="EM86" s="31"/>
      <c r="EN86" s="31"/>
      <c r="EO86" s="31"/>
      <c r="EP86" s="31"/>
      <c r="EQ86" s="31"/>
      <c r="ER86" s="31"/>
      <c r="ES86" s="31"/>
      <c r="ET86" s="31"/>
      <c r="EU86" s="31"/>
      <c r="EV86" s="31"/>
      <c r="EW86" s="31"/>
      <c r="EX86" s="31"/>
      <c r="EY86" s="31"/>
      <c r="EZ86" s="31"/>
      <c r="FA86" s="31"/>
      <c r="FB86" s="32">
        <f t="shared" si="105"/>
        <v>8597.3333333333339</v>
      </c>
      <c r="FC86" s="32">
        <f t="shared" si="106"/>
        <v>8597</v>
      </c>
      <c r="FD86" s="33">
        <f t="shared" si="107"/>
        <v>1633.43</v>
      </c>
      <c r="FE86" s="33">
        <f t="shared" si="122"/>
        <v>10230.43</v>
      </c>
      <c r="FF86" s="33">
        <f t="shared" si="123"/>
        <v>257910</v>
      </c>
      <c r="FG86" s="33">
        <f t="shared" si="124"/>
        <v>306912.90000000002</v>
      </c>
      <c r="FH86" s="34">
        <f t="shared" si="111"/>
        <v>35894.739923280955</v>
      </c>
      <c r="FI86" s="35">
        <f t="shared" si="112"/>
        <v>0.11695415840546602</v>
      </c>
      <c r="FJ86" s="180"/>
    </row>
    <row r="87" spans="1:167" ht="54.95" customHeight="1" x14ac:dyDescent="0.25">
      <c r="A87" s="10">
        <v>65</v>
      </c>
      <c r="B87" s="11" t="s">
        <v>189</v>
      </c>
      <c r="C87" s="13" t="s">
        <v>190</v>
      </c>
      <c r="D87" s="15">
        <v>2</v>
      </c>
      <c r="E87" s="15" t="s">
        <v>120</v>
      </c>
      <c r="F87" s="15" t="s">
        <v>69</v>
      </c>
      <c r="G87" s="19" t="s">
        <v>69</v>
      </c>
      <c r="H87" s="19"/>
      <c r="I87" s="19"/>
      <c r="J87" s="19"/>
      <c r="K87" s="19"/>
      <c r="L87" s="19"/>
      <c r="M87" s="27">
        <v>18959</v>
      </c>
      <c r="N87" s="28">
        <f t="shared" si="93"/>
        <v>3602.21</v>
      </c>
      <c r="O87" s="27">
        <f t="shared" si="94"/>
        <v>22561.21</v>
      </c>
      <c r="P87" s="27">
        <f t="shared" si="116"/>
        <v>37918</v>
      </c>
      <c r="Q87" s="27">
        <f t="shared" si="117"/>
        <v>45122.42</v>
      </c>
      <c r="R87" s="29">
        <v>20823</v>
      </c>
      <c r="S87" s="29">
        <f t="shared" si="97"/>
        <v>3956.37</v>
      </c>
      <c r="T87" s="29">
        <f t="shared" si="98"/>
        <v>24779.37</v>
      </c>
      <c r="U87" s="29">
        <f t="shared" si="118"/>
        <v>41646</v>
      </c>
      <c r="V87" s="29">
        <f t="shared" si="119"/>
        <v>49558.74</v>
      </c>
      <c r="W87" s="30">
        <v>20000</v>
      </c>
      <c r="X87" s="31">
        <f t="shared" si="101"/>
        <v>3800</v>
      </c>
      <c r="Y87" s="31">
        <f t="shared" si="102"/>
        <v>23800</v>
      </c>
      <c r="Z87" s="31">
        <f t="shared" si="120"/>
        <v>40000</v>
      </c>
      <c r="AA87" s="31">
        <f t="shared" si="121"/>
        <v>47600</v>
      </c>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31"/>
      <c r="BU87" s="31"/>
      <c r="BV87" s="31"/>
      <c r="BW87" s="31"/>
      <c r="BX87" s="31"/>
      <c r="BY87" s="31"/>
      <c r="BZ87" s="31"/>
      <c r="CA87" s="31"/>
      <c r="CB87" s="31"/>
      <c r="CC87" s="31"/>
      <c r="CD87" s="31"/>
      <c r="CE87" s="31"/>
      <c r="CF87" s="31"/>
      <c r="CG87" s="31"/>
      <c r="CH87" s="31"/>
      <c r="CI87" s="31"/>
      <c r="CJ87" s="31"/>
      <c r="CK87" s="31"/>
      <c r="CL87" s="31"/>
      <c r="CM87" s="31"/>
      <c r="CN87" s="31"/>
      <c r="CO87" s="31"/>
      <c r="CP87" s="31"/>
      <c r="CQ87" s="31"/>
      <c r="CR87" s="31"/>
      <c r="CS87" s="31"/>
      <c r="CT87" s="31"/>
      <c r="CU87" s="31"/>
      <c r="CV87" s="31"/>
      <c r="CW87" s="31"/>
      <c r="CX87" s="31"/>
      <c r="CY87" s="31"/>
      <c r="CZ87" s="31"/>
      <c r="DA87" s="31"/>
      <c r="DB87" s="31"/>
      <c r="DC87" s="31"/>
      <c r="DD87" s="31"/>
      <c r="DE87" s="31"/>
      <c r="DF87" s="31"/>
      <c r="DG87" s="31"/>
      <c r="DH87" s="31"/>
      <c r="DI87" s="31"/>
      <c r="DJ87" s="31"/>
      <c r="DK87" s="31"/>
      <c r="DL87" s="31"/>
      <c r="DM87" s="31"/>
      <c r="DN87" s="31"/>
      <c r="DO87" s="31"/>
      <c r="DP87" s="31"/>
      <c r="DQ87" s="31"/>
      <c r="DR87" s="31"/>
      <c r="DS87" s="31"/>
      <c r="DT87" s="31"/>
      <c r="DU87" s="31"/>
      <c r="DV87" s="31"/>
      <c r="DW87" s="31"/>
      <c r="DX87" s="31"/>
      <c r="DY87" s="31"/>
      <c r="DZ87" s="31"/>
      <c r="EA87" s="31"/>
      <c r="EB87" s="31"/>
      <c r="EC87" s="31"/>
      <c r="ED87" s="31"/>
      <c r="EE87" s="31"/>
      <c r="EF87" s="31"/>
      <c r="EG87" s="31"/>
      <c r="EH87" s="31"/>
      <c r="EI87" s="31"/>
      <c r="EJ87" s="31"/>
      <c r="EK87" s="31"/>
      <c r="EL87" s="31"/>
      <c r="EM87" s="31"/>
      <c r="EN87" s="31"/>
      <c r="EO87" s="31"/>
      <c r="EP87" s="31"/>
      <c r="EQ87" s="31"/>
      <c r="ER87" s="31"/>
      <c r="ES87" s="31"/>
      <c r="ET87" s="31"/>
      <c r="EU87" s="31"/>
      <c r="EV87" s="31"/>
      <c r="EW87" s="31"/>
      <c r="EX87" s="31"/>
      <c r="EY87" s="31"/>
      <c r="EZ87" s="31"/>
      <c r="FA87" s="31"/>
      <c r="FB87" s="32">
        <f t="shared" si="105"/>
        <v>19927.333333333332</v>
      </c>
      <c r="FC87" s="32">
        <f t="shared" si="106"/>
        <v>19927</v>
      </c>
      <c r="FD87" s="33">
        <f t="shared" si="107"/>
        <v>3786.13</v>
      </c>
      <c r="FE87" s="33">
        <f t="shared" si="122"/>
        <v>23713.13</v>
      </c>
      <c r="FF87" s="33">
        <f t="shared" si="123"/>
        <v>39854</v>
      </c>
      <c r="FG87" s="33">
        <f t="shared" si="124"/>
        <v>47426.26</v>
      </c>
      <c r="FH87" s="34">
        <f t="shared" si="111"/>
        <v>1815.2440970354985</v>
      </c>
      <c r="FI87" s="35">
        <f t="shared" si="112"/>
        <v>3.8275084247324127E-2</v>
      </c>
      <c r="FJ87" s="180"/>
    </row>
    <row r="88" spans="1:167" ht="54.95" customHeight="1" x14ac:dyDescent="0.25">
      <c r="A88" s="10">
        <v>66</v>
      </c>
      <c r="B88" s="11" t="s">
        <v>191</v>
      </c>
      <c r="C88" s="13" t="s">
        <v>192</v>
      </c>
      <c r="D88" s="15">
        <v>2</v>
      </c>
      <c r="E88" s="15" t="s">
        <v>120</v>
      </c>
      <c r="F88" s="15" t="s">
        <v>69</v>
      </c>
      <c r="G88" s="19" t="s">
        <v>69</v>
      </c>
      <c r="H88" s="19"/>
      <c r="I88" s="19"/>
      <c r="J88" s="19"/>
      <c r="K88" s="19"/>
      <c r="L88" s="19"/>
      <c r="M88" s="27">
        <v>14320</v>
      </c>
      <c r="N88" s="28">
        <f t="shared" si="93"/>
        <v>2720.8</v>
      </c>
      <c r="O88" s="27">
        <f t="shared" si="94"/>
        <v>17040.8</v>
      </c>
      <c r="P88" s="27">
        <f t="shared" si="116"/>
        <v>28640</v>
      </c>
      <c r="Q88" s="27">
        <f t="shared" si="117"/>
        <v>34081.599999999999</v>
      </c>
      <c r="R88" s="29">
        <v>17352</v>
      </c>
      <c r="S88" s="29">
        <f t="shared" si="97"/>
        <v>3296.88</v>
      </c>
      <c r="T88" s="29">
        <f t="shared" si="98"/>
        <v>20648.88</v>
      </c>
      <c r="U88" s="29">
        <f t="shared" si="118"/>
        <v>34704</v>
      </c>
      <c r="V88" s="29">
        <f t="shared" si="119"/>
        <v>41297.760000000002</v>
      </c>
      <c r="W88" s="30">
        <v>18000</v>
      </c>
      <c r="X88" s="31">
        <f t="shared" si="101"/>
        <v>3420</v>
      </c>
      <c r="Y88" s="31">
        <f t="shared" si="102"/>
        <v>21420</v>
      </c>
      <c r="Z88" s="31">
        <f t="shared" si="120"/>
        <v>36000</v>
      </c>
      <c r="AA88" s="31">
        <f t="shared" si="121"/>
        <v>42840</v>
      </c>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c r="CB88" s="31"/>
      <c r="CC88" s="31"/>
      <c r="CD88" s="31"/>
      <c r="CE88" s="31"/>
      <c r="CF88" s="31"/>
      <c r="CG88" s="31"/>
      <c r="CH88" s="31"/>
      <c r="CI88" s="31"/>
      <c r="CJ88" s="31"/>
      <c r="CK88" s="31"/>
      <c r="CL88" s="31"/>
      <c r="CM88" s="31"/>
      <c r="CN88" s="31"/>
      <c r="CO88" s="31"/>
      <c r="CP88" s="31"/>
      <c r="CQ88" s="31"/>
      <c r="CR88" s="31"/>
      <c r="CS88" s="31"/>
      <c r="CT88" s="31"/>
      <c r="CU88" s="31"/>
      <c r="CV88" s="31"/>
      <c r="CW88" s="31"/>
      <c r="CX88" s="31"/>
      <c r="CY88" s="31"/>
      <c r="CZ88" s="31"/>
      <c r="DA88" s="31"/>
      <c r="DB88" s="31"/>
      <c r="DC88" s="31"/>
      <c r="DD88" s="31"/>
      <c r="DE88" s="31"/>
      <c r="DF88" s="31"/>
      <c r="DG88" s="31"/>
      <c r="DH88" s="31"/>
      <c r="DI88" s="31"/>
      <c r="DJ88" s="31"/>
      <c r="DK88" s="31"/>
      <c r="DL88" s="31"/>
      <c r="DM88" s="31"/>
      <c r="DN88" s="31"/>
      <c r="DO88" s="31"/>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31"/>
      <c r="ER88" s="31"/>
      <c r="ES88" s="31"/>
      <c r="ET88" s="31"/>
      <c r="EU88" s="31"/>
      <c r="EV88" s="31"/>
      <c r="EW88" s="31"/>
      <c r="EX88" s="31"/>
      <c r="EY88" s="31"/>
      <c r="EZ88" s="31"/>
      <c r="FA88" s="31"/>
      <c r="FB88" s="32">
        <f t="shared" si="105"/>
        <v>16557.333333333332</v>
      </c>
      <c r="FC88" s="32">
        <f t="shared" si="106"/>
        <v>16557</v>
      </c>
      <c r="FD88" s="33">
        <f t="shared" si="107"/>
        <v>3145.83</v>
      </c>
      <c r="FE88" s="33">
        <f t="shared" si="122"/>
        <v>19702.830000000002</v>
      </c>
      <c r="FF88" s="33">
        <f t="shared" si="123"/>
        <v>33114</v>
      </c>
      <c r="FG88" s="33">
        <f t="shared" si="124"/>
        <v>39405.660000000003</v>
      </c>
      <c r="FH88" s="34">
        <f t="shared" si="111"/>
        <v>3817.5186810748633</v>
      </c>
      <c r="FI88" s="35">
        <f t="shared" si="112"/>
        <v>9.6877420174534906E-2</v>
      </c>
      <c r="FJ88" s="180"/>
    </row>
    <row r="89" spans="1:167" ht="54.95" customHeight="1" x14ac:dyDescent="0.25">
      <c r="A89" s="10">
        <v>67</v>
      </c>
      <c r="B89" s="11" t="s">
        <v>193</v>
      </c>
      <c r="C89" s="13" t="s">
        <v>194</v>
      </c>
      <c r="D89" s="15">
        <v>2</v>
      </c>
      <c r="E89" s="15" t="s">
        <v>120</v>
      </c>
      <c r="F89" s="15" t="s">
        <v>69</v>
      </c>
      <c r="G89" s="19" t="s">
        <v>69</v>
      </c>
      <c r="H89" s="19"/>
      <c r="I89" s="19"/>
      <c r="J89" s="19"/>
      <c r="K89" s="19"/>
      <c r="L89" s="19"/>
      <c r="M89" s="27">
        <v>25265</v>
      </c>
      <c r="N89" s="28">
        <f t="shared" si="93"/>
        <v>4800.3500000000004</v>
      </c>
      <c r="O89" s="27">
        <f t="shared" si="94"/>
        <v>30065.35</v>
      </c>
      <c r="P89" s="27">
        <f t="shared" si="116"/>
        <v>50530</v>
      </c>
      <c r="Q89" s="27">
        <f t="shared" si="117"/>
        <v>60130.7</v>
      </c>
      <c r="R89" s="29">
        <v>23137</v>
      </c>
      <c r="S89" s="29">
        <f t="shared" si="97"/>
        <v>4396.03</v>
      </c>
      <c r="T89" s="29">
        <f t="shared" si="98"/>
        <v>27533.03</v>
      </c>
      <c r="U89" s="29">
        <f t="shared" si="118"/>
        <v>46274</v>
      </c>
      <c r="V89" s="29">
        <f t="shared" si="119"/>
        <v>55066.06</v>
      </c>
      <c r="W89" s="30">
        <v>30000</v>
      </c>
      <c r="X89" s="31">
        <f t="shared" si="101"/>
        <v>5700</v>
      </c>
      <c r="Y89" s="31">
        <f t="shared" si="102"/>
        <v>35700</v>
      </c>
      <c r="Z89" s="31">
        <f t="shared" si="120"/>
        <v>60000</v>
      </c>
      <c r="AA89" s="31">
        <f t="shared" si="121"/>
        <v>71400</v>
      </c>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c r="BP89" s="31"/>
      <c r="BQ89" s="31"/>
      <c r="BR89" s="31"/>
      <c r="BS89" s="31"/>
      <c r="BT89" s="31"/>
      <c r="BU89" s="31"/>
      <c r="BV89" s="31"/>
      <c r="BW89" s="31"/>
      <c r="BX89" s="31"/>
      <c r="BY89" s="31"/>
      <c r="BZ89" s="31"/>
      <c r="CA89" s="31"/>
      <c r="CB89" s="31"/>
      <c r="CC89" s="31"/>
      <c r="CD89" s="31"/>
      <c r="CE89" s="31"/>
      <c r="CF89" s="31"/>
      <c r="CG89" s="31"/>
      <c r="CH89" s="31"/>
      <c r="CI89" s="31"/>
      <c r="CJ89" s="31"/>
      <c r="CK89" s="31"/>
      <c r="CL89" s="31"/>
      <c r="CM89" s="31"/>
      <c r="CN89" s="31"/>
      <c r="CO89" s="31"/>
      <c r="CP89" s="31"/>
      <c r="CQ89" s="31"/>
      <c r="CR89" s="31"/>
      <c r="CS89" s="31"/>
      <c r="CT89" s="31"/>
      <c r="CU89" s="31"/>
      <c r="CV89" s="31"/>
      <c r="CW89" s="31"/>
      <c r="CX89" s="31"/>
      <c r="CY89" s="31"/>
      <c r="CZ89" s="31"/>
      <c r="DA89" s="31"/>
      <c r="DB89" s="31"/>
      <c r="DC89" s="31"/>
      <c r="DD89" s="31"/>
      <c r="DE89" s="31"/>
      <c r="DF89" s="31"/>
      <c r="DG89" s="31"/>
      <c r="DH89" s="31"/>
      <c r="DI89" s="31"/>
      <c r="DJ89" s="31"/>
      <c r="DK89" s="31"/>
      <c r="DL89" s="31"/>
      <c r="DM89" s="31"/>
      <c r="DN89" s="31"/>
      <c r="DO89" s="31"/>
      <c r="DP89" s="31"/>
      <c r="DQ89" s="31"/>
      <c r="DR89" s="31"/>
      <c r="DS89" s="31"/>
      <c r="DT89" s="31"/>
      <c r="DU89" s="31"/>
      <c r="DV89" s="31"/>
      <c r="DW89" s="31"/>
      <c r="DX89" s="31"/>
      <c r="DY89" s="31"/>
      <c r="DZ89" s="31"/>
      <c r="EA89" s="31"/>
      <c r="EB89" s="31"/>
      <c r="EC89" s="31"/>
      <c r="ED89" s="31"/>
      <c r="EE89" s="31"/>
      <c r="EF89" s="31"/>
      <c r="EG89" s="31"/>
      <c r="EH89" s="31"/>
      <c r="EI89" s="31"/>
      <c r="EJ89" s="31"/>
      <c r="EK89" s="31"/>
      <c r="EL89" s="31"/>
      <c r="EM89" s="31"/>
      <c r="EN89" s="31"/>
      <c r="EO89" s="31"/>
      <c r="EP89" s="31"/>
      <c r="EQ89" s="31"/>
      <c r="ER89" s="31"/>
      <c r="ES89" s="31"/>
      <c r="ET89" s="31"/>
      <c r="EU89" s="31"/>
      <c r="EV89" s="31"/>
      <c r="EW89" s="31"/>
      <c r="EX89" s="31"/>
      <c r="EY89" s="31"/>
      <c r="EZ89" s="31"/>
      <c r="FA89" s="31"/>
      <c r="FB89" s="32">
        <f t="shared" si="105"/>
        <v>26134</v>
      </c>
      <c r="FC89" s="32">
        <f t="shared" si="106"/>
        <v>26134</v>
      </c>
      <c r="FD89" s="33">
        <f t="shared" si="107"/>
        <v>4965.46</v>
      </c>
      <c r="FE89" s="33">
        <f t="shared" si="122"/>
        <v>31099.46</v>
      </c>
      <c r="FF89" s="33">
        <f t="shared" si="123"/>
        <v>52268</v>
      </c>
      <c r="FG89" s="33">
        <f t="shared" si="124"/>
        <v>62198.92</v>
      </c>
      <c r="FH89" s="34">
        <f t="shared" si="111"/>
        <v>6826.7878955967326</v>
      </c>
      <c r="FI89" s="35">
        <f t="shared" si="112"/>
        <v>0.1097573381595168</v>
      </c>
      <c r="FJ89" s="180"/>
    </row>
    <row r="90" spans="1:167" ht="54.95" customHeight="1" x14ac:dyDescent="0.25">
      <c r="A90" s="10">
        <v>68</v>
      </c>
      <c r="B90" s="11" t="s">
        <v>195</v>
      </c>
      <c r="C90" s="13" t="s">
        <v>196</v>
      </c>
      <c r="D90" s="15">
        <v>1</v>
      </c>
      <c r="E90" s="15" t="s">
        <v>120</v>
      </c>
      <c r="F90" s="15" t="s">
        <v>69</v>
      </c>
      <c r="G90" s="19" t="s">
        <v>69</v>
      </c>
      <c r="H90" s="19"/>
      <c r="I90" s="19"/>
      <c r="J90" s="19"/>
      <c r="K90" s="19"/>
      <c r="L90" s="19"/>
      <c r="M90" s="27">
        <v>396206</v>
      </c>
      <c r="N90" s="28">
        <f t="shared" si="93"/>
        <v>75279.14</v>
      </c>
      <c r="O90" s="27">
        <f t="shared" si="94"/>
        <v>471485.14</v>
      </c>
      <c r="P90" s="27">
        <f t="shared" si="116"/>
        <v>396206</v>
      </c>
      <c r="Q90" s="27">
        <f t="shared" si="117"/>
        <v>471485.14</v>
      </c>
      <c r="R90" s="29">
        <v>347048</v>
      </c>
      <c r="S90" s="29">
        <f t="shared" si="97"/>
        <v>65939.12</v>
      </c>
      <c r="T90" s="29">
        <f t="shared" si="98"/>
        <v>412987.12</v>
      </c>
      <c r="U90" s="29">
        <f t="shared" si="118"/>
        <v>347048</v>
      </c>
      <c r="V90" s="29">
        <f t="shared" si="119"/>
        <v>412987.12</v>
      </c>
      <c r="W90" s="30">
        <v>500000</v>
      </c>
      <c r="X90" s="31">
        <f t="shared" si="101"/>
        <v>95000</v>
      </c>
      <c r="Y90" s="31">
        <f t="shared" si="102"/>
        <v>595000</v>
      </c>
      <c r="Z90" s="31">
        <f t="shared" si="120"/>
        <v>500000</v>
      </c>
      <c r="AA90" s="31">
        <f t="shared" si="121"/>
        <v>595000</v>
      </c>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c r="BP90" s="31"/>
      <c r="BQ90" s="31"/>
      <c r="BR90" s="31"/>
      <c r="BS90" s="31"/>
      <c r="BT90" s="31"/>
      <c r="BU90" s="31"/>
      <c r="BV90" s="31"/>
      <c r="BW90" s="31"/>
      <c r="BX90" s="31"/>
      <c r="BY90" s="31"/>
      <c r="BZ90" s="31"/>
      <c r="CA90" s="31"/>
      <c r="CB90" s="31"/>
      <c r="CC90" s="31"/>
      <c r="CD90" s="31"/>
      <c r="CE90" s="31"/>
      <c r="CF90" s="31"/>
      <c r="CG90" s="31"/>
      <c r="CH90" s="31"/>
      <c r="CI90" s="31"/>
      <c r="CJ90" s="31"/>
      <c r="CK90" s="31"/>
      <c r="CL90" s="31"/>
      <c r="CM90" s="31"/>
      <c r="CN90" s="31"/>
      <c r="CO90" s="31"/>
      <c r="CP90" s="31"/>
      <c r="CQ90" s="31"/>
      <c r="CR90" s="31"/>
      <c r="CS90" s="31"/>
      <c r="CT90" s="31"/>
      <c r="CU90" s="31"/>
      <c r="CV90" s="31"/>
      <c r="CW90" s="31"/>
      <c r="CX90" s="31"/>
      <c r="CY90" s="31"/>
      <c r="CZ90" s="31"/>
      <c r="DA90" s="31"/>
      <c r="DB90" s="31"/>
      <c r="DC90" s="31"/>
      <c r="DD90" s="31"/>
      <c r="DE90" s="31"/>
      <c r="DF90" s="31"/>
      <c r="DG90" s="31"/>
      <c r="DH90" s="31"/>
      <c r="DI90" s="31"/>
      <c r="DJ90" s="31"/>
      <c r="DK90" s="31"/>
      <c r="DL90" s="31"/>
      <c r="DM90" s="31"/>
      <c r="DN90" s="31"/>
      <c r="DO90" s="31"/>
      <c r="DP90" s="31"/>
      <c r="DQ90" s="31"/>
      <c r="DR90" s="31"/>
      <c r="DS90" s="31"/>
      <c r="DT90" s="31"/>
      <c r="DU90" s="31"/>
      <c r="DV90" s="31"/>
      <c r="DW90" s="31"/>
      <c r="DX90" s="31"/>
      <c r="DY90" s="31"/>
      <c r="DZ90" s="31"/>
      <c r="EA90" s="31"/>
      <c r="EB90" s="31"/>
      <c r="EC90" s="31"/>
      <c r="ED90" s="31"/>
      <c r="EE90" s="31"/>
      <c r="EF90" s="31"/>
      <c r="EG90" s="31"/>
      <c r="EH90" s="31"/>
      <c r="EI90" s="31"/>
      <c r="EJ90" s="31"/>
      <c r="EK90" s="31"/>
      <c r="EL90" s="31"/>
      <c r="EM90" s="31"/>
      <c r="EN90" s="31"/>
      <c r="EO90" s="31"/>
      <c r="EP90" s="31"/>
      <c r="EQ90" s="31"/>
      <c r="ER90" s="31"/>
      <c r="ES90" s="31"/>
      <c r="ET90" s="31"/>
      <c r="EU90" s="31"/>
      <c r="EV90" s="31"/>
      <c r="EW90" s="31"/>
      <c r="EX90" s="31"/>
      <c r="EY90" s="31"/>
      <c r="EZ90" s="31"/>
      <c r="FA90" s="31"/>
      <c r="FB90" s="32">
        <f t="shared" si="105"/>
        <v>414418</v>
      </c>
      <c r="FC90" s="32">
        <f t="shared" si="106"/>
        <v>414418</v>
      </c>
      <c r="FD90" s="33">
        <f t="shared" si="107"/>
        <v>78739.42</v>
      </c>
      <c r="FE90" s="33">
        <f t="shared" si="122"/>
        <v>493157.42</v>
      </c>
      <c r="FF90" s="33">
        <f t="shared" si="123"/>
        <v>414418</v>
      </c>
      <c r="FG90" s="33">
        <f t="shared" si="124"/>
        <v>493157.42</v>
      </c>
      <c r="FH90" s="34">
        <f t="shared" si="111"/>
        <v>75870.230928748424</v>
      </c>
      <c r="FI90" s="35">
        <f t="shared" si="112"/>
        <v>0.15384586716498846</v>
      </c>
      <c r="FJ90" s="180"/>
    </row>
    <row r="91" spans="1:167" ht="119.1" customHeight="1" x14ac:dyDescent="0.25">
      <c r="A91" s="10">
        <v>69</v>
      </c>
      <c r="B91" s="11" t="s">
        <v>197</v>
      </c>
      <c r="C91" s="13" t="s">
        <v>198</v>
      </c>
      <c r="D91" s="15">
        <v>1</v>
      </c>
      <c r="E91" s="15" t="s">
        <v>120</v>
      </c>
      <c r="F91" s="15">
        <v>2</v>
      </c>
      <c r="G91" s="19" t="s">
        <v>150</v>
      </c>
      <c r="H91" s="19"/>
      <c r="I91" s="19"/>
      <c r="J91" s="19"/>
      <c r="K91" s="19"/>
      <c r="L91" s="19"/>
      <c r="M91" s="27">
        <v>142404</v>
      </c>
      <c r="N91" s="28">
        <f t="shared" si="93"/>
        <v>27056.760000000002</v>
      </c>
      <c r="O91" s="27">
        <f t="shared" si="94"/>
        <v>169460.76</v>
      </c>
      <c r="P91" s="27">
        <f>+M91*D91*F91</f>
        <v>284808</v>
      </c>
      <c r="Q91" s="27">
        <f>+O91*D91*F91</f>
        <v>338921.52</v>
      </c>
      <c r="R91" s="29">
        <v>173524</v>
      </c>
      <c r="S91" s="29">
        <f t="shared" si="97"/>
        <v>32969.56</v>
      </c>
      <c r="T91" s="29">
        <f t="shared" si="98"/>
        <v>206493.56</v>
      </c>
      <c r="U91" s="29">
        <f>+R91*D91*F91</f>
        <v>347048</v>
      </c>
      <c r="V91" s="29">
        <f>+T91*D91*F91</f>
        <v>412987.12</v>
      </c>
      <c r="W91" s="30">
        <v>400000</v>
      </c>
      <c r="X91" s="31">
        <f t="shared" si="101"/>
        <v>76000</v>
      </c>
      <c r="Y91" s="31">
        <f t="shared" si="102"/>
        <v>476000</v>
      </c>
      <c r="Z91" s="31">
        <f>+W91*D91*F91</f>
        <v>800000</v>
      </c>
      <c r="AA91" s="31">
        <f>+Y91*D91*F91</f>
        <v>952000</v>
      </c>
      <c r="AB91" s="31"/>
      <c r="AC91" s="31"/>
      <c r="AD91" s="31"/>
      <c r="AE91" s="31"/>
      <c r="AF91" s="31"/>
      <c r="AG91" s="31"/>
      <c r="AH91" s="31"/>
      <c r="AI91" s="31"/>
      <c r="AJ91" s="31"/>
      <c r="AK91" s="31"/>
      <c r="AL91" s="31"/>
      <c r="AM91" s="31"/>
      <c r="AN91" s="31"/>
      <c r="AO91" s="31"/>
      <c r="AP91" s="31"/>
      <c r="AQ91" s="31"/>
      <c r="AR91" s="31"/>
      <c r="AS91" s="31"/>
      <c r="AT91" s="31"/>
      <c r="AU91" s="31"/>
      <c r="AV91" s="31"/>
      <c r="AW91" s="31"/>
      <c r="AX91" s="31"/>
      <c r="AY91" s="31"/>
      <c r="AZ91" s="31"/>
      <c r="BA91" s="31"/>
      <c r="BB91" s="31"/>
      <c r="BC91" s="31"/>
      <c r="BD91" s="31"/>
      <c r="BE91" s="31"/>
      <c r="BF91" s="31"/>
      <c r="BG91" s="31"/>
      <c r="BH91" s="31"/>
      <c r="BI91" s="31"/>
      <c r="BJ91" s="31"/>
      <c r="BK91" s="31"/>
      <c r="BL91" s="31"/>
      <c r="BM91" s="31"/>
      <c r="BN91" s="31"/>
      <c r="BO91" s="31"/>
      <c r="BP91" s="31"/>
      <c r="BQ91" s="31"/>
      <c r="BR91" s="31"/>
      <c r="BS91" s="31"/>
      <c r="BT91" s="31"/>
      <c r="BU91" s="31"/>
      <c r="BV91" s="31"/>
      <c r="BW91" s="31"/>
      <c r="BX91" s="31"/>
      <c r="BY91" s="31"/>
      <c r="BZ91" s="31"/>
      <c r="CA91" s="31"/>
      <c r="CB91" s="31"/>
      <c r="CC91" s="31"/>
      <c r="CD91" s="31"/>
      <c r="CE91" s="31"/>
      <c r="CF91" s="31"/>
      <c r="CG91" s="31"/>
      <c r="CH91" s="31"/>
      <c r="CI91" s="31"/>
      <c r="CJ91" s="31"/>
      <c r="CK91" s="31"/>
      <c r="CL91" s="31"/>
      <c r="CM91" s="31"/>
      <c r="CN91" s="31"/>
      <c r="CO91" s="31"/>
      <c r="CP91" s="31"/>
      <c r="CQ91" s="31"/>
      <c r="CR91" s="31"/>
      <c r="CS91" s="31"/>
      <c r="CT91" s="31"/>
      <c r="CU91" s="31"/>
      <c r="CV91" s="31"/>
      <c r="CW91" s="31"/>
      <c r="CX91" s="31"/>
      <c r="CY91" s="31"/>
      <c r="CZ91" s="31"/>
      <c r="DA91" s="31"/>
      <c r="DB91" s="31"/>
      <c r="DC91" s="31"/>
      <c r="DD91" s="31"/>
      <c r="DE91" s="31"/>
      <c r="DF91" s="31"/>
      <c r="DG91" s="31"/>
      <c r="DH91" s="31"/>
      <c r="DI91" s="31"/>
      <c r="DJ91" s="31"/>
      <c r="DK91" s="31"/>
      <c r="DL91" s="31"/>
      <c r="DM91" s="31"/>
      <c r="DN91" s="31"/>
      <c r="DO91" s="31"/>
      <c r="DP91" s="31"/>
      <c r="DQ91" s="31"/>
      <c r="DR91" s="31"/>
      <c r="DS91" s="31"/>
      <c r="DT91" s="31"/>
      <c r="DU91" s="31"/>
      <c r="DV91" s="31"/>
      <c r="DW91" s="31"/>
      <c r="DX91" s="31"/>
      <c r="DY91" s="31"/>
      <c r="DZ91" s="31"/>
      <c r="EA91" s="31"/>
      <c r="EB91" s="31"/>
      <c r="EC91" s="31"/>
      <c r="ED91" s="31"/>
      <c r="EE91" s="31"/>
      <c r="EF91" s="31"/>
      <c r="EG91" s="31"/>
      <c r="EH91" s="31"/>
      <c r="EI91" s="31"/>
      <c r="EJ91" s="31"/>
      <c r="EK91" s="31"/>
      <c r="EL91" s="31"/>
      <c r="EM91" s="31"/>
      <c r="EN91" s="31"/>
      <c r="EO91" s="31"/>
      <c r="EP91" s="31"/>
      <c r="EQ91" s="31"/>
      <c r="ER91" s="31"/>
      <c r="ES91" s="31"/>
      <c r="ET91" s="31"/>
      <c r="EU91" s="31"/>
      <c r="EV91" s="31"/>
      <c r="EW91" s="31"/>
      <c r="EX91" s="31"/>
      <c r="EY91" s="31"/>
      <c r="EZ91" s="31"/>
      <c r="FA91" s="31"/>
      <c r="FB91" s="32">
        <f>MEDIAN(M91,R91,W91)</f>
        <v>173524</v>
      </c>
      <c r="FC91" s="32">
        <f t="shared" si="106"/>
        <v>173524</v>
      </c>
      <c r="FD91" s="33">
        <f t="shared" si="107"/>
        <v>32969.56</v>
      </c>
      <c r="FE91" s="33">
        <f t="shared" si="113"/>
        <v>206493.56</v>
      </c>
      <c r="FF91" s="33">
        <f t="shared" si="114"/>
        <v>347048</v>
      </c>
      <c r="FG91" s="33">
        <f t="shared" si="115"/>
        <v>412987.12</v>
      </c>
      <c r="FH91" s="34">
        <f t="shared" si="111"/>
        <v>273228.80532793282</v>
      </c>
      <c r="FI91" s="35">
        <f t="shared" si="112"/>
        <v>0.66159158989736244</v>
      </c>
      <c r="FJ91" s="180"/>
    </row>
    <row r="92" spans="1:167" ht="120.6" customHeight="1" x14ac:dyDescent="0.25">
      <c r="A92" s="10">
        <v>70</v>
      </c>
      <c r="B92" s="11" t="s">
        <v>199</v>
      </c>
      <c r="C92" s="13" t="s">
        <v>147</v>
      </c>
      <c r="D92" s="15">
        <v>50</v>
      </c>
      <c r="E92" s="15" t="s">
        <v>120</v>
      </c>
      <c r="F92" s="15" t="s">
        <v>69</v>
      </c>
      <c r="G92" s="19" t="s">
        <v>69</v>
      </c>
      <c r="H92" s="19"/>
      <c r="I92" s="19"/>
      <c r="J92" s="19"/>
      <c r="K92" s="19"/>
      <c r="L92" s="19"/>
      <c r="M92" s="27">
        <v>18834</v>
      </c>
      <c r="N92" s="28">
        <f t="shared" si="93"/>
        <v>3578.46</v>
      </c>
      <c r="O92" s="27">
        <f t="shared" si="94"/>
        <v>22412.46</v>
      </c>
      <c r="P92" s="27">
        <f>+M92*D92</f>
        <v>941700</v>
      </c>
      <c r="Q92" s="27">
        <f>+O92*D92</f>
        <v>1120623</v>
      </c>
      <c r="R92" s="29">
        <v>17352</v>
      </c>
      <c r="S92" s="29">
        <f t="shared" si="97"/>
        <v>3296.88</v>
      </c>
      <c r="T92" s="29">
        <f t="shared" si="98"/>
        <v>20648.88</v>
      </c>
      <c r="U92" s="29">
        <f>+R92*D92</f>
        <v>867600</v>
      </c>
      <c r="V92" s="29">
        <f>+T92*D92</f>
        <v>1032444</v>
      </c>
      <c r="W92" s="30">
        <v>22500</v>
      </c>
      <c r="X92" s="31">
        <f t="shared" si="101"/>
        <v>4275</v>
      </c>
      <c r="Y92" s="31">
        <f t="shared" si="102"/>
        <v>26775</v>
      </c>
      <c r="Z92" s="31">
        <f>+W92*D92</f>
        <v>1125000</v>
      </c>
      <c r="AA92" s="31">
        <f>+Y92*D92</f>
        <v>1338750</v>
      </c>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c r="CB92" s="31"/>
      <c r="CC92" s="31"/>
      <c r="CD92" s="31"/>
      <c r="CE92" s="31"/>
      <c r="CF92" s="31"/>
      <c r="CG92" s="31"/>
      <c r="CH92" s="31"/>
      <c r="CI92" s="31"/>
      <c r="CJ92" s="31"/>
      <c r="CK92" s="31"/>
      <c r="CL92" s="31"/>
      <c r="CM92" s="31"/>
      <c r="CN92" s="31"/>
      <c r="CO92" s="31"/>
      <c r="CP92" s="31"/>
      <c r="CQ92" s="31"/>
      <c r="CR92" s="31"/>
      <c r="CS92" s="31"/>
      <c r="CT92" s="31"/>
      <c r="CU92" s="31"/>
      <c r="CV92" s="31"/>
      <c r="CW92" s="31"/>
      <c r="CX92" s="31"/>
      <c r="CY92" s="31"/>
      <c r="CZ92" s="31"/>
      <c r="DA92" s="31"/>
      <c r="DB92" s="31"/>
      <c r="DC92" s="31"/>
      <c r="DD92" s="31"/>
      <c r="DE92" s="31"/>
      <c r="DF92" s="31"/>
      <c r="DG92" s="31"/>
      <c r="DH92" s="31"/>
      <c r="DI92" s="31"/>
      <c r="DJ92" s="31"/>
      <c r="DK92" s="31"/>
      <c r="DL92" s="31"/>
      <c r="DM92" s="31"/>
      <c r="DN92" s="31"/>
      <c r="DO92" s="31"/>
      <c r="DP92" s="31"/>
      <c r="DQ92" s="31"/>
      <c r="DR92" s="31"/>
      <c r="DS92" s="31"/>
      <c r="DT92" s="31"/>
      <c r="DU92" s="31"/>
      <c r="DV92" s="31"/>
      <c r="DW92" s="31"/>
      <c r="DX92" s="31"/>
      <c r="DY92" s="31"/>
      <c r="DZ92" s="31"/>
      <c r="EA92" s="31"/>
      <c r="EB92" s="31"/>
      <c r="EC92" s="31"/>
      <c r="ED92" s="31"/>
      <c r="EE92" s="31"/>
      <c r="EF92" s="31"/>
      <c r="EG92" s="31"/>
      <c r="EH92" s="31"/>
      <c r="EI92" s="31"/>
      <c r="EJ92" s="31"/>
      <c r="EK92" s="31"/>
      <c r="EL92" s="31"/>
      <c r="EM92" s="31"/>
      <c r="EN92" s="31"/>
      <c r="EO92" s="31"/>
      <c r="EP92" s="31"/>
      <c r="EQ92" s="31"/>
      <c r="ER92" s="31"/>
      <c r="ES92" s="31"/>
      <c r="ET92" s="31"/>
      <c r="EU92" s="31"/>
      <c r="EV92" s="31"/>
      <c r="EW92" s="31"/>
      <c r="EX92" s="31"/>
      <c r="EY92" s="31"/>
      <c r="EZ92" s="31"/>
      <c r="FA92" s="31"/>
      <c r="FB92" s="32">
        <f t="shared" si="105"/>
        <v>19562</v>
      </c>
      <c r="FC92" s="32">
        <f t="shared" si="106"/>
        <v>19562</v>
      </c>
      <c r="FD92" s="33">
        <f t="shared" si="107"/>
        <v>3716.78</v>
      </c>
      <c r="FE92" s="33">
        <f t="shared" si="113"/>
        <v>23278.78</v>
      </c>
      <c r="FF92" s="33">
        <f t="shared" ref="FF92" si="125">+FC92*D92</f>
        <v>978100</v>
      </c>
      <c r="FG92" s="33">
        <f t="shared" ref="FG92" si="126">+FE92*D92</f>
        <v>1163939</v>
      </c>
      <c r="FH92" s="34">
        <f t="shared" si="111"/>
        <v>128745.35150443297</v>
      </c>
      <c r="FI92" s="35">
        <f t="shared" si="112"/>
        <v>0.11061176874770325</v>
      </c>
      <c r="FJ92" s="180"/>
    </row>
    <row r="93" spans="1:167" ht="54.95" customHeight="1" x14ac:dyDescent="0.25">
      <c r="A93" s="10">
        <v>71</v>
      </c>
      <c r="B93" s="11" t="s">
        <v>157</v>
      </c>
      <c r="C93" s="13" t="s">
        <v>158</v>
      </c>
      <c r="D93" s="15">
        <v>2</v>
      </c>
      <c r="E93" s="15" t="s">
        <v>120</v>
      </c>
      <c r="F93" s="15">
        <v>1</v>
      </c>
      <c r="G93" s="19" t="s">
        <v>150</v>
      </c>
      <c r="H93" s="19"/>
      <c r="I93" s="19"/>
      <c r="J93" s="19"/>
      <c r="K93" s="19"/>
      <c r="L93" s="19"/>
      <c r="M93" s="27">
        <v>373237</v>
      </c>
      <c r="N93" s="28">
        <f t="shared" si="93"/>
        <v>70915.03</v>
      </c>
      <c r="O93" s="27">
        <f t="shared" si="94"/>
        <v>444152.03</v>
      </c>
      <c r="P93" s="27">
        <f>+M93*D93*F93</f>
        <v>746474</v>
      </c>
      <c r="Q93" s="27">
        <f>+O93*D93*F93</f>
        <v>888304.06</v>
      </c>
      <c r="R93" s="29">
        <v>477769</v>
      </c>
      <c r="S93" s="29">
        <f t="shared" si="97"/>
        <v>90776.11</v>
      </c>
      <c r="T93" s="29">
        <f t="shared" si="98"/>
        <v>568545.11</v>
      </c>
      <c r="U93" s="29">
        <f>+R93*D93*F93</f>
        <v>955538</v>
      </c>
      <c r="V93" s="29">
        <f>+T93*D93*F93</f>
        <v>1137090.22</v>
      </c>
      <c r="W93" s="30">
        <v>650000</v>
      </c>
      <c r="X93" s="31">
        <f t="shared" si="101"/>
        <v>123500</v>
      </c>
      <c r="Y93" s="31">
        <f t="shared" si="102"/>
        <v>773500</v>
      </c>
      <c r="Z93" s="31">
        <f>+W93*D93*F93</f>
        <v>1300000</v>
      </c>
      <c r="AA93" s="31">
        <f>+Y93*D93*F93</f>
        <v>1547000</v>
      </c>
      <c r="AB93" s="31"/>
      <c r="AC93" s="31"/>
      <c r="AD93" s="31"/>
      <c r="AE93" s="31"/>
      <c r="AF93" s="31"/>
      <c r="AG93" s="31"/>
      <c r="AH93" s="31"/>
      <c r="AI93" s="31"/>
      <c r="AJ93" s="31"/>
      <c r="AK93" s="31"/>
      <c r="AL93" s="31"/>
      <c r="AM93" s="31"/>
      <c r="AN93" s="31"/>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c r="CA93" s="31"/>
      <c r="CB93" s="31"/>
      <c r="CC93" s="31"/>
      <c r="CD93" s="31"/>
      <c r="CE93" s="31"/>
      <c r="CF93" s="31"/>
      <c r="CG93" s="31"/>
      <c r="CH93" s="31"/>
      <c r="CI93" s="31"/>
      <c r="CJ93" s="31"/>
      <c r="CK93" s="31"/>
      <c r="CL93" s="31"/>
      <c r="CM93" s="31"/>
      <c r="CN93" s="31"/>
      <c r="CO93" s="31"/>
      <c r="CP93" s="31"/>
      <c r="CQ93" s="31"/>
      <c r="CR93" s="31"/>
      <c r="CS93" s="31"/>
      <c r="CT93" s="31"/>
      <c r="CU93" s="31"/>
      <c r="CV93" s="31"/>
      <c r="CW93" s="31"/>
      <c r="CX93" s="31"/>
      <c r="CY93" s="31"/>
      <c r="CZ93" s="31"/>
      <c r="DA93" s="31"/>
      <c r="DB93" s="31"/>
      <c r="DC93" s="31"/>
      <c r="DD93" s="31"/>
      <c r="DE93" s="31"/>
      <c r="DF93" s="31"/>
      <c r="DG93" s="31"/>
      <c r="DH93" s="31"/>
      <c r="DI93" s="31"/>
      <c r="DJ93" s="31"/>
      <c r="DK93" s="31"/>
      <c r="DL93" s="31"/>
      <c r="DM93" s="31"/>
      <c r="DN93" s="31"/>
      <c r="DO93" s="31"/>
      <c r="DP93" s="31"/>
      <c r="DQ93" s="31"/>
      <c r="DR93" s="31"/>
      <c r="DS93" s="31"/>
      <c r="DT93" s="31"/>
      <c r="DU93" s="31"/>
      <c r="DV93" s="31"/>
      <c r="DW93" s="31"/>
      <c r="DX93" s="31"/>
      <c r="DY93" s="31"/>
      <c r="DZ93" s="31"/>
      <c r="EA93" s="31"/>
      <c r="EB93" s="31"/>
      <c r="EC93" s="31"/>
      <c r="ED93" s="31"/>
      <c r="EE93" s="31"/>
      <c r="EF93" s="31"/>
      <c r="EG93" s="31"/>
      <c r="EH93" s="31"/>
      <c r="EI93" s="31"/>
      <c r="EJ93" s="31"/>
      <c r="EK93" s="31"/>
      <c r="EL93" s="31"/>
      <c r="EM93" s="31"/>
      <c r="EN93" s="31"/>
      <c r="EO93" s="31"/>
      <c r="EP93" s="31"/>
      <c r="EQ93" s="31"/>
      <c r="ER93" s="31"/>
      <c r="ES93" s="31"/>
      <c r="ET93" s="31"/>
      <c r="EU93" s="31"/>
      <c r="EV93" s="31"/>
      <c r="EW93" s="31"/>
      <c r="EX93" s="31"/>
      <c r="EY93" s="31"/>
      <c r="EZ93" s="31"/>
      <c r="FA93" s="31"/>
      <c r="FB93" s="32">
        <f>MEDIAN(M93,R93,W93)</f>
        <v>477769</v>
      </c>
      <c r="FC93" s="32">
        <f t="shared" si="106"/>
        <v>477769</v>
      </c>
      <c r="FD93" s="33">
        <f t="shared" si="107"/>
        <v>90776.11</v>
      </c>
      <c r="FE93" s="33">
        <f t="shared" si="113"/>
        <v>568545.11</v>
      </c>
      <c r="FF93" s="33">
        <f t="shared" si="114"/>
        <v>955538</v>
      </c>
      <c r="FG93" s="33">
        <f t="shared" si="115"/>
        <v>1137090.22</v>
      </c>
      <c r="FH93" s="34">
        <f t="shared" si="111"/>
        <v>271579.92940889712</v>
      </c>
      <c r="FI93" s="35">
        <f t="shared" si="112"/>
        <v>0.23883762662992311</v>
      </c>
      <c r="FJ93" s="180"/>
    </row>
    <row r="94" spans="1:167" ht="54.95" customHeight="1" x14ac:dyDescent="0.25">
      <c r="A94" s="10"/>
      <c r="B94" s="11"/>
      <c r="C94" s="13"/>
      <c r="D94" s="15"/>
      <c r="E94" s="15"/>
      <c r="F94" s="15"/>
      <c r="G94" s="19"/>
      <c r="H94" s="19"/>
      <c r="I94" s="19"/>
      <c r="J94" s="19"/>
      <c r="K94" s="19"/>
      <c r="L94" s="19"/>
      <c r="M94" s="36"/>
      <c r="N94" s="41"/>
      <c r="O94" s="41"/>
      <c r="P94" s="41"/>
      <c r="Q94" s="41">
        <f>+SUM(Q72:Q93)</f>
        <v>61181811.530000009</v>
      </c>
      <c r="R94" s="24">
        <v>0</v>
      </c>
      <c r="V94" s="38">
        <f>+SUM(V72:V93)</f>
        <v>62408731.279999986</v>
      </c>
      <c r="AA94" s="38">
        <f>+SUM(AA72:AA93)</f>
        <v>75149572.189999998</v>
      </c>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c r="BM94" s="38"/>
      <c r="BN94" s="38"/>
      <c r="BO94" s="38"/>
      <c r="BP94" s="38"/>
      <c r="BQ94" s="38"/>
      <c r="BR94" s="38"/>
      <c r="BS94" s="38"/>
      <c r="BT94" s="38"/>
      <c r="BU94" s="38"/>
      <c r="BV94" s="38"/>
      <c r="BW94" s="38"/>
      <c r="BX94" s="38"/>
      <c r="BY94" s="38"/>
      <c r="BZ94" s="38"/>
      <c r="CA94" s="38"/>
      <c r="CB94" s="38"/>
      <c r="CC94" s="38"/>
      <c r="CD94" s="38"/>
      <c r="CE94" s="38"/>
      <c r="CF94" s="38"/>
      <c r="CG94" s="38"/>
      <c r="CH94" s="38"/>
      <c r="CI94" s="38"/>
      <c r="CJ94" s="38"/>
      <c r="CK94" s="38"/>
      <c r="CL94" s="38"/>
      <c r="CM94" s="38"/>
      <c r="CN94" s="38"/>
      <c r="CO94" s="38"/>
      <c r="CP94" s="38"/>
      <c r="CQ94" s="38"/>
      <c r="CR94" s="38"/>
      <c r="CS94" s="38"/>
      <c r="CT94" s="38"/>
      <c r="CU94" s="38"/>
      <c r="CV94" s="38"/>
      <c r="CW94" s="38"/>
      <c r="CX94" s="38"/>
      <c r="CY94" s="38"/>
      <c r="CZ94" s="38"/>
      <c r="DA94" s="38"/>
      <c r="DB94" s="38"/>
      <c r="DC94" s="38"/>
      <c r="DD94" s="38"/>
      <c r="DE94" s="38"/>
      <c r="DF94" s="38"/>
      <c r="DG94" s="38"/>
      <c r="DH94" s="38"/>
      <c r="DI94" s="38"/>
      <c r="DJ94" s="38"/>
      <c r="DK94" s="38"/>
      <c r="DL94" s="38"/>
      <c r="DM94" s="38"/>
      <c r="DN94" s="38"/>
      <c r="DO94" s="38"/>
      <c r="DP94" s="38"/>
      <c r="DQ94" s="38"/>
      <c r="DR94" s="38"/>
      <c r="DS94" s="38"/>
      <c r="DT94" s="38"/>
      <c r="DU94" s="38"/>
      <c r="DV94" s="38"/>
      <c r="DW94" s="38"/>
      <c r="DX94" s="38"/>
      <c r="DY94" s="38"/>
      <c r="DZ94" s="38"/>
      <c r="EA94" s="38"/>
      <c r="EB94" s="38"/>
      <c r="EC94" s="38"/>
      <c r="ED94" s="38"/>
      <c r="EE94" s="38"/>
      <c r="EF94" s="38"/>
      <c r="EG94" s="38"/>
      <c r="EH94" s="38"/>
      <c r="EI94" s="38"/>
      <c r="EJ94" s="38"/>
      <c r="EK94" s="38"/>
      <c r="EL94" s="38"/>
      <c r="EM94" s="38"/>
      <c r="EN94" s="38"/>
      <c r="EO94" s="38"/>
      <c r="EP94" s="38"/>
      <c r="EQ94" s="38"/>
      <c r="ER94" s="38"/>
      <c r="ES94" s="38"/>
      <c r="ET94" s="38"/>
      <c r="EU94" s="38"/>
      <c r="EV94" s="38"/>
      <c r="EW94" s="38"/>
      <c r="EX94" s="38"/>
      <c r="EY94" s="38"/>
      <c r="EZ94" s="38"/>
      <c r="FA94" s="38"/>
      <c r="FF94" s="24" t="s">
        <v>74</v>
      </c>
      <c r="FG94" s="38">
        <f>+SUM(FG72:FG93)</f>
        <v>63434768.319999993</v>
      </c>
    </row>
    <row r="95" spans="1:167" ht="54.95" customHeight="1" x14ac:dyDescent="0.25">
      <c r="A95" s="199" t="s">
        <v>342</v>
      </c>
      <c r="B95" s="200"/>
      <c r="C95" s="200"/>
      <c r="D95" s="200"/>
      <c r="E95" s="200"/>
      <c r="F95" s="200"/>
      <c r="G95" s="200"/>
      <c r="H95" s="61"/>
      <c r="I95" s="61"/>
      <c r="J95" s="61"/>
      <c r="K95" s="61"/>
      <c r="L95" s="61"/>
      <c r="M95" s="141" t="s">
        <v>51</v>
      </c>
      <c r="N95" s="5" t="s">
        <v>52</v>
      </c>
      <c r="O95" s="4" t="s">
        <v>53</v>
      </c>
      <c r="P95" s="4" t="s">
        <v>54</v>
      </c>
      <c r="Q95" s="4" t="s">
        <v>55</v>
      </c>
      <c r="R95" s="141" t="s">
        <v>51</v>
      </c>
      <c r="S95" s="5" t="s">
        <v>52</v>
      </c>
      <c r="T95" s="4" t="s">
        <v>53</v>
      </c>
      <c r="U95" s="4" t="s">
        <v>54</v>
      </c>
      <c r="V95" s="4" t="s">
        <v>55</v>
      </c>
      <c r="W95" s="4" t="s">
        <v>51</v>
      </c>
      <c r="X95" s="5" t="s">
        <v>52</v>
      </c>
      <c r="Y95" s="4" t="s">
        <v>53</v>
      </c>
      <c r="Z95" s="4" t="s">
        <v>54</v>
      </c>
      <c r="AA95" s="4" t="s">
        <v>55</v>
      </c>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7" t="s">
        <v>59</v>
      </c>
      <c r="FC95" s="7" t="s">
        <v>335</v>
      </c>
      <c r="FD95" s="8" t="s">
        <v>60</v>
      </c>
      <c r="FE95" s="7" t="s">
        <v>61</v>
      </c>
      <c r="FF95" s="7" t="s">
        <v>62</v>
      </c>
      <c r="FG95" s="7" t="s">
        <v>63</v>
      </c>
      <c r="FH95" s="9" t="s">
        <v>64</v>
      </c>
      <c r="FI95" s="9" t="s">
        <v>65</v>
      </c>
    </row>
    <row r="96" spans="1:167" ht="105.95" customHeight="1" x14ac:dyDescent="0.25">
      <c r="A96" s="10">
        <v>72</v>
      </c>
      <c r="B96" s="11" t="s">
        <v>139</v>
      </c>
      <c r="C96" s="13" t="s">
        <v>200</v>
      </c>
      <c r="D96" s="15">
        <v>1</v>
      </c>
      <c r="E96" s="15" t="s">
        <v>160</v>
      </c>
      <c r="F96" s="15">
        <v>1</v>
      </c>
      <c r="G96" s="19" t="s">
        <v>150</v>
      </c>
      <c r="H96" s="19"/>
      <c r="I96" s="19"/>
      <c r="J96" s="19"/>
      <c r="K96" s="19"/>
      <c r="L96" s="19"/>
      <c r="M96" s="27">
        <v>689053</v>
      </c>
      <c r="N96" s="28">
        <f t="shared" ref="N96:N104" si="127">+M96*19%</f>
        <v>130920.07</v>
      </c>
      <c r="O96" s="27">
        <f t="shared" ref="O96:O104" si="128">+M96+N96</f>
        <v>819973.07000000007</v>
      </c>
      <c r="P96" s="27">
        <f t="shared" ref="P96:P102" si="129">+M96*D96*F96</f>
        <v>689053</v>
      </c>
      <c r="Q96" s="27">
        <f t="shared" ref="Q96:Q102" si="130">+O96*D96*F96</f>
        <v>819973.07000000007</v>
      </c>
      <c r="R96" s="29">
        <v>682400</v>
      </c>
      <c r="S96" s="29">
        <f t="shared" ref="S96:S104" si="131">+R96*19%</f>
        <v>129656</v>
      </c>
      <c r="T96" s="29">
        <f t="shared" ref="T96:T104" si="132">+R96+S96</f>
        <v>812056</v>
      </c>
      <c r="U96" s="29">
        <f t="shared" ref="U96:U102" si="133">+R96*D96*F96</f>
        <v>682400</v>
      </c>
      <c r="V96" s="29">
        <f t="shared" ref="V96:V102" si="134">+T96*D96*F96</f>
        <v>812056</v>
      </c>
      <c r="W96" s="30">
        <v>1500000</v>
      </c>
      <c r="X96" s="31">
        <f t="shared" ref="X96:X104" si="135">+W96*19%</f>
        <v>285000</v>
      </c>
      <c r="Y96" s="31">
        <f t="shared" ref="Y96:Y104" si="136">+W96+X96</f>
        <v>1785000</v>
      </c>
      <c r="Z96" s="31">
        <f t="shared" ref="Z96:Z102" si="137">+W96*D96*F96</f>
        <v>1500000</v>
      </c>
      <c r="AA96" s="31">
        <f t="shared" ref="AA96:AA102" si="138">+Y96*D96*F96</f>
        <v>1785000</v>
      </c>
      <c r="AB96" s="31"/>
      <c r="AC96" s="31"/>
      <c r="AD96" s="31"/>
      <c r="AE96" s="31"/>
      <c r="AF96" s="31"/>
      <c r="AG96" s="31"/>
      <c r="AH96" s="31"/>
      <c r="AI96" s="31"/>
      <c r="AJ96" s="31"/>
      <c r="AK96" s="31"/>
      <c r="AL96" s="31"/>
      <c r="AM96" s="31"/>
      <c r="AN96" s="31"/>
      <c r="AO96" s="31"/>
      <c r="AP96" s="31"/>
      <c r="AQ96" s="31"/>
      <c r="AR96" s="31"/>
      <c r="AS96" s="31"/>
      <c r="AT96" s="31"/>
      <c r="AU96" s="31"/>
      <c r="AV96" s="31"/>
      <c r="AW96" s="31"/>
      <c r="AX96" s="31"/>
      <c r="AY96" s="31"/>
      <c r="AZ96" s="31"/>
      <c r="BA96" s="31"/>
      <c r="BB96" s="31"/>
      <c r="BC96" s="31"/>
      <c r="BD96" s="31"/>
      <c r="BE96" s="31"/>
      <c r="BF96" s="31"/>
      <c r="BG96" s="31"/>
      <c r="BH96" s="31"/>
      <c r="BI96" s="31"/>
      <c r="BJ96" s="31"/>
      <c r="BK96" s="31"/>
      <c r="BL96" s="31"/>
      <c r="BM96" s="31"/>
      <c r="BN96" s="31"/>
      <c r="BO96" s="31"/>
      <c r="BP96" s="31"/>
      <c r="BQ96" s="31"/>
      <c r="BR96" s="31"/>
      <c r="BS96" s="31"/>
      <c r="BT96" s="31"/>
      <c r="BU96" s="31"/>
      <c r="BV96" s="31"/>
      <c r="BW96" s="31"/>
      <c r="BX96" s="31"/>
      <c r="BY96" s="31"/>
      <c r="BZ96" s="31"/>
      <c r="CA96" s="31"/>
      <c r="CB96" s="31"/>
      <c r="CC96" s="31"/>
      <c r="CD96" s="31"/>
      <c r="CE96" s="31"/>
      <c r="CF96" s="31"/>
      <c r="CG96" s="31"/>
      <c r="CH96" s="31"/>
      <c r="CI96" s="31"/>
      <c r="CJ96" s="31"/>
      <c r="CK96" s="31"/>
      <c r="CL96" s="31"/>
      <c r="CM96" s="31"/>
      <c r="CN96" s="31"/>
      <c r="CO96" s="31"/>
      <c r="CP96" s="31"/>
      <c r="CQ96" s="31"/>
      <c r="CR96" s="31"/>
      <c r="CS96" s="31"/>
      <c r="CT96" s="31"/>
      <c r="CU96" s="31"/>
      <c r="CV96" s="31"/>
      <c r="CW96" s="31"/>
      <c r="CX96" s="31"/>
      <c r="CY96" s="31"/>
      <c r="CZ96" s="31"/>
      <c r="DA96" s="31"/>
      <c r="DB96" s="31"/>
      <c r="DC96" s="31"/>
      <c r="DD96" s="31"/>
      <c r="DE96" s="31"/>
      <c r="DF96" s="31"/>
      <c r="DG96" s="31"/>
      <c r="DH96" s="31"/>
      <c r="DI96" s="31"/>
      <c r="DJ96" s="31"/>
      <c r="DK96" s="31"/>
      <c r="DL96" s="31"/>
      <c r="DM96" s="31"/>
      <c r="DN96" s="31"/>
      <c r="DO96" s="31"/>
      <c r="DP96" s="31"/>
      <c r="DQ96" s="31"/>
      <c r="DR96" s="31"/>
      <c r="DS96" s="31"/>
      <c r="DT96" s="31"/>
      <c r="DU96" s="31"/>
      <c r="DV96" s="31"/>
      <c r="DW96" s="31"/>
      <c r="DX96" s="31"/>
      <c r="DY96" s="31"/>
      <c r="DZ96" s="31"/>
      <c r="EA96" s="31"/>
      <c r="EB96" s="31"/>
      <c r="EC96" s="31"/>
      <c r="ED96" s="31"/>
      <c r="EE96" s="31"/>
      <c r="EF96" s="31"/>
      <c r="EG96" s="31"/>
      <c r="EH96" s="31"/>
      <c r="EI96" s="31"/>
      <c r="EJ96" s="31"/>
      <c r="EK96" s="31"/>
      <c r="EL96" s="31"/>
      <c r="EM96" s="31"/>
      <c r="EN96" s="31"/>
      <c r="EO96" s="31"/>
      <c r="EP96" s="31"/>
      <c r="EQ96" s="31"/>
      <c r="ER96" s="31"/>
      <c r="ES96" s="31"/>
      <c r="ET96" s="31"/>
      <c r="EU96" s="31"/>
      <c r="EV96" s="31"/>
      <c r="EW96" s="31"/>
      <c r="EX96" s="31"/>
      <c r="EY96" s="31"/>
      <c r="EZ96" s="31"/>
      <c r="FA96" s="31"/>
      <c r="FB96" s="32">
        <f>MEDIAN(M96,R96,W96)</f>
        <v>689053</v>
      </c>
      <c r="FC96" s="32">
        <f t="shared" ref="FC96:FC104" si="139">ROUND(FB96,0)</f>
        <v>689053</v>
      </c>
      <c r="FD96" s="33">
        <f t="shared" ref="FD96:FD104" si="140">+FC96*19%</f>
        <v>130920.07</v>
      </c>
      <c r="FE96" s="33">
        <f t="shared" ref="FE96" si="141">+FC96+FD96</f>
        <v>819973.07000000007</v>
      </c>
      <c r="FF96" s="33">
        <f t="shared" ref="FF96" si="142">+FC96*D96*F96</f>
        <v>689053</v>
      </c>
      <c r="FG96" s="33">
        <f t="shared" ref="FG96" si="143">+FE96*D96*F96</f>
        <v>819973.07000000007</v>
      </c>
      <c r="FH96" s="34">
        <f t="shared" ref="FH96:FH104" si="144">+_xlfn.STDEV.P(Q96,V96,AA96)</f>
        <v>456795.56365312764</v>
      </c>
      <c r="FI96" s="35">
        <f t="shared" ref="FI96:FI104" si="145">+FH96/FG96</f>
        <v>0.55708605607392403</v>
      </c>
      <c r="FJ96" s="183" t="s">
        <v>86</v>
      </c>
    </row>
    <row r="97" spans="1:166" ht="105.95" customHeight="1" x14ac:dyDescent="0.25">
      <c r="A97" s="10">
        <v>73</v>
      </c>
      <c r="B97" s="11" t="s">
        <v>201</v>
      </c>
      <c r="C97" s="13" t="s">
        <v>202</v>
      </c>
      <c r="D97" s="15">
        <v>3</v>
      </c>
      <c r="E97" s="15" t="s">
        <v>168</v>
      </c>
      <c r="F97" s="15">
        <v>1</v>
      </c>
      <c r="G97" s="19" t="s">
        <v>83</v>
      </c>
      <c r="H97" s="19"/>
      <c r="I97" s="19"/>
      <c r="J97" s="19"/>
      <c r="K97" s="19"/>
      <c r="L97" s="19"/>
      <c r="M97" s="27">
        <v>2296844</v>
      </c>
      <c r="N97" s="28">
        <f t="shared" si="127"/>
        <v>436400.36</v>
      </c>
      <c r="O97" s="27">
        <f t="shared" si="128"/>
        <v>2733244.36</v>
      </c>
      <c r="P97" s="27">
        <f t="shared" si="129"/>
        <v>6890532</v>
      </c>
      <c r="Q97" s="27">
        <f t="shared" si="130"/>
        <v>8199733.0800000001</v>
      </c>
      <c r="R97" s="29">
        <v>2296844</v>
      </c>
      <c r="S97" s="29">
        <f t="shared" si="131"/>
        <v>436400.36</v>
      </c>
      <c r="T97" s="29">
        <f t="shared" si="132"/>
        <v>2733244.36</v>
      </c>
      <c r="U97" s="29">
        <f t="shared" si="133"/>
        <v>6890532</v>
      </c>
      <c r="V97" s="29">
        <f t="shared" si="134"/>
        <v>8199733.0800000001</v>
      </c>
      <c r="W97" s="30">
        <v>2296844</v>
      </c>
      <c r="X97" s="31">
        <f t="shared" si="135"/>
        <v>436400.36</v>
      </c>
      <c r="Y97" s="31">
        <f t="shared" si="136"/>
        <v>2733244.36</v>
      </c>
      <c r="Z97" s="31">
        <f t="shared" si="137"/>
        <v>6890532</v>
      </c>
      <c r="AA97" s="31">
        <f t="shared" si="138"/>
        <v>8199733.0800000001</v>
      </c>
      <c r="AB97" s="31"/>
      <c r="AC97" s="31"/>
      <c r="AD97" s="31"/>
      <c r="AE97" s="31"/>
      <c r="AF97" s="31"/>
      <c r="AG97" s="31"/>
      <c r="AH97" s="31"/>
      <c r="AI97" s="31"/>
      <c r="AJ97" s="31"/>
      <c r="AK97" s="31"/>
      <c r="AL97" s="31"/>
      <c r="AM97" s="31"/>
      <c r="AN97" s="31"/>
      <c r="AO97" s="31"/>
      <c r="AP97" s="31"/>
      <c r="AQ97" s="31"/>
      <c r="AR97" s="31"/>
      <c r="AS97" s="31"/>
      <c r="AT97" s="31"/>
      <c r="AU97" s="31"/>
      <c r="AV97" s="31"/>
      <c r="AW97" s="31"/>
      <c r="AX97" s="31"/>
      <c r="AY97" s="31"/>
      <c r="AZ97" s="31"/>
      <c r="BA97" s="31"/>
      <c r="BB97" s="31"/>
      <c r="BC97" s="31"/>
      <c r="BD97" s="31"/>
      <c r="BE97" s="31"/>
      <c r="BF97" s="31"/>
      <c r="BG97" s="31"/>
      <c r="BH97" s="31"/>
      <c r="BI97" s="31"/>
      <c r="BJ97" s="31"/>
      <c r="BK97" s="31"/>
      <c r="BL97" s="31"/>
      <c r="BM97" s="31"/>
      <c r="BN97" s="31"/>
      <c r="BO97" s="31"/>
      <c r="BP97" s="31"/>
      <c r="BQ97" s="31"/>
      <c r="BR97" s="31"/>
      <c r="BS97" s="31"/>
      <c r="BT97" s="31"/>
      <c r="BU97" s="31"/>
      <c r="BV97" s="31"/>
      <c r="BW97" s="31"/>
      <c r="BX97" s="31"/>
      <c r="BY97" s="31"/>
      <c r="BZ97" s="31"/>
      <c r="CA97" s="31"/>
      <c r="CB97" s="31"/>
      <c r="CC97" s="31"/>
      <c r="CD97" s="31"/>
      <c r="CE97" s="31"/>
      <c r="CF97" s="31"/>
      <c r="CG97" s="31"/>
      <c r="CH97" s="31"/>
      <c r="CI97" s="31"/>
      <c r="CJ97" s="31"/>
      <c r="CK97" s="31"/>
      <c r="CL97" s="31"/>
      <c r="CM97" s="31"/>
      <c r="CN97" s="31"/>
      <c r="CO97" s="31"/>
      <c r="CP97" s="31"/>
      <c r="CQ97" s="31"/>
      <c r="CR97" s="31"/>
      <c r="CS97" s="31"/>
      <c r="CT97" s="31"/>
      <c r="CU97" s="31"/>
      <c r="CV97" s="31"/>
      <c r="CW97" s="31"/>
      <c r="CX97" s="31"/>
      <c r="CY97" s="31"/>
      <c r="CZ97" s="31"/>
      <c r="DA97" s="31"/>
      <c r="DB97" s="31"/>
      <c r="DC97" s="31"/>
      <c r="DD97" s="31"/>
      <c r="DE97" s="31"/>
      <c r="DF97" s="31"/>
      <c r="DG97" s="31"/>
      <c r="DH97" s="31"/>
      <c r="DI97" s="31"/>
      <c r="DJ97" s="31"/>
      <c r="DK97" s="31"/>
      <c r="DL97" s="31"/>
      <c r="DM97" s="31"/>
      <c r="DN97" s="31"/>
      <c r="DO97" s="31"/>
      <c r="DP97" s="31"/>
      <c r="DQ97" s="31"/>
      <c r="DR97" s="31"/>
      <c r="DS97" s="31"/>
      <c r="DT97" s="31"/>
      <c r="DU97" s="31"/>
      <c r="DV97" s="31"/>
      <c r="DW97" s="31"/>
      <c r="DX97" s="31"/>
      <c r="DY97" s="31"/>
      <c r="DZ97" s="31"/>
      <c r="EA97" s="31"/>
      <c r="EB97" s="31"/>
      <c r="EC97" s="31"/>
      <c r="ED97" s="31"/>
      <c r="EE97" s="31"/>
      <c r="EF97" s="31"/>
      <c r="EG97" s="31"/>
      <c r="EH97" s="31"/>
      <c r="EI97" s="31"/>
      <c r="EJ97" s="31"/>
      <c r="EK97" s="31"/>
      <c r="EL97" s="31"/>
      <c r="EM97" s="31"/>
      <c r="EN97" s="31"/>
      <c r="EO97" s="31"/>
      <c r="EP97" s="31"/>
      <c r="EQ97" s="31"/>
      <c r="ER97" s="31"/>
      <c r="ES97" s="31"/>
      <c r="ET97" s="31"/>
      <c r="EU97" s="31"/>
      <c r="EV97" s="31"/>
      <c r="EW97" s="31"/>
      <c r="EX97" s="31"/>
      <c r="EY97" s="31"/>
      <c r="EZ97" s="31"/>
      <c r="FA97" s="31"/>
      <c r="FB97" s="32">
        <f t="shared" ref="FB97:FB103" si="146">+(M97+R97+W97)/3</f>
        <v>2296844</v>
      </c>
      <c r="FC97" s="32">
        <f t="shared" si="139"/>
        <v>2296844</v>
      </c>
      <c r="FD97" s="33">
        <f t="shared" si="140"/>
        <v>436400.36</v>
      </c>
      <c r="FE97" s="33">
        <f t="shared" ref="FE97:FE104" si="147">+FC97+FD97</f>
        <v>2733244.36</v>
      </c>
      <c r="FF97" s="33">
        <f t="shared" ref="FF97:FF104" si="148">+FC97*D97*F97</f>
        <v>6890532</v>
      </c>
      <c r="FG97" s="33">
        <f t="shared" ref="FG97:FG104" si="149">+FE97*D97*F97</f>
        <v>8199733.0800000001</v>
      </c>
      <c r="FH97" s="34">
        <f t="shared" si="144"/>
        <v>9.3132257461547852E-10</v>
      </c>
      <c r="FI97" s="35">
        <f t="shared" si="145"/>
        <v>1.135796208887666E-16</v>
      </c>
      <c r="FJ97" s="180"/>
    </row>
    <row r="98" spans="1:166" ht="80.099999999999994" customHeight="1" x14ac:dyDescent="0.25">
      <c r="A98" s="10">
        <v>74</v>
      </c>
      <c r="B98" s="11" t="s">
        <v>203</v>
      </c>
      <c r="C98" s="13" t="s">
        <v>204</v>
      </c>
      <c r="D98" s="15">
        <v>3</v>
      </c>
      <c r="E98" s="15" t="s">
        <v>168</v>
      </c>
      <c r="F98" s="15">
        <v>1</v>
      </c>
      <c r="G98" s="19" t="s">
        <v>83</v>
      </c>
      <c r="H98" s="19"/>
      <c r="I98" s="19"/>
      <c r="J98" s="19"/>
      <c r="K98" s="19"/>
      <c r="L98" s="19"/>
      <c r="M98" s="27">
        <v>1722633</v>
      </c>
      <c r="N98" s="28">
        <f t="shared" si="127"/>
        <v>327300.27</v>
      </c>
      <c r="O98" s="27">
        <f t="shared" si="128"/>
        <v>2049933.27</v>
      </c>
      <c r="P98" s="27">
        <f t="shared" si="129"/>
        <v>5167899</v>
      </c>
      <c r="Q98" s="27">
        <f t="shared" si="130"/>
        <v>6149799.8100000005</v>
      </c>
      <c r="R98" s="29">
        <v>1722633</v>
      </c>
      <c r="S98" s="29">
        <f t="shared" si="131"/>
        <v>327300.27</v>
      </c>
      <c r="T98" s="29">
        <f t="shared" si="132"/>
        <v>2049933.27</v>
      </c>
      <c r="U98" s="29">
        <f t="shared" si="133"/>
        <v>5167899</v>
      </c>
      <c r="V98" s="29">
        <f t="shared" si="134"/>
        <v>6149799.8100000005</v>
      </c>
      <c r="W98" s="30">
        <v>1722633</v>
      </c>
      <c r="X98" s="31">
        <f t="shared" si="135"/>
        <v>327300.27</v>
      </c>
      <c r="Y98" s="31">
        <f t="shared" si="136"/>
        <v>2049933.27</v>
      </c>
      <c r="Z98" s="31">
        <f t="shared" si="137"/>
        <v>5167899</v>
      </c>
      <c r="AA98" s="31">
        <f t="shared" si="138"/>
        <v>6149799.8100000005</v>
      </c>
      <c r="AB98" s="31"/>
      <c r="AC98" s="31"/>
      <c r="AD98" s="31"/>
      <c r="AE98" s="31"/>
      <c r="AF98" s="31"/>
      <c r="AG98" s="31"/>
      <c r="AH98" s="31"/>
      <c r="AI98" s="31"/>
      <c r="AJ98" s="31"/>
      <c r="AK98" s="31"/>
      <c r="AL98" s="31"/>
      <c r="AM98" s="31"/>
      <c r="AN98" s="31"/>
      <c r="AO98" s="31"/>
      <c r="AP98" s="31"/>
      <c r="AQ98" s="31"/>
      <c r="AR98" s="31"/>
      <c r="AS98" s="31"/>
      <c r="AT98" s="31"/>
      <c r="AU98" s="31"/>
      <c r="AV98" s="31"/>
      <c r="AW98" s="31"/>
      <c r="AX98" s="31"/>
      <c r="AY98" s="31"/>
      <c r="AZ98" s="31"/>
      <c r="BA98" s="31"/>
      <c r="BB98" s="31"/>
      <c r="BC98" s="31"/>
      <c r="BD98" s="31"/>
      <c r="BE98" s="31"/>
      <c r="BF98" s="31"/>
      <c r="BG98" s="31"/>
      <c r="BH98" s="31"/>
      <c r="BI98" s="31"/>
      <c r="BJ98" s="31"/>
      <c r="BK98" s="31"/>
      <c r="BL98" s="31"/>
      <c r="BM98" s="31"/>
      <c r="BN98" s="31"/>
      <c r="BO98" s="31"/>
      <c r="BP98" s="31"/>
      <c r="BQ98" s="31"/>
      <c r="BR98" s="31"/>
      <c r="BS98" s="31"/>
      <c r="BT98" s="31"/>
      <c r="BU98" s="31"/>
      <c r="BV98" s="31"/>
      <c r="BW98" s="31"/>
      <c r="BX98" s="31"/>
      <c r="BY98" s="31"/>
      <c r="BZ98" s="31"/>
      <c r="CA98" s="31"/>
      <c r="CB98" s="31"/>
      <c r="CC98" s="31"/>
      <c r="CD98" s="31"/>
      <c r="CE98" s="31"/>
      <c r="CF98" s="31"/>
      <c r="CG98" s="31"/>
      <c r="CH98" s="31"/>
      <c r="CI98" s="31"/>
      <c r="CJ98" s="31"/>
      <c r="CK98" s="31"/>
      <c r="CL98" s="31"/>
      <c r="CM98" s="31"/>
      <c r="CN98" s="31"/>
      <c r="CO98" s="31"/>
      <c r="CP98" s="31"/>
      <c r="CQ98" s="31"/>
      <c r="CR98" s="31"/>
      <c r="CS98" s="31"/>
      <c r="CT98" s="31"/>
      <c r="CU98" s="31"/>
      <c r="CV98" s="31"/>
      <c r="CW98" s="31"/>
      <c r="CX98" s="31"/>
      <c r="CY98" s="31"/>
      <c r="CZ98" s="31"/>
      <c r="DA98" s="31"/>
      <c r="DB98" s="31"/>
      <c r="DC98" s="31"/>
      <c r="DD98" s="31"/>
      <c r="DE98" s="31"/>
      <c r="DF98" s="31"/>
      <c r="DG98" s="31"/>
      <c r="DH98" s="31"/>
      <c r="DI98" s="31"/>
      <c r="DJ98" s="31"/>
      <c r="DK98" s="31"/>
      <c r="DL98" s="31"/>
      <c r="DM98" s="31"/>
      <c r="DN98" s="31"/>
      <c r="DO98" s="31"/>
      <c r="DP98" s="31"/>
      <c r="DQ98" s="31"/>
      <c r="DR98" s="31"/>
      <c r="DS98" s="31"/>
      <c r="DT98" s="31"/>
      <c r="DU98" s="31"/>
      <c r="DV98" s="31"/>
      <c r="DW98" s="31"/>
      <c r="DX98" s="31"/>
      <c r="DY98" s="31"/>
      <c r="DZ98" s="31"/>
      <c r="EA98" s="31"/>
      <c r="EB98" s="31"/>
      <c r="EC98" s="31"/>
      <c r="ED98" s="31"/>
      <c r="EE98" s="31"/>
      <c r="EF98" s="31"/>
      <c r="EG98" s="31"/>
      <c r="EH98" s="31"/>
      <c r="EI98" s="31"/>
      <c r="EJ98" s="31"/>
      <c r="EK98" s="31"/>
      <c r="EL98" s="31"/>
      <c r="EM98" s="31"/>
      <c r="EN98" s="31"/>
      <c r="EO98" s="31"/>
      <c r="EP98" s="31"/>
      <c r="EQ98" s="31"/>
      <c r="ER98" s="31"/>
      <c r="ES98" s="31"/>
      <c r="ET98" s="31"/>
      <c r="EU98" s="31"/>
      <c r="EV98" s="31"/>
      <c r="EW98" s="31"/>
      <c r="EX98" s="31"/>
      <c r="EY98" s="31"/>
      <c r="EZ98" s="31"/>
      <c r="FA98" s="31"/>
      <c r="FB98" s="32">
        <f t="shared" si="146"/>
        <v>1722633</v>
      </c>
      <c r="FC98" s="32">
        <f t="shared" si="139"/>
        <v>1722633</v>
      </c>
      <c r="FD98" s="33">
        <f t="shared" si="140"/>
        <v>327300.27</v>
      </c>
      <c r="FE98" s="33">
        <f t="shared" si="147"/>
        <v>2049933.27</v>
      </c>
      <c r="FF98" s="33">
        <f t="shared" si="148"/>
        <v>5167899</v>
      </c>
      <c r="FG98" s="33">
        <f t="shared" si="149"/>
        <v>6149799.8100000005</v>
      </c>
      <c r="FH98" s="34">
        <f t="shared" si="144"/>
        <v>9.3132257461547852E-10</v>
      </c>
      <c r="FI98" s="35">
        <f t="shared" si="145"/>
        <v>1.5143949451835545E-16</v>
      </c>
      <c r="FJ98" s="180"/>
    </row>
    <row r="99" spans="1:166" ht="143.1" customHeight="1" x14ac:dyDescent="0.25">
      <c r="A99" s="10">
        <v>75</v>
      </c>
      <c r="B99" s="11" t="s">
        <v>135</v>
      </c>
      <c r="C99" s="13" t="s">
        <v>205</v>
      </c>
      <c r="D99" s="15">
        <v>1</v>
      </c>
      <c r="E99" s="15" t="s">
        <v>80</v>
      </c>
      <c r="F99" s="15">
        <v>1</v>
      </c>
      <c r="G99" s="19" t="s">
        <v>150</v>
      </c>
      <c r="H99" s="19"/>
      <c r="I99" s="19"/>
      <c r="J99" s="19"/>
      <c r="K99" s="19"/>
      <c r="L99" s="19"/>
      <c r="M99" s="27">
        <v>1722633</v>
      </c>
      <c r="N99" s="28">
        <f t="shared" si="127"/>
        <v>327300.27</v>
      </c>
      <c r="O99" s="27">
        <f t="shared" si="128"/>
        <v>2049933.27</v>
      </c>
      <c r="P99" s="27">
        <f t="shared" si="129"/>
        <v>1722633</v>
      </c>
      <c r="Q99" s="27">
        <f t="shared" si="130"/>
        <v>2049933.27</v>
      </c>
      <c r="R99" s="29">
        <v>1503873</v>
      </c>
      <c r="S99" s="29">
        <f t="shared" si="131"/>
        <v>285735.87</v>
      </c>
      <c r="T99" s="29">
        <f t="shared" si="132"/>
        <v>1789608.87</v>
      </c>
      <c r="U99" s="29">
        <f t="shared" si="133"/>
        <v>1503873</v>
      </c>
      <c r="V99" s="29">
        <f t="shared" si="134"/>
        <v>1789608.87</v>
      </c>
      <c r="W99" s="30">
        <v>3000000</v>
      </c>
      <c r="X99" s="31">
        <f t="shared" si="135"/>
        <v>570000</v>
      </c>
      <c r="Y99" s="31">
        <f t="shared" si="136"/>
        <v>3570000</v>
      </c>
      <c r="Z99" s="31">
        <f t="shared" si="137"/>
        <v>3000000</v>
      </c>
      <c r="AA99" s="31">
        <f t="shared" si="138"/>
        <v>3570000</v>
      </c>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c r="BF99" s="31"/>
      <c r="BG99" s="31"/>
      <c r="BH99" s="31"/>
      <c r="BI99" s="31"/>
      <c r="BJ99" s="31"/>
      <c r="BK99" s="31"/>
      <c r="BL99" s="31"/>
      <c r="BM99" s="31"/>
      <c r="BN99" s="31"/>
      <c r="BO99" s="31"/>
      <c r="BP99" s="31"/>
      <c r="BQ99" s="31"/>
      <c r="BR99" s="31"/>
      <c r="BS99" s="31"/>
      <c r="BT99" s="31"/>
      <c r="BU99" s="31"/>
      <c r="BV99" s="31"/>
      <c r="BW99" s="31"/>
      <c r="BX99" s="31"/>
      <c r="BY99" s="31"/>
      <c r="BZ99" s="31"/>
      <c r="CA99" s="31"/>
      <c r="CB99" s="31"/>
      <c r="CC99" s="31"/>
      <c r="CD99" s="31"/>
      <c r="CE99" s="31"/>
      <c r="CF99" s="31"/>
      <c r="CG99" s="31"/>
      <c r="CH99" s="31"/>
      <c r="CI99" s="31"/>
      <c r="CJ99" s="31"/>
      <c r="CK99" s="31"/>
      <c r="CL99" s="31"/>
      <c r="CM99" s="31"/>
      <c r="CN99" s="31"/>
      <c r="CO99" s="31"/>
      <c r="CP99" s="31"/>
      <c r="CQ99" s="31"/>
      <c r="CR99" s="31"/>
      <c r="CS99" s="31"/>
      <c r="CT99" s="31"/>
      <c r="CU99" s="31"/>
      <c r="CV99" s="31"/>
      <c r="CW99" s="31"/>
      <c r="CX99" s="31"/>
      <c r="CY99" s="31"/>
      <c r="CZ99" s="31"/>
      <c r="DA99" s="31"/>
      <c r="DB99" s="31"/>
      <c r="DC99" s="31"/>
      <c r="DD99" s="31"/>
      <c r="DE99" s="31"/>
      <c r="DF99" s="31"/>
      <c r="DG99" s="31"/>
      <c r="DH99" s="31"/>
      <c r="DI99" s="31"/>
      <c r="DJ99" s="31"/>
      <c r="DK99" s="31"/>
      <c r="DL99" s="31"/>
      <c r="DM99" s="31"/>
      <c r="DN99" s="31"/>
      <c r="DO99" s="31"/>
      <c r="DP99" s="31"/>
      <c r="DQ99" s="31"/>
      <c r="DR99" s="31"/>
      <c r="DS99" s="31"/>
      <c r="DT99" s="31"/>
      <c r="DU99" s="31"/>
      <c r="DV99" s="31"/>
      <c r="DW99" s="31"/>
      <c r="DX99" s="31"/>
      <c r="DY99" s="31"/>
      <c r="DZ99" s="31"/>
      <c r="EA99" s="31"/>
      <c r="EB99" s="31"/>
      <c r="EC99" s="31"/>
      <c r="ED99" s="31"/>
      <c r="EE99" s="31"/>
      <c r="EF99" s="31"/>
      <c r="EG99" s="31"/>
      <c r="EH99" s="31"/>
      <c r="EI99" s="31"/>
      <c r="EJ99" s="31"/>
      <c r="EK99" s="31"/>
      <c r="EL99" s="31"/>
      <c r="EM99" s="31"/>
      <c r="EN99" s="31"/>
      <c r="EO99" s="31"/>
      <c r="EP99" s="31"/>
      <c r="EQ99" s="31"/>
      <c r="ER99" s="31"/>
      <c r="ES99" s="31"/>
      <c r="ET99" s="31"/>
      <c r="EU99" s="31"/>
      <c r="EV99" s="31"/>
      <c r="EW99" s="31"/>
      <c r="EX99" s="31"/>
      <c r="EY99" s="31"/>
      <c r="EZ99" s="31"/>
      <c r="FA99" s="31"/>
      <c r="FB99" s="32">
        <f>MEDIAN(M99,R99,W99)</f>
        <v>1722633</v>
      </c>
      <c r="FC99" s="32">
        <f t="shared" si="139"/>
        <v>1722633</v>
      </c>
      <c r="FD99" s="33">
        <f t="shared" si="140"/>
        <v>327300.27</v>
      </c>
      <c r="FE99" s="33">
        <f t="shared" si="147"/>
        <v>2049933.27</v>
      </c>
      <c r="FF99" s="33">
        <f t="shared" si="148"/>
        <v>1722633</v>
      </c>
      <c r="FG99" s="33">
        <f t="shared" si="149"/>
        <v>2049933.27</v>
      </c>
      <c r="FH99" s="34">
        <f t="shared" si="144"/>
        <v>785151.38191242539</v>
      </c>
      <c r="FI99" s="35">
        <f t="shared" si="145"/>
        <v>0.383013141648472</v>
      </c>
      <c r="FJ99" s="180"/>
    </row>
    <row r="100" spans="1:166" ht="156.6" customHeight="1" x14ac:dyDescent="0.25">
      <c r="A100" s="10">
        <v>76</v>
      </c>
      <c r="B100" s="11" t="s">
        <v>178</v>
      </c>
      <c r="C100" s="13" t="s">
        <v>206</v>
      </c>
      <c r="D100" s="15">
        <v>1</v>
      </c>
      <c r="E100" s="15" t="s">
        <v>80</v>
      </c>
      <c r="F100" s="15">
        <v>1</v>
      </c>
      <c r="G100" s="19" t="s">
        <v>150</v>
      </c>
      <c r="H100" s="19"/>
      <c r="I100" s="19"/>
      <c r="J100" s="19"/>
      <c r="K100" s="19"/>
      <c r="L100" s="19"/>
      <c r="M100" s="27">
        <v>5647481</v>
      </c>
      <c r="N100" s="28">
        <f t="shared" si="127"/>
        <v>1073021.3899999999</v>
      </c>
      <c r="O100" s="27">
        <f t="shared" si="128"/>
        <v>6720502.3899999997</v>
      </c>
      <c r="P100" s="27">
        <f t="shared" si="129"/>
        <v>5647481</v>
      </c>
      <c r="Q100" s="27">
        <f t="shared" si="130"/>
        <v>6720502.3899999997</v>
      </c>
      <c r="R100" s="29">
        <v>5258928</v>
      </c>
      <c r="S100" s="29">
        <f t="shared" si="131"/>
        <v>999196.32000000007</v>
      </c>
      <c r="T100" s="29">
        <f t="shared" si="132"/>
        <v>6258124.3200000003</v>
      </c>
      <c r="U100" s="29">
        <f t="shared" si="133"/>
        <v>5258928</v>
      </c>
      <c r="V100" s="29">
        <f t="shared" si="134"/>
        <v>6258124.3200000003</v>
      </c>
      <c r="W100" s="30">
        <v>9500000</v>
      </c>
      <c r="X100" s="31">
        <f t="shared" si="135"/>
        <v>1805000</v>
      </c>
      <c r="Y100" s="31">
        <f t="shared" si="136"/>
        <v>11305000</v>
      </c>
      <c r="Z100" s="31">
        <f t="shared" si="137"/>
        <v>9500000</v>
      </c>
      <c r="AA100" s="31">
        <f t="shared" si="138"/>
        <v>11305000</v>
      </c>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c r="BV100" s="31"/>
      <c r="BW100" s="31"/>
      <c r="BX100" s="31"/>
      <c r="BY100" s="31"/>
      <c r="BZ100" s="31"/>
      <c r="CA100" s="31"/>
      <c r="CB100" s="31"/>
      <c r="CC100" s="31"/>
      <c r="CD100" s="31"/>
      <c r="CE100" s="31"/>
      <c r="CF100" s="31"/>
      <c r="CG100" s="31"/>
      <c r="CH100" s="31"/>
      <c r="CI100" s="31"/>
      <c r="CJ100" s="31"/>
      <c r="CK100" s="31"/>
      <c r="CL100" s="31"/>
      <c r="CM100" s="31"/>
      <c r="CN100" s="31"/>
      <c r="CO100" s="31"/>
      <c r="CP100" s="31"/>
      <c r="CQ100" s="31"/>
      <c r="CR100" s="31"/>
      <c r="CS100" s="31"/>
      <c r="CT100" s="31"/>
      <c r="CU100" s="31"/>
      <c r="CV100" s="31"/>
      <c r="CW100" s="31"/>
      <c r="CX100" s="31"/>
      <c r="CY100" s="31"/>
      <c r="CZ100" s="31"/>
      <c r="DA100" s="31"/>
      <c r="DB100" s="31"/>
      <c r="DC100" s="31"/>
      <c r="DD100" s="31"/>
      <c r="DE100" s="31"/>
      <c r="DF100" s="31"/>
      <c r="DG100" s="31"/>
      <c r="DH100" s="31"/>
      <c r="DI100" s="31"/>
      <c r="DJ100" s="31"/>
      <c r="DK100" s="31"/>
      <c r="DL100" s="31"/>
      <c r="DM100" s="31"/>
      <c r="DN100" s="31"/>
      <c r="DO100" s="31"/>
      <c r="DP100" s="31"/>
      <c r="DQ100" s="31"/>
      <c r="DR100" s="31"/>
      <c r="DS100" s="31"/>
      <c r="DT100" s="31"/>
      <c r="DU100" s="31"/>
      <c r="DV100" s="31"/>
      <c r="DW100" s="31"/>
      <c r="DX100" s="31"/>
      <c r="DY100" s="31"/>
      <c r="DZ100" s="31"/>
      <c r="EA100" s="31"/>
      <c r="EB100" s="31"/>
      <c r="EC100" s="31"/>
      <c r="ED100" s="31"/>
      <c r="EE100" s="31"/>
      <c r="EF100" s="31"/>
      <c r="EG100" s="31"/>
      <c r="EH100" s="31"/>
      <c r="EI100" s="31"/>
      <c r="EJ100" s="31"/>
      <c r="EK100" s="31"/>
      <c r="EL100" s="31"/>
      <c r="EM100" s="31"/>
      <c r="EN100" s="31"/>
      <c r="EO100" s="31"/>
      <c r="EP100" s="31"/>
      <c r="EQ100" s="31"/>
      <c r="ER100" s="31"/>
      <c r="ES100" s="31"/>
      <c r="ET100" s="31"/>
      <c r="EU100" s="31"/>
      <c r="EV100" s="31"/>
      <c r="EW100" s="31"/>
      <c r="EX100" s="31"/>
      <c r="EY100" s="31"/>
      <c r="EZ100" s="31"/>
      <c r="FA100" s="31"/>
      <c r="FB100" s="32">
        <f>MEDIAN(M100,R100,W100)</f>
        <v>5647481</v>
      </c>
      <c r="FC100" s="32">
        <f t="shared" si="139"/>
        <v>5647481</v>
      </c>
      <c r="FD100" s="33">
        <f t="shared" si="140"/>
        <v>1073021.3899999999</v>
      </c>
      <c r="FE100" s="33">
        <f t="shared" si="147"/>
        <v>6720502.3899999997</v>
      </c>
      <c r="FF100" s="33">
        <f t="shared" si="148"/>
        <v>5647481</v>
      </c>
      <c r="FG100" s="33">
        <f t="shared" si="149"/>
        <v>6720502.3899999997</v>
      </c>
      <c r="FH100" s="34">
        <f t="shared" si="144"/>
        <v>2277970.9769170554</v>
      </c>
      <c r="FI100" s="35">
        <f t="shared" si="145"/>
        <v>0.33895843565306066</v>
      </c>
      <c r="FJ100" s="180"/>
    </row>
    <row r="101" spans="1:166" ht="54.95" customHeight="1" x14ac:dyDescent="0.25">
      <c r="A101" s="10">
        <v>77</v>
      </c>
      <c r="B101" s="11" t="s">
        <v>105</v>
      </c>
      <c r="C101" s="13" t="s">
        <v>180</v>
      </c>
      <c r="D101" s="15">
        <v>1</v>
      </c>
      <c r="E101" s="15" t="s">
        <v>80</v>
      </c>
      <c r="F101" s="15">
        <v>1</v>
      </c>
      <c r="G101" s="19" t="s">
        <v>150</v>
      </c>
      <c r="H101" s="19"/>
      <c r="I101" s="19"/>
      <c r="J101" s="19"/>
      <c r="K101" s="19"/>
      <c r="L101" s="19"/>
      <c r="M101" s="27">
        <v>1812210</v>
      </c>
      <c r="N101" s="28">
        <f t="shared" si="127"/>
        <v>344319.9</v>
      </c>
      <c r="O101" s="27">
        <f t="shared" si="128"/>
        <v>2156529.9</v>
      </c>
      <c r="P101" s="27">
        <f t="shared" si="129"/>
        <v>1812210</v>
      </c>
      <c r="Q101" s="27">
        <f t="shared" si="130"/>
        <v>2156529.9</v>
      </c>
      <c r="R101" s="29">
        <v>2012876</v>
      </c>
      <c r="S101" s="29">
        <f t="shared" si="131"/>
        <v>382446.44</v>
      </c>
      <c r="T101" s="29">
        <f t="shared" si="132"/>
        <v>2395322.44</v>
      </c>
      <c r="U101" s="29">
        <f t="shared" si="133"/>
        <v>2012876</v>
      </c>
      <c r="V101" s="29">
        <f t="shared" si="134"/>
        <v>2395322.44</v>
      </c>
      <c r="W101" s="30">
        <v>2500000</v>
      </c>
      <c r="X101" s="31">
        <f t="shared" si="135"/>
        <v>475000</v>
      </c>
      <c r="Y101" s="31">
        <f t="shared" si="136"/>
        <v>2975000</v>
      </c>
      <c r="Z101" s="31">
        <f t="shared" si="137"/>
        <v>2500000</v>
      </c>
      <c r="AA101" s="31">
        <f t="shared" si="138"/>
        <v>2975000</v>
      </c>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c r="BV101" s="31"/>
      <c r="BW101" s="31"/>
      <c r="BX101" s="31"/>
      <c r="BY101" s="31"/>
      <c r="BZ101" s="31"/>
      <c r="CA101" s="31"/>
      <c r="CB101" s="31"/>
      <c r="CC101" s="31"/>
      <c r="CD101" s="31"/>
      <c r="CE101" s="31"/>
      <c r="CF101" s="31"/>
      <c r="CG101" s="31"/>
      <c r="CH101" s="31"/>
      <c r="CI101" s="31"/>
      <c r="CJ101" s="31"/>
      <c r="CK101" s="31"/>
      <c r="CL101" s="31"/>
      <c r="CM101" s="31"/>
      <c r="CN101" s="31"/>
      <c r="CO101" s="31"/>
      <c r="CP101" s="31"/>
      <c r="CQ101" s="31"/>
      <c r="CR101" s="31"/>
      <c r="CS101" s="31"/>
      <c r="CT101" s="31"/>
      <c r="CU101" s="31"/>
      <c r="CV101" s="31"/>
      <c r="CW101" s="31"/>
      <c r="CX101" s="31"/>
      <c r="CY101" s="31"/>
      <c r="CZ101" s="31"/>
      <c r="DA101" s="31"/>
      <c r="DB101" s="31"/>
      <c r="DC101" s="31"/>
      <c r="DD101" s="31"/>
      <c r="DE101" s="31"/>
      <c r="DF101" s="31"/>
      <c r="DG101" s="31"/>
      <c r="DH101" s="31"/>
      <c r="DI101" s="31"/>
      <c r="DJ101" s="31"/>
      <c r="DK101" s="31"/>
      <c r="DL101" s="31"/>
      <c r="DM101" s="31"/>
      <c r="DN101" s="31"/>
      <c r="DO101" s="31"/>
      <c r="DP101" s="31"/>
      <c r="DQ101" s="31"/>
      <c r="DR101" s="31"/>
      <c r="DS101" s="31"/>
      <c r="DT101" s="31"/>
      <c r="DU101" s="31"/>
      <c r="DV101" s="31"/>
      <c r="DW101" s="31"/>
      <c r="DX101" s="31"/>
      <c r="DY101" s="31"/>
      <c r="DZ101" s="31"/>
      <c r="EA101" s="31"/>
      <c r="EB101" s="31"/>
      <c r="EC101" s="31"/>
      <c r="ED101" s="31"/>
      <c r="EE101" s="31"/>
      <c r="EF101" s="31"/>
      <c r="EG101" s="31"/>
      <c r="EH101" s="31"/>
      <c r="EI101" s="31"/>
      <c r="EJ101" s="31"/>
      <c r="EK101" s="31"/>
      <c r="EL101" s="31"/>
      <c r="EM101" s="31"/>
      <c r="EN101" s="31"/>
      <c r="EO101" s="31"/>
      <c r="EP101" s="31"/>
      <c r="EQ101" s="31"/>
      <c r="ER101" s="31"/>
      <c r="ES101" s="31"/>
      <c r="ET101" s="31"/>
      <c r="EU101" s="31"/>
      <c r="EV101" s="31"/>
      <c r="EW101" s="31"/>
      <c r="EX101" s="31"/>
      <c r="EY101" s="31"/>
      <c r="EZ101" s="31"/>
      <c r="FA101" s="31"/>
      <c r="FB101" s="32">
        <f t="shared" si="146"/>
        <v>2108362</v>
      </c>
      <c r="FC101" s="32">
        <f t="shared" si="139"/>
        <v>2108362</v>
      </c>
      <c r="FD101" s="33">
        <f t="shared" si="140"/>
        <v>400588.78</v>
      </c>
      <c r="FE101" s="33">
        <f t="shared" si="147"/>
        <v>2508950.7800000003</v>
      </c>
      <c r="FF101" s="33">
        <f t="shared" si="148"/>
        <v>2108362</v>
      </c>
      <c r="FG101" s="33">
        <f t="shared" si="149"/>
        <v>2508950.7800000003</v>
      </c>
      <c r="FH101" s="34">
        <f t="shared" si="144"/>
        <v>343663.47481886839</v>
      </c>
      <c r="FI101" s="35">
        <f t="shared" si="145"/>
        <v>0.13697497677450188</v>
      </c>
      <c r="FJ101" s="180"/>
    </row>
    <row r="102" spans="1:166" ht="89.1" customHeight="1" x14ac:dyDescent="0.25">
      <c r="A102" s="10">
        <v>78</v>
      </c>
      <c r="B102" s="11" t="s">
        <v>148</v>
      </c>
      <c r="C102" s="13" t="s">
        <v>149</v>
      </c>
      <c r="D102" s="15">
        <v>1</v>
      </c>
      <c r="E102" s="15" t="s">
        <v>80</v>
      </c>
      <c r="F102" s="15">
        <v>1</v>
      </c>
      <c r="G102" s="19" t="s">
        <v>150</v>
      </c>
      <c r="H102" s="19"/>
      <c r="I102" s="19"/>
      <c r="J102" s="19"/>
      <c r="K102" s="19"/>
      <c r="L102" s="19"/>
      <c r="M102" s="27">
        <v>2641371</v>
      </c>
      <c r="N102" s="28">
        <f t="shared" si="127"/>
        <v>501860.49</v>
      </c>
      <c r="O102" s="27">
        <f t="shared" si="128"/>
        <v>3143231.49</v>
      </c>
      <c r="P102" s="27">
        <f t="shared" si="129"/>
        <v>2641371</v>
      </c>
      <c r="Q102" s="27">
        <f t="shared" si="130"/>
        <v>3143231.49</v>
      </c>
      <c r="R102" s="29">
        <v>2892064</v>
      </c>
      <c r="S102" s="29">
        <f t="shared" si="131"/>
        <v>549492.16</v>
      </c>
      <c r="T102" s="29">
        <f t="shared" si="132"/>
        <v>3441556.16</v>
      </c>
      <c r="U102" s="29">
        <f t="shared" si="133"/>
        <v>2892064</v>
      </c>
      <c r="V102" s="29">
        <f t="shared" si="134"/>
        <v>3441556.16</v>
      </c>
      <c r="W102" s="30">
        <v>4500000</v>
      </c>
      <c r="X102" s="31">
        <f t="shared" si="135"/>
        <v>855000</v>
      </c>
      <c r="Y102" s="31">
        <f t="shared" si="136"/>
        <v>5355000</v>
      </c>
      <c r="Z102" s="31">
        <f t="shared" si="137"/>
        <v>4500000</v>
      </c>
      <c r="AA102" s="31">
        <f t="shared" si="138"/>
        <v>5355000</v>
      </c>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c r="DL102" s="31"/>
      <c r="DM102" s="31"/>
      <c r="DN102" s="31"/>
      <c r="DO102" s="31"/>
      <c r="DP102" s="31"/>
      <c r="DQ102" s="31"/>
      <c r="DR102" s="31"/>
      <c r="DS102" s="31"/>
      <c r="DT102" s="31"/>
      <c r="DU102" s="31"/>
      <c r="DV102" s="31"/>
      <c r="DW102" s="31"/>
      <c r="DX102" s="31"/>
      <c r="DY102" s="31"/>
      <c r="DZ102" s="31"/>
      <c r="EA102" s="31"/>
      <c r="EB102" s="31"/>
      <c r="EC102" s="31"/>
      <c r="ED102" s="31"/>
      <c r="EE102" s="31"/>
      <c r="EF102" s="31"/>
      <c r="EG102" s="31"/>
      <c r="EH102" s="31"/>
      <c r="EI102" s="31"/>
      <c r="EJ102" s="31"/>
      <c r="EK102" s="31"/>
      <c r="EL102" s="31"/>
      <c r="EM102" s="31"/>
      <c r="EN102" s="31"/>
      <c r="EO102" s="31"/>
      <c r="EP102" s="31"/>
      <c r="EQ102" s="31"/>
      <c r="ER102" s="31"/>
      <c r="ES102" s="31"/>
      <c r="ET102" s="31"/>
      <c r="EU102" s="31"/>
      <c r="EV102" s="31"/>
      <c r="EW102" s="31"/>
      <c r="EX102" s="31"/>
      <c r="EY102" s="31"/>
      <c r="EZ102" s="31"/>
      <c r="FA102" s="31"/>
      <c r="FB102" s="32">
        <f>MEDIAN(M102,R102,W102)</f>
        <v>2892064</v>
      </c>
      <c r="FC102" s="32">
        <f t="shared" si="139"/>
        <v>2892064</v>
      </c>
      <c r="FD102" s="33">
        <f t="shared" si="140"/>
        <v>549492.16</v>
      </c>
      <c r="FE102" s="33">
        <f t="shared" si="147"/>
        <v>3441556.16</v>
      </c>
      <c r="FF102" s="33">
        <f t="shared" si="148"/>
        <v>2892064</v>
      </c>
      <c r="FG102" s="33">
        <f t="shared" si="149"/>
        <v>3441556.16</v>
      </c>
      <c r="FH102" s="34">
        <f t="shared" si="144"/>
        <v>979919.77445957775</v>
      </c>
      <c r="FI102" s="35">
        <f t="shared" si="145"/>
        <v>0.28473159492465688</v>
      </c>
      <c r="FJ102" s="180"/>
    </row>
    <row r="103" spans="1:166" ht="120" customHeight="1" x14ac:dyDescent="0.25">
      <c r="A103" s="10">
        <v>79</v>
      </c>
      <c r="B103" s="11" t="s">
        <v>146</v>
      </c>
      <c r="C103" s="13" t="s">
        <v>147</v>
      </c>
      <c r="D103" s="15">
        <v>50</v>
      </c>
      <c r="E103" s="15" t="s">
        <v>80</v>
      </c>
      <c r="F103" s="15" t="s">
        <v>69</v>
      </c>
      <c r="G103" s="19" t="s">
        <v>69</v>
      </c>
      <c r="H103" s="19"/>
      <c r="I103" s="19"/>
      <c r="J103" s="19"/>
      <c r="K103" s="19"/>
      <c r="L103" s="19"/>
      <c r="M103" s="27">
        <v>18834</v>
      </c>
      <c r="N103" s="28">
        <f t="shared" si="127"/>
        <v>3578.46</v>
      </c>
      <c r="O103" s="27">
        <f t="shared" si="128"/>
        <v>22412.46</v>
      </c>
      <c r="P103" s="27">
        <f>+M103*D103</f>
        <v>941700</v>
      </c>
      <c r="Q103" s="27">
        <f>+O103*D103</f>
        <v>1120623</v>
      </c>
      <c r="R103" s="29">
        <v>17352</v>
      </c>
      <c r="S103" s="29">
        <f t="shared" si="131"/>
        <v>3296.88</v>
      </c>
      <c r="T103" s="29">
        <f t="shared" si="132"/>
        <v>20648.88</v>
      </c>
      <c r="U103" s="29">
        <f>+R103*D103</f>
        <v>867600</v>
      </c>
      <c r="V103" s="29">
        <f>+T103*D103</f>
        <v>1032444</v>
      </c>
      <c r="W103" s="30">
        <v>22500</v>
      </c>
      <c r="X103" s="31">
        <f t="shared" si="135"/>
        <v>4275</v>
      </c>
      <c r="Y103" s="31">
        <f t="shared" si="136"/>
        <v>26775</v>
      </c>
      <c r="Z103" s="31">
        <f>+W103*D103</f>
        <v>1125000</v>
      </c>
      <c r="AA103" s="31">
        <f>+Y103*D103</f>
        <v>1338750</v>
      </c>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c r="CB103" s="31"/>
      <c r="CC103" s="31"/>
      <c r="CD103" s="31"/>
      <c r="CE103" s="31"/>
      <c r="CF103" s="31"/>
      <c r="CG103" s="31"/>
      <c r="CH103" s="31"/>
      <c r="CI103" s="31"/>
      <c r="CJ103" s="31"/>
      <c r="CK103" s="31"/>
      <c r="CL103" s="31"/>
      <c r="CM103" s="31"/>
      <c r="CN103" s="31"/>
      <c r="CO103" s="31"/>
      <c r="CP103" s="31"/>
      <c r="CQ103" s="31"/>
      <c r="CR103" s="31"/>
      <c r="CS103" s="31"/>
      <c r="CT103" s="31"/>
      <c r="CU103" s="31"/>
      <c r="CV103" s="31"/>
      <c r="CW103" s="31"/>
      <c r="CX103" s="31"/>
      <c r="CY103" s="31"/>
      <c r="CZ103" s="31"/>
      <c r="DA103" s="31"/>
      <c r="DB103" s="31"/>
      <c r="DC103" s="31"/>
      <c r="DD103" s="31"/>
      <c r="DE103" s="31"/>
      <c r="DF103" s="31"/>
      <c r="DG103" s="31"/>
      <c r="DH103" s="31"/>
      <c r="DI103" s="31"/>
      <c r="DJ103" s="31"/>
      <c r="DK103" s="31"/>
      <c r="DL103" s="31"/>
      <c r="DM103" s="31"/>
      <c r="DN103" s="31"/>
      <c r="DO103" s="31"/>
      <c r="DP103" s="31"/>
      <c r="DQ103" s="31"/>
      <c r="DR103" s="31"/>
      <c r="DS103" s="31"/>
      <c r="DT103" s="31"/>
      <c r="DU103" s="31"/>
      <c r="DV103" s="31"/>
      <c r="DW103" s="31"/>
      <c r="DX103" s="31"/>
      <c r="DY103" s="31"/>
      <c r="DZ103" s="31"/>
      <c r="EA103" s="31"/>
      <c r="EB103" s="31"/>
      <c r="EC103" s="31"/>
      <c r="ED103" s="31"/>
      <c r="EE103" s="31"/>
      <c r="EF103" s="31"/>
      <c r="EG103" s="31"/>
      <c r="EH103" s="31"/>
      <c r="EI103" s="31"/>
      <c r="EJ103" s="31"/>
      <c r="EK103" s="31"/>
      <c r="EL103" s="31"/>
      <c r="EM103" s="31"/>
      <c r="EN103" s="31"/>
      <c r="EO103" s="31"/>
      <c r="EP103" s="31"/>
      <c r="EQ103" s="31"/>
      <c r="ER103" s="31"/>
      <c r="ES103" s="31"/>
      <c r="ET103" s="31"/>
      <c r="EU103" s="31"/>
      <c r="EV103" s="31"/>
      <c r="EW103" s="31"/>
      <c r="EX103" s="31"/>
      <c r="EY103" s="31"/>
      <c r="EZ103" s="31"/>
      <c r="FA103" s="31"/>
      <c r="FB103" s="32">
        <f t="shared" si="146"/>
        <v>19562</v>
      </c>
      <c r="FC103" s="32">
        <f t="shared" si="139"/>
        <v>19562</v>
      </c>
      <c r="FD103" s="33">
        <f t="shared" si="140"/>
        <v>3716.78</v>
      </c>
      <c r="FE103" s="33">
        <f t="shared" si="147"/>
        <v>23278.78</v>
      </c>
      <c r="FF103" s="33">
        <f>+FC103*D103</f>
        <v>978100</v>
      </c>
      <c r="FG103" s="33">
        <f>+FE103*D103</f>
        <v>1163939</v>
      </c>
      <c r="FH103" s="34">
        <f t="shared" si="144"/>
        <v>128745.35150443297</v>
      </c>
      <c r="FI103" s="35">
        <f t="shared" si="145"/>
        <v>0.11061176874770325</v>
      </c>
      <c r="FJ103" s="180"/>
    </row>
    <row r="104" spans="1:166" ht="77.099999999999994" customHeight="1" x14ac:dyDescent="0.25">
      <c r="A104" s="10">
        <v>80</v>
      </c>
      <c r="B104" s="15" t="s">
        <v>207</v>
      </c>
      <c r="C104" s="13" t="s">
        <v>208</v>
      </c>
      <c r="D104" s="15">
        <v>2</v>
      </c>
      <c r="E104" s="15" t="s">
        <v>120</v>
      </c>
      <c r="F104" s="15">
        <v>1</v>
      </c>
      <c r="G104" s="19" t="s">
        <v>150</v>
      </c>
      <c r="H104" s="19"/>
      <c r="I104" s="19"/>
      <c r="J104" s="19"/>
      <c r="K104" s="19"/>
      <c r="L104" s="19"/>
      <c r="M104" s="27">
        <v>373237</v>
      </c>
      <c r="N104" s="28">
        <f t="shared" si="127"/>
        <v>70915.03</v>
      </c>
      <c r="O104" s="27">
        <f t="shared" si="128"/>
        <v>444152.03</v>
      </c>
      <c r="P104" s="27">
        <f>+M104*D104*F104</f>
        <v>746474</v>
      </c>
      <c r="Q104" s="27">
        <f>+O104*D104*F104</f>
        <v>888304.06</v>
      </c>
      <c r="R104" s="29">
        <v>477769</v>
      </c>
      <c r="S104" s="29">
        <f t="shared" si="131"/>
        <v>90776.11</v>
      </c>
      <c r="T104" s="29">
        <f t="shared" si="132"/>
        <v>568545.11</v>
      </c>
      <c r="U104" s="29">
        <f>+R104*D104*F104</f>
        <v>955538</v>
      </c>
      <c r="V104" s="29">
        <f>+T104*D104*F104</f>
        <v>1137090.22</v>
      </c>
      <c r="W104" s="30">
        <v>650000</v>
      </c>
      <c r="X104" s="31">
        <f t="shared" si="135"/>
        <v>123500</v>
      </c>
      <c r="Y104" s="31">
        <f t="shared" si="136"/>
        <v>773500</v>
      </c>
      <c r="Z104" s="31">
        <f>+W104*D104*F104</f>
        <v>1300000</v>
      </c>
      <c r="AA104" s="31">
        <f>+Y104*D104*F104</f>
        <v>1547000</v>
      </c>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c r="DL104" s="31"/>
      <c r="DM104" s="31"/>
      <c r="DN104" s="31"/>
      <c r="DO104" s="31"/>
      <c r="DP104" s="31"/>
      <c r="DQ104" s="31"/>
      <c r="DR104" s="31"/>
      <c r="DS104" s="31"/>
      <c r="DT104" s="31"/>
      <c r="DU104" s="31"/>
      <c r="DV104" s="31"/>
      <c r="DW104" s="31"/>
      <c r="DX104" s="31"/>
      <c r="DY104" s="31"/>
      <c r="DZ104" s="31"/>
      <c r="EA104" s="31"/>
      <c r="EB104" s="31"/>
      <c r="EC104" s="31"/>
      <c r="ED104" s="31"/>
      <c r="EE104" s="31"/>
      <c r="EF104" s="31"/>
      <c r="EG104" s="31"/>
      <c r="EH104" s="31"/>
      <c r="EI104" s="31"/>
      <c r="EJ104" s="31"/>
      <c r="EK104" s="31"/>
      <c r="EL104" s="31"/>
      <c r="EM104" s="31"/>
      <c r="EN104" s="31"/>
      <c r="EO104" s="31"/>
      <c r="EP104" s="31"/>
      <c r="EQ104" s="31"/>
      <c r="ER104" s="31"/>
      <c r="ES104" s="31"/>
      <c r="ET104" s="31"/>
      <c r="EU104" s="31"/>
      <c r="EV104" s="31"/>
      <c r="EW104" s="31"/>
      <c r="EX104" s="31"/>
      <c r="EY104" s="31"/>
      <c r="EZ104" s="31"/>
      <c r="FA104" s="31"/>
      <c r="FB104" s="32">
        <f>MEDIAN(M104,R104,W104)</f>
        <v>477769</v>
      </c>
      <c r="FC104" s="32">
        <f t="shared" si="139"/>
        <v>477769</v>
      </c>
      <c r="FD104" s="33">
        <f t="shared" si="140"/>
        <v>90776.11</v>
      </c>
      <c r="FE104" s="33">
        <f t="shared" si="147"/>
        <v>568545.11</v>
      </c>
      <c r="FF104" s="33">
        <f t="shared" si="148"/>
        <v>955538</v>
      </c>
      <c r="FG104" s="33">
        <f t="shared" si="149"/>
        <v>1137090.22</v>
      </c>
      <c r="FH104" s="34">
        <f t="shared" si="144"/>
        <v>271579.92940889712</v>
      </c>
      <c r="FI104" s="35">
        <f t="shared" si="145"/>
        <v>0.23883762662992311</v>
      </c>
      <c r="FJ104" s="180"/>
    </row>
    <row r="105" spans="1:166" ht="55.5" customHeight="1" x14ac:dyDescent="0.25">
      <c r="A105" s="22"/>
      <c r="B105" s="18"/>
      <c r="C105" s="18"/>
      <c r="D105" s="21"/>
      <c r="E105" s="21"/>
      <c r="F105" s="21"/>
      <c r="G105" s="21"/>
      <c r="H105" s="20"/>
      <c r="I105" s="20"/>
      <c r="J105" s="20"/>
      <c r="K105" s="20"/>
      <c r="L105" s="20"/>
      <c r="M105" s="41"/>
      <c r="N105" s="41"/>
      <c r="O105" s="41"/>
      <c r="P105" s="41"/>
      <c r="Q105" s="43">
        <f>+SUM(Q96:Q104)</f>
        <v>31248630.069999997</v>
      </c>
      <c r="R105" s="41">
        <v>0</v>
      </c>
      <c r="S105" s="41"/>
      <c r="T105" s="41"/>
      <c r="U105" s="40"/>
      <c r="V105" s="38">
        <f>+SUM(V96:V104)</f>
        <v>31215734.900000002</v>
      </c>
      <c r="W105" s="50"/>
      <c r="X105" s="41"/>
      <c r="Y105" s="41"/>
      <c r="Z105" s="41"/>
      <c r="AA105" s="42">
        <f>+SUM(AA96:AA104)</f>
        <v>42225282.890000001</v>
      </c>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c r="BM105" s="42"/>
      <c r="BN105" s="42"/>
      <c r="BO105" s="42"/>
      <c r="BP105" s="42"/>
      <c r="BQ105" s="42"/>
      <c r="BR105" s="42"/>
      <c r="BS105" s="42"/>
      <c r="BT105" s="42"/>
      <c r="BU105" s="42"/>
      <c r="BV105" s="42"/>
      <c r="BW105" s="42"/>
      <c r="BX105" s="42"/>
      <c r="BY105" s="42"/>
      <c r="BZ105" s="42"/>
      <c r="CA105" s="42"/>
      <c r="CB105" s="42"/>
      <c r="CC105" s="42"/>
      <c r="CD105" s="42"/>
      <c r="CE105" s="42"/>
      <c r="CF105" s="42"/>
      <c r="CG105" s="42"/>
      <c r="CH105" s="42"/>
      <c r="CI105" s="42"/>
      <c r="CJ105" s="42"/>
      <c r="CK105" s="42"/>
      <c r="CL105" s="42"/>
      <c r="CM105" s="42"/>
      <c r="CN105" s="42"/>
      <c r="CO105" s="42"/>
      <c r="CP105" s="42"/>
      <c r="CQ105" s="42"/>
      <c r="CR105" s="42"/>
      <c r="CS105" s="42"/>
      <c r="CT105" s="42"/>
      <c r="CU105" s="42"/>
      <c r="CV105" s="42"/>
      <c r="CW105" s="42"/>
      <c r="CX105" s="42"/>
      <c r="CY105" s="42"/>
      <c r="CZ105" s="42"/>
      <c r="DA105" s="42"/>
      <c r="DB105" s="42"/>
      <c r="DC105" s="42"/>
      <c r="DD105" s="42"/>
      <c r="DE105" s="42"/>
      <c r="DF105" s="42"/>
      <c r="DG105" s="42"/>
      <c r="DH105" s="42"/>
      <c r="DI105" s="42"/>
      <c r="DJ105" s="42"/>
      <c r="DK105" s="42"/>
      <c r="DL105" s="42"/>
      <c r="DM105" s="42"/>
      <c r="DN105" s="42"/>
      <c r="DO105" s="42"/>
      <c r="DP105" s="42"/>
      <c r="DQ105" s="42"/>
      <c r="DR105" s="42"/>
      <c r="DS105" s="42"/>
      <c r="DT105" s="42"/>
      <c r="DU105" s="42"/>
      <c r="DV105" s="42"/>
      <c r="DW105" s="42"/>
      <c r="DX105" s="42"/>
      <c r="DY105" s="42"/>
      <c r="DZ105" s="42"/>
      <c r="EA105" s="42"/>
      <c r="EB105" s="42"/>
      <c r="EC105" s="42"/>
      <c r="ED105" s="42"/>
      <c r="EE105" s="42"/>
      <c r="EF105" s="42"/>
      <c r="EG105" s="42"/>
      <c r="EH105" s="42"/>
      <c r="EI105" s="42"/>
      <c r="EJ105" s="42"/>
      <c r="EK105" s="42"/>
      <c r="EL105" s="42"/>
      <c r="EM105" s="42"/>
      <c r="EN105" s="42"/>
      <c r="EO105" s="42"/>
      <c r="EP105" s="42"/>
      <c r="EQ105" s="42"/>
      <c r="ER105" s="42"/>
      <c r="ES105" s="42"/>
      <c r="ET105" s="42"/>
      <c r="EU105" s="42"/>
      <c r="EV105" s="42"/>
      <c r="EW105" s="42"/>
      <c r="EX105" s="42"/>
      <c r="EY105" s="42"/>
      <c r="EZ105" s="42"/>
      <c r="FA105" s="42"/>
      <c r="FB105" s="50"/>
      <c r="FC105" s="50"/>
      <c r="FD105" s="41"/>
      <c r="FE105" s="41"/>
      <c r="FF105" s="51" t="s">
        <v>209</v>
      </c>
      <c r="FG105" s="52">
        <f>+SUM(FG96:FG104)</f>
        <v>32191477.780000001</v>
      </c>
      <c r="FH105" s="50"/>
      <c r="FI105" s="53"/>
    </row>
    <row r="106" spans="1:166" ht="54.95" customHeight="1" x14ac:dyDescent="0.25">
      <c r="A106" s="199" t="s">
        <v>343</v>
      </c>
      <c r="B106" s="200"/>
      <c r="C106" s="200"/>
      <c r="D106" s="200"/>
      <c r="E106" s="200"/>
      <c r="F106" s="200"/>
      <c r="G106" s="200"/>
      <c r="H106" s="61"/>
      <c r="I106" s="61"/>
      <c r="J106" s="61"/>
      <c r="K106" s="61"/>
      <c r="L106" s="61"/>
      <c r="M106" s="141" t="s">
        <v>51</v>
      </c>
      <c r="N106" s="5" t="s">
        <v>52</v>
      </c>
      <c r="O106" s="4" t="s">
        <v>53</v>
      </c>
      <c r="P106" s="4" t="s">
        <v>54</v>
      </c>
      <c r="Q106" s="4" t="s">
        <v>55</v>
      </c>
      <c r="R106" s="141" t="s">
        <v>51</v>
      </c>
      <c r="S106" s="5" t="s">
        <v>52</v>
      </c>
      <c r="T106" s="4" t="s">
        <v>53</v>
      </c>
      <c r="U106" s="4" t="s">
        <v>54</v>
      </c>
      <c r="V106" s="4" t="s">
        <v>55</v>
      </c>
      <c r="W106" s="4" t="s">
        <v>51</v>
      </c>
      <c r="X106" s="5" t="s">
        <v>52</v>
      </c>
      <c r="Y106" s="4" t="s">
        <v>53</v>
      </c>
      <c r="Z106" s="4" t="s">
        <v>54</v>
      </c>
      <c r="AA106" s="4" t="s">
        <v>55</v>
      </c>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7" t="s">
        <v>59</v>
      </c>
      <c r="FC106" s="188" t="s">
        <v>335</v>
      </c>
      <c r="FD106" s="8" t="s">
        <v>60</v>
      </c>
      <c r="FE106" s="7" t="s">
        <v>61</v>
      </c>
      <c r="FF106" s="7" t="s">
        <v>62</v>
      </c>
      <c r="FG106" s="7" t="s">
        <v>63</v>
      </c>
      <c r="FH106" s="9" t="s">
        <v>64</v>
      </c>
      <c r="FI106" s="9" t="s">
        <v>65</v>
      </c>
    </row>
    <row r="107" spans="1:166" ht="84.6" customHeight="1" x14ac:dyDescent="0.25">
      <c r="A107" s="22">
        <v>81</v>
      </c>
      <c r="B107" s="11" t="s">
        <v>139</v>
      </c>
      <c r="C107" s="13" t="s">
        <v>200</v>
      </c>
      <c r="D107" s="15">
        <v>1</v>
      </c>
      <c r="E107" s="15" t="s">
        <v>160</v>
      </c>
      <c r="F107" s="15">
        <v>8</v>
      </c>
      <c r="G107" s="19" t="s">
        <v>150</v>
      </c>
      <c r="H107" s="19"/>
      <c r="I107" s="19"/>
      <c r="J107" s="19"/>
      <c r="K107" s="19"/>
      <c r="L107" s="19"/>
      <c r="M107" s="27">
        <v>689053</v>
      </c>
      <c r="N107" s="28">
        <f t="shared" ref="N107:N116" si="150">+M107*19%</f>
        <v>130920.07</v>
      </c>
      <c r="O107" s="27">
        <f t="shared" ref="O107:O116" si="151">+M107+N107</f>
        <v>819973.07000000007</v>
      </c>
      <c r="P107" s="27">
        <f t="shared" ref="P107:P113" si="152">+M107*D107*F107</f>
        <v>5512424</v>
      </c>
      <c r="Q107" s="27">
        <f t="shared" ref="Q107:Q113" si="153">+O107*D107*F107</f>
        <v>6559784.5600000005</v>
      </c>
      <c r="R107" s="29">
        <v>682400</v>
      </c>
      <c r="S107" s="29">
        <f t="shared" ref="S107:S116" si="154">+R107*19%</f>
        <v>129656</v>
      </c>
      <c r="T107" s="29">
        <f t="shared" ref="T107:T116" si="155">+R107+S107</f>
        <v>812056</v>
      </c>
      <c r="U107" s="29">
        <f t="shared" ref="U107:U113" si="156">+R107*D107*F107</f>
        <v>5459200</v>
      </c>
      <c r="V107" s="29">
        <f t="shared" ref="V107:V113" si="157">+T107*D107*F107</f>
        <v>6496448</v>
      </c>
      <c r="W107" s="30">
        <v>1500000</v>
      </c>
      <c r="X107" s="31">
        <f t="shared" ref="X107:X116" si="158">+W107*19%</f>
        <v>285000</v>
      </c>
      <c r="Y107" s="31">
        <f t="shared" ref="Y107:Y116" si="159">+W107+X107</f>
        <v>1785000</v>
      </c>
      <c r="Z107" s="31">
        <f t="shared" ref="Z107:Z113" si="160">+W107*D107*F107</f>
        <v>12000000</v>
      </c>
      <c r="AA107" s="31">
        <f t="shared" ref="AA107:AA113" si="161">+Y107*D107*F107</f>
        <v>14280000</v>
      </c>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c r="BP107" s="31"/>
      <c r="BQ107" s="31"/>
      <c r="BR107" s="31"/>
      <c r="BS107" s="31"/>
      <c r="BT107" s="31"/>
      <c r="BU107" s="31"/>
      <c r="BV107" s="31"/>
      <c r="BW107" s="31"/>
      <c r="BX107" s="31"/>
      <c r="BY107" s="31"/>
      <c r="BZ107" s="31"/>
      <c r="CA107" s="31"/>
      <c r="CB107" s="31"/>
      <c r="CC107" s="31"/>
      <c r="CD107" s="31"/>
      <c r="CE107" s="31"/>
      <c r="CF107" s="31"/>
      <c r="CG107" s="31"/>
      <c r="CH107" s="31"/>
      <c r="CI107" s="31"/>
      <c r="CJ107" s="31"/>
      <c r="CK107" s="31"/>
      <c r="CL107" s="31"/>
      <c r="CM107" s="31"/>
      <c r="CN107" s="31"/>
      <c r="CO107" s="31"/>
      <c r="CP107" s="31"/>
      <c r="CQ107" s="31"/>
      <c r="CR107" s="31"/>
      <c r="CS107" s="31"/>
      <c r="CT107" s="31"/>
      <c r="CU107" s="31"/>
      <c r="CV107" s="31"/>
      <c r="CW107" s="31"/>
      <c r="CX107" s="31"/>
      <c r="CY107" s="31"/>
      <c r="CZ107" s="31"/>
      <c r="DA107" s="31"/>
      <c r="DB107" s="31"/>
      <c r="DC107" s="31"/>
      <c r="DD107" s="31"/>
      <c r="DE107" s="31"/>
      <c r="DF107" s="31"/>
      <c r="DG107" s="31"/>
      <c r="DH107" s="31"/>
      <c r="DI107" s="31"/>
      <c r="DJ107" s="31"/>
      <c r="DK107" s="31"/>
      <c r="DL107" s="31"/>
      <c r="DM107" s="31"/>
      <c r="DN107" s="31"/>
      <c r="DO107" s="31"/>
      <c r="DP107" s="31"/>
      <c r="DQ107" s="31"/>
      <c r="DR107" s="31"/>
      <c r="DS107" s="31"/>
      <c r="DT107" s="31"/>
      <c r="DU107" s="31"/>
      <c r="DV107" s="31"/>
      <c r="DW107" s="31"/>
      <c r="DX107" s="31"/>
      <c r="DY107" s="31"/>
      <c r="DZ107" s="31"/>
      <c r="EA107" s="31"/>
      <c r="EB107" s="31"/>
      <c r="EC107" s="31"/>
      <c r="ED107" s="31"/>
      <c r="EE107" s="31"/>
      <c r="EF107" s="31"/>
      <c r="EG107" s="31"/>
      <c r="EH107" s="31"/>
      <c r="EI107" s="31"/>
      <c r="EJ107" s="31"/>
      <c r="EK107" s="31"/>
      <c r="EL107" s="31"/>
      <c r="EM107" s="31"/>
      <c r="EN107" s="31"/>
      <c r="EO107" s="31"/>
      <c r="EP107" s="31"/>
      <c r="EQ107" s="31"/>
      <c r="ER107" s="31"/>
      <c r="ES107" s="31"/>
      <c r="ET107" s="31"/>
      <c r="EU107" s="31"/>
      <c r="EV107" s="31"/>
      <c r="EW107" s="31"/>
      <c r="EX107" s="31"/>
      <c r="EY107" s="31"/>
      <c r="EZ107" s="31"/>
      <c r="FA107" s="31"/>
      <c r="FB107" s="32">
        <f>MEDIAN(M107,R107,W107)</f>
        <v>689053</v>
      </c>
      <c r="FC107" s="32">
        <f t="shared" ref="FC107:FC116" si="162">ROUND(FB107,0)</f>
        <v>689053</v>
      </c>
      <c r="FD107" s="33">
        <f t="shared" ref="FD107:FD116" si="163">+FC107*19%</f>
        <v>130920.07</v>
      </c>
      <c r="FE107" s="33">
        <f t="shared" ref="FE107" si="164">+FC107+FD107</f>
        <v>819973.07000000007</v>
      </c>
      <c r="FF107" s="33">
        <f t="shared" ref="FF107" si="165">+FC107*D107*F107</f>
        <v>5512424</v>
      </c>
      <c r="FG107" s="33">
        <f t="shared" ref="FG107" si="166">+FE107*D107*F107</f>
        <v>6559784.5600000005</v>
      </c>
      <c r="FH107" s="34">
        <f t="shared" ref="FH107:FH116" si="167">+_xlfn.STDEV.P(Q107,V107,AA107)</f>
        <v>3654364.5092250211</v>
      </c>
      <c r="FI107" s="35">
        <f t="shared" ref="FI107:FI116" si="168">+FH107/FG107</f>
        <v>0.55708605607392403</v>
      </c>
      <c r="FJ107" s="183" t="s">
        <v>86</v>
      </c>
    </row>
    <row r="108" spans="1:166" ht="84.6" customHeight="1" x14ac:dyDescent="0.25">
      <c r="A108" s="22">
        <v>82</v>
      </c>
      <c r="B108" s="13" t="s">
        <v>81</v>
      </c>
      <c r="C108" s="13" t="s">
        <v>210</v>
      </c>
      <c r="D108" s="15">
        <v>1</v>
      </c>
      <c r="E108" s="15" t="s">
        <v>211</v>
      </c>
      <c r="F108" s="15">
        <v>8</v>
      </c>
      <c r="G108" s="15" t="s">
        <v>212</v>
      </c>
      <c r="H108" s="15"/>
      <c r="I108" s="15"/>
      <c r="J108" s="15"/>
      <c r="K108" s="15"/>
      <c r="L108" s="15"/>
      <c r="M108" s="27">
        <v>3445266</v>
      </c>
      <c r="N108" s="27">
        <f t="shared" si="150"/>
        <v>654600.54</v>
      </c>
      <c r="O108" s="27">
        <f t="shared" si="151"/>
        <v>4099866.54</v>
      </c>
      <c r="P108" s="27">
        <f t="shared" si="152"/>
        <v>27562128</v>
      </c>
      <c r="Q108" s="27">
        <f t="shared" si="153"/>
        <v>32798932.32</v>
      </c>
      <c r="R108" s="29">
        <v>3445266</v>
      </c>
      <c r="S108" s="29">
        <f t="shared" si="154"/>
        <v>654600.54</v>
      </c>
      <c r="T108" s="29">
        <f t="shared" si="155"/>
        <v>4099866.54</v>
      </c>
      <c r="U108" s="29">
        <f t="shared" si="156"/>
        <v>27562128</v>
      </c>
      <c r="V108" s="29">
        <f t="shared" si="157"/>
        <v>32798932.32</v>
      </c>
      <c r="W108" s="30">
        <v>3445266</v>
      </c>
      <c r="X108" s="31">
        <f t="shared" si="158"/>
        <v>654600.54</v>
      </c>
      <c r="Y108" s="31">
        <f t="shared" si="159"/>
        <v>4099866.54</v>
      </c>
      <c r="Z108" s="31">
        <f t="shared" si="160"/>
        <v>27562128</v>
      </c>
      <c r="AA108" s="31">
        <f t="shared" si="161"/>
        <v>32798932.32</v>
      </c>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c r="BP108" s="31"/>
      <c r="BQ108" s="31"/>
      <c r="BR108" s="31"/>
      <c r="BS108" s="31"/>
      <c r="BT108" s="31"/>
      <c r="BU108" s="31"/>
      <c r="BV108" s="31"/>
      <c r="BW108" s="31"/>
      <c r="BX108" s="31"/>
      <c r="BY108" s="31"/>
      <c r="BZ108" s="31"/>
      <c r="CA108" s="31"/>
      <c r="CB108" s="31"/>
      <c r="CC108" s="31"/>
      <c r="CD108" s="31"/>
      <c r="CE108" s="31"/>
      <c r="CF108" s="31"/>
      <c r="CG108" s="31"/>
      <c r="CH108" s="31"/>
      <c r="CI108" s="31"/>
      <c r="CJ108" s="31"/>
      <c r="CK108" s="31"/>
      <c r="CL108" s="31"/>
      <c r="CM108" s="31"/>
      <c r="CN108" s="31"/>
      <c r="CO108" s="31"/>
      <c r="CP108" s="31"/>
      <c r="CQ108" s="31"/>
      <c r="CR108" s="31"/>
      <c r="CS108" s="31"/>
      <c r="CT108" s="31"/>
      <c r="CU108" s="31"/>
      <c r="CV108" s="31"/>
      <c r="CW108" s="31"/>
      <c r="CX108" s="31"/>
      <c r="CY108" s="31"/>
      <c r="CZ108" s="31"/>
      <c r="DA108" s="31"/>
      <c r="DB108" s="31"/>
      <c r="DC108" s="31"/>
      <c r="DD108" s="31"/>
      <c r="DE108" s="31"/>
      <c r="DF108" s="31"/>
      <c r="DG108" s="31"/>
      <c r="DH108" s="31"/>
      <c r="DI108" s="31"/>
      <c r="DJ108" s="31"/>
      <c r="DK108" s="31"/>
      <c r="DL108" s="31"/>
      <c r="DM108" s="31"/>
      <c r="DN108" s="31"/>
      <c r="DO108" s="31"/>
      <c r="DP108" s="31"/>
      <c r="DQ108" s="31"/>
      <c r="DR108" s="31"/>
      <c r="DS108" s="31"/>
      <c r="DT108" s="31"/>
      <c r="DU108" s="31"/>
      <c r="DV108" s="31"/>
      <c r="DW108" s="31"/>
      <c r="DX108" s="31"/>
      <c r="DY108" s="31"/>
      <c r="DZ108" s="31"/>
      <c r="EA108" s="31"/>
      <c r="EB108" s="31"/>
      <c r="EC108" s="31"/>
      <c r="ED108" s="31"/>
      <c r="EE108" s="31"/>
      <c r="EF108" s="31"/>
      <c r="EG108" s="31"/>
      <c r="EH108" s="31"/>
      <c r="EI108" s="31"/>
      <c r="EJ108" s="31"/>
      <c r="EK108" s="31"/>
      <c r="EL108" s="31"/>
      <c r="EM108" s="31"/>
      <c r="EN108" s="31"/>
      <c r="EO108" s="31"/>
      <c r="EP108" s="31"/>
      <c r="EQ108" s="31"/>
      <c r="ER108" s="31"/>
      <c r="ES108" s="31"/>
      <c r="ET108" s="31"/>
      <c r="EU108" s="31"/>
      <c r="EV108" s="31"/>
      <c r="EW108" s="31"/>
      <c r="EX108" s="31"/>
      <c r="EY108" s="31"/>
      <c r="EZ108" s="31"/>
      <c r="FA108" s="31"/>
      <c r="FB108" s="32">
        <f t="shared" ref="FB108:FB116" si="169">+(M108+R108+W108)/3</f>
        <v>3445266</v>
      </c>
      <c r="FC108" s="32">
        <f t="shared" si="162"/>
        <v>3445266</v>
      </c>
      <c r="FD108" s="33">
        <f t="shared" si="163"/>
        <v>654600.54</v>
      </c>
      <c r="FE108" s="33">
        <f t="shared" ref="FE108:FE116" si="170">+FC108+FD108</f>
        <v>4099866.54</v>
      </c>
      <c r="FF108" s="33">
        <f t="shared" ref="FF108:FF115" si="171">+FC108*D108*F108</f>
        <v>27562128</v>
      </c>
      <c r="FG108" s="33">
        <f t="shared" ref="FG108:FG115" si="172">+FE108*D108*F108</f>
        <v>32798932.32</v>
      </c>
      <c r="FH108" s="34">
        <f t="shared" si="167"/>
        <v>3.7252902984619141E-9</v>
      </c>
      <c r="FI108" s="35">
        <f t="shared" si="168"/>
        <v>1.135796208887666E-16</v>
      </c>
      <c r="FJ108" s="180"/>
    </row>
    <row r="109" spans="1:166" ht="84.6" customHeight="1" x14ac:dyDescent="0.25">
      <c r="A109" s="22">
        <v>83</v>
      </c>
      <c r="B109" s="13" t="s">
        <v>213</v>
      </c>
      <c r="C109" s="13" t="s">
        <v>214</v>
      </c>
      <c r="D109" s="15">
        <v>1</v>
      </c>
      <c r="E109" s="15" t="s">
        <v>211</v>
      </c>
      <c r="F109" s="15">
        <v>8</v>
      </c>
      <c r="G109" s="15" t="s">
        <v>212</v>
      </c>
      <c r="H109" s="15"/>
      <c r="I109" s="15"/>
      <c r="J109" s="15"/>
      <c r="K109" s="15"/>
      <c r="L109" s="15"/>
      <c r="M109" s="27">
        <v>1978731</v>
      </c>
      <c r="N109" s="27">
        <f t="shared" si="150"/>
        <v>375958.89</v>
      </c>
      <c r="O109" s="27">
        <f t="shared" si="151"/>
        <v>2354689.89</v>
      </c>
      <c r="P109" s="27">
        <f t="shared" si="152"/>
        <v>15829848</v>
      </c>
      <c r="Q109" s="27">
        <f t="shared" si="153"/>
        <v>18837519.120000001</v>
      </c>
      <c r="R109" s="29">
        <v>1978731</v>
      </c>
      <c r="S109" s="29">
        <f t="shared" si="154"/>
        <v>375958.89</v>
      </c>
      <c r="T109" s="29">
        <f t="shared" si="155"/>
        <v>2354689.89</v>
      </c>
      <c r="U109" s="29">
        <f t="shared" si="156"/>
        <v>15829848</v>
      </c>
      <c r="V109" s="29">
        <f t="shared" si="157"/>
        <v>18837519.120000001</v>
      </c>
      <c r="W109" s="30">
        <v>1978731</v>
      </c>
      <c r="X109" s="31">
        <f t="shared" si="158"/>
        <v>375958.89</v>
      </c>
      <c r="Y109" s="31">
        <f t="shared" si="159"/>
        <v>2354689.89</v>
      </c>
      <c r="Z109" s="31">
        <f t="shared" si="160"/>
        <v>15829848</v>
      </c>
      <c r="AA109" s="31">
        <f t="shared" si="161"/>
        <v>18837519.120000001</v>
      </c>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c r="BP109" s="31"/>
      <c r="BQ109" s="31"/>
      <c r="BR109" s="31"/>
      <c r="BS109" s="31"/>
      <c r="BT109" s="31"/>
      <c r="BU109" s="31"/>
      <c r="BV109" s="31"/>
      <c r="BW109" s="31"/>
      <c r="BX109" s="31"/>
      <c r="BY109" s="31"/>
      <c r="BZ109" s="31"/>
      <c r="CA109" s="31"/>
      <c r="CB109" s="31"/>
      <c r="CC109" s="31"/>
      <c r="CD109" s="31"/>
      <c r="CE109" s="31"/>
      <c r="CF109" s="31"/>
      <c r="CG109" s="31"/>
      <c r="CH109" s="31"/>
      <c r="CI109" s="31"/>
      <c r="CJ109" s="31"/>
      <c r="CK109" s="31"/>
      <c r="CL109" s="31"/>
      <c r="CM109" s="31"/>
      <c r="CN109" s="31"/>
      <c r="CO109" s="31"/>
      <c r="CP109" s="31"/>
      <c r="CQ109" s="31"/>
      <c r="CR109" s="31"/>
      <c r="CS109" s="31"/>
      <c r="CT109" s="31"/>
      <c r="CU109" s="31"/>
      <c r="CV109" s="31"/>
      <c r="CW109" s="31"/>
      <c r="CX109" s="31"/>
      <c r="CY109" s="31"/>
      <c r="CZ109" s="31"/>
      <c r="DA109" s="31"/>
      <c r="DB109" s="31"/>
      <c r="DC109" s="31"/>
      <c r="DD109" s="31"/>
      <c r="DE109" s="31"/>
      <c r="DF109" s="31"/>
      <c r="DG109" s="31"/>
      <c r="DH109" s="31"/>
      <c r="DI109" s="31"/>
      <c r="DJ109" s="31"/>
      <c r="DK109" s="31"/>
      <c r="DL109" s="31"/>
      <c r="DM109" s="31"/>
      <c r="DN109" s="31"/>
      <c r="DO109" s="31"/>
      <c r="DP109" s="31"/>
      <c r="DQ109" s="31"/>
      <c r="DR109" s="31"/>
      <c r="DS109" s="31"/>
      <c r="DT109" s="31"/>
      <c r="DU109" s="31"/>
      <c r="DV109" s="31"/>
      <c r="DW109" s="31"/>
      <c r="DX109" s="31"/>
      <c r="DY109" s="31"/>
      <c r="DZ109" s="31"/>
      <c r="EA109" s="31"/>
      <c r="EB109" s="31"/>
      <c r="EC109" s="31"/>
      <c r="ED109" s="31"/>
      <c r="EE109" s="31"/>
      <c r="EF109" s="31"/>
      <c r="EG109" s="31"/>
      <c r="EH109" s="31"/>
      <c r="EI109" s="31"/>
      <c r="EJ109" s="31"/>
      <c r="EK109" s="31"/>
      <c r="EL109" s="31"/>
      <c r="EM109" s="31"/>
      <c r="EN109" s="31"/>
      <c r="EO109" s="31"/>
      <c r="EP109" s="31"/>
      <c r="EQ109" s="31"/>
      <c r="ER109" s="31"/>
      <c r="ES109" s="31"/>
      <c r="ET109" s="31"/>
      <c r="EU109" s="31"/>
      <c r="EV109" s="31"/>
      <c r="EW109" s="31"/>
      <c r="EX109" s="31"/>
      <c r="EY109" s="31"/>
      <c r="EZ109" s="31"/>
      <c r="FA109" s="31"/>
      <c r="FB109" s="32">
        <f t="shared" si="169"/>
        <v>1978731</v>
      </c>
      <c r="FC109" s="32">
        <f t="shared" si="162"/>
        <v>1978731</v>
      </c>
      <c r="FD109" s="33">
        <f t="shared" si="163"/>
        <v>375958.89</v>
      </c>
      <c r="FE109" s="33">
        <f t="shared" si="170"/>
        <v>2354689.89</v>
      </c>
      <c r="FF109" s="33">
        <f t="shared" si="171"/>
        <v>15829848</v>
      </c>
      <c r="FG109" s="33">
        <f t="shared" si="172"/>
        <v>18837519.120000001</v>
      </c>
      <c r="FH109" s="34">
        <f t="shared" si="167"/>
        <v>0</v>
      </c>
      <c r="FI109" s="35">
        <f t="shared" si="168"/>
        <v>0</v>
      </c>
      <c r="FJ109" s="180"/>
    </row>
    <row r="110" spans="1:166" ht="133.5" customHeight="1" x14ac:dyDescent="0.25">
      <c r="A110" s="22">
        <v>84</v>
      </c>
      <c r="B110" s="11" t="s">
        <v>135</v>
      </c>
      <c r="C110" s="13" t="s">
        <v>215</v>
      </c>
      <c r="D110" s="15">
        <v>1</v>
      </c>
      <c r="E110" s="15" t="s">
        <v>80</v>
      </c>
      <c r="F110" s="15">
        <v>8</v>
      </c>
      <c r="G110" s="19" t="s">
        <v>150</v>
      </c>
      <c r="H110" s="19"/>
      <c r="I110" s="19"/>
      <c r="J110" s="19"/>
      <c r="K110" s="19"/>
      <c r="L110" s="19"/>
      <c r="M110" s="27">
        <v>1722633</v>
      </c>
      <c r="N110" s="27">
        <f t="shared" si="150"/>
        <v>327300.27</v>
      </c>
      <c r="O110" s="27">
        <f t="shared" si="151"/>
        <v>2049933.27</v>
      </c>
      <c r="P110" s="27">
        <f t="shared" si="152"/>
        <v>13781064</v>
      </c>
      <c r="Q110" s="27">
        <f t="shared" si="153"/>
        <v>16399466.16</v>
      </c>
      <c r="R110" s="29">
        <v>1503873</v>
      </c>
      <c r="S110" s="29">
        <f t="shared" si="154"/>
        <v>285735.87</v>
      </c>
      <c r="T110" s="29">
        <f t="shared" si="155"/>
        <v>1789608.87</v>
      </c>
      <c r="U110" s="29">
        <f t="shared" si="156"/>
        <v>12030984</v>
      </c>
      <c r="V110" s="29">
        <f t="shared" si="157"/>
        <v>14316870.960000001</v>
      </c>
      <c r="W110" s="30">
        <v>3000000</v>
      </c>
      <c r="X110" s="31">
        <f t="shared" si="158"/>
        <v>570000</v>
      </c>
      <c r="Y110" s="31">
        <f t="shared" si="159"/>
        <v>3570000</v>
      </c>
      <c r="Z110" s="31">
        <f t="shared" si="160"/>
        <v>24000000</v>
      </c>
      <c r="AA110" s="31">
        <f t="shared" si="161"/>
        <v>28560000</v>
      </c>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1"/>
      <c r="CJ110" s="31"/>
      <c r="CK110" s="31"/>
      <c r="CL110" s="31"/>
      <c r="CM110" s="31"/>
      <c r="CN110" s="31"/>
      <c r="CO110" s="31"/>
      <c r="CP110" s="31"/>
      <c r="CQ110" s="31"/>
      <c r="CR110" s="31"/>
      <c r="CS110" s="31"/>
      <c r="CT110" s="31"/>
      <c r="CU110" s="31"/>
      <c r="CV110" s="31"/>
      <c r="CW110" s="31"/>
      <c r="CX110" s="31"/>
      <c r="CY110" s="31"/>
      <c r="CZ110" s="31"/>
      <c r="DA110" s="31"/>
      <c r="DB110" s="31"/>
      <c r="DC110" s="31"/>
      <c r="DD110" s="31"/>
      <c r="DE110" s="31"/>
      <c r="DF110" s="31"/>
      <c r="DG110" s="31"/>
      <c r="DH110" s="31"/>
      <c r="DI110" s="31"/>
      <c r="DJ110" s="31"/>
      <c r="DK110" s="31"/>
      <c r="DL110" s="31"/>
      <c r="DM110" s="31"/>
      <c r="DN110" s="31"/>
      <c r="DO110" s="31"/>
      <c r="DP110" s="31"/>
      <c r="DQ110" s="31"/>
      <c r="DR110" s="31"/>
      <c r="DS110" s="31"/>
      <c r="DT110" s="31"/>
      <c r="DU110" s="31"/>
      <c r="DV110" s="31"/>
      <c r="DW110" s="31"/>
      <c r="DX110" s="31"/>
      <c r="DY110" s="31"/>
      <c r="DZ110" s="31"/>
      <c r="EA110" s="31"/>
      <c r="EB110" s="31"/>
      <c r="EC110" s="31"/>
      <c r="ED110" s="31"/>
      <c r="EE110" s="31"/>
      <c r="EF110" s="31"/>
      <c r="EG110" s="31"/>
      <c r="EH110" s="31"/>
      <c r="EI110" s="31"/>
      <c r="EJ110" s="31"/>
      <c r="EK110" s="31"/>
      <c r="EL110" s="31"/>
      <c r="EM110" s="31"/>
      <c r="EN110" s="31"/>
      <c r="EO110" s="31"/>
      <c r="EP110" s="31"/>
      <c r="EQ110" s="31"/>
      <c r="ER110" s="31"/>
      <c r="ES110" s="31"/>
      <c r="ET110" s="31"/>
      <c r="EU110" s="31"/>
      <c r="EV110" s="31"/>
      <c r="EW110" s="31"/>
      <c r="EX110" s="31"/>
      <c r="EY110" s="31"/>
      <c r="EZ110" s="31"/>
      <c r="FA110" s="31"/>
      <c r="FB110" s="32">
        <f>MEDIAN(M110,R110,W110)</f>
        <v>1722633</v>
      </c>
      <c r="FC110" s="32">
        <f t="shared" si="162"/>
        <v>1722633</v>
      </c>
      <c r="FD110" s="33">
        <f t="shared" si="163"/>
        <v>327300.27</v>
      </c>
      <c r="FE110" s="33">
        <f t="shared" si="170"/>
        <v>2049933.27</v>
      </c>
      <c r="FF110" s="33">
        <f t="shared" si="171"/>
        <v>13781064</v>
      </c>
      <c r="FG110" s="33">
        <f t="shared" si="172"/>
        <v>16399466.16</v>
      </c>
      <c r="FH110" s="34">
        <f t="shared" si="167"/>
        <v>6281211.0552994031</v>
      </c>
      <c r="FI110" s="35">
        <f t="shared" si="168"/>
        <v>0.383013141648472</v>
      </c>
      <c r="FJ110" s="180"/>
    </row>
    <row r="111" spans="1:166" ht="166.5" customHeight="1" x14ac:dyDescent="0.25">
      <c r="A111" s="22">
        <v>85</v>
      </c>
      <c r="B111" s="11" t="s">
        <v>178</v>
      </c>
      <c r="C111" s="13" t="s">
        <v>206</v>
      </c>
      <c r="D111" s="15">
        <v>1</v>
      </c>
      <c r="E111" s="15" t="s">
        <v>80</v>
      </c>
      <c r="F111" s="15">
        <v>8</v>
      </c>
      <c r="G111" s="19" t="s">
        <v>150</v>
      </c>
      <c r="H111" s="19"/>
      <c r="I111" s="19"/>
      <c r="J111" s="19"/>
      <c r="K111" s="19"/>
      <c r="L111" s="19"/>
      <c r="M111" s="27">
        <v>5647481</v>
      </c>
      <c r="N111" s="27">
        <f t="shared" si="150"/>
        <v>1073021.3899999999</v>
      </c>
      <c r="O111" s="27">
        <f t="shared" si="151"/>
        <v>6720502.3899999997</v>
      </c>
      <c r="P111" s="27">
        <f t="shared" si="152"/>
        <v>45179848</v>
      </c>
      <c r="Q111" s="27">
        <f t="shared" si="153"/>
        <v>53764019.119999997</v>
      </c>
      <c r="R111" s="29">
        <v>5258928</v>
      </c>
      <c r="S111" s="29">
        <f t="shared" si="154"/>
        <v>999196.32000000007</v>
      </c>
      <c r="T111" s="29">
        <f t="shared" si="155"/>
        <v>6258124.3200000003</v>
      </c>
      <c r="U111" s="29">
        <f t="shared" si="156"/>
        <v>42071424</v>
      </c>
      <c r="V111" s="29">
        <f t="shared" si="157"/>
        <v>50064994.560000002</v>
      </c>
      <c r="W111" s="30">
        <v>9500000</v>
      </c>
      <c r="X111" s="31">
        <f t="shared" si="158"/>
        <v>1805000</v>
      </c>
      <c r="Y111" s="31">
        <f t="shared" si="159"/>
        <v>11305000</v>
      </c>
      <c r="Z111" s="31">
        <f t="shared" si="160"/>
        <v>76000000</v>
      </c>
      <c r="AA111" s="31">
        <f t="shared" si="161"/>
        <v>90440000</v>
      </c>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c r="BP111" s="31"/>
      <c r="BQ111" s="31"/>
      <c r="BR111" s="31"/>
      <c r="BS111" s="31"/>
      <c r="BT111" s="31"/>
      <c r="BU111" s="31"/>
      <c r="BV111" s="31"/>
      <c r="BW111" s="31"/>
      <c r="BX111" s="31"/>
      <c r="BY111" s="31"/>
      <c r="BZ111" s="31"/>
      <c r="CA111" s="31"/>
      <c r="CB111" s="31"/>
      <c r="CC111" s="31"/>
      <c r="CD111" s="31"/>
      <c r="CE111" s="31"/>
      <c r="CF111" s="31"/>
      <c r="CG111" s="31"/>
      <c r="CH111" s="31"/>
      <c r="CI111" s="31"/>
      <c r="CJ111" s="31"/>
      <c r="CK111" s="31"/>
      <c r="CL111" s="31"/>
      <c r="CM111" s="31"/>
      <c r="CN111" s="31"/>
      <c r="CO111" s="31"/>
      <c r="CP111" s="31"/>
      <c r="CQ111" s="31"/>
      <c r="CR111" s="31"/>
      <c r="CS111" s="31"/>
      <c r="CT111" s="31"/>
      <c r="CU111" s="31"/>
      <c r="CV111" s="31"/>
      <c r="CW111" s="31"/>
      <c r="CX111" s="31"/>
      <c r="CY111" s="31"/>
      <c r="CZ111" s="31"/>
      <c r="DA111" s="31"/>
      <c r="DB111" s="31"/>
      <c r="DC111" s="31"/>
      <c r="DD111" s="31"/>
      <c r="DE111" s="31"/>
      <c r="DF111" s="31"/>
      <c r="DG111" s="31"/>
      <c r="DH111" s="31"/>
      <c r="DI111" s="31"/>
      <c r="DJ111" s="31"/>
      <c r="DK111" s="31"/>
      <c r="DL111" s="31"/>
      <c r="DM111" s="31"/>
      <c r="DN111" s="31"/>
      <c r="DO111" s="31"/>
      <c r="DP111" s="31"/>
      <c r="DQ111" s="31"/>
      <c r="DR111" s="31"/>
      <c r="DS111" s="31"/>
      <c r="DT111" s="31"/>
      <c r="DU111" s="31"/>
      <c r="DV111" s="31"/>
      <c r="DW111" s="31"/>
      <c r="DX111" s="31"/>
      <c r="DY111" s="31"/>
      <c r="DZ111" s="31"/>
      <c r="EA111" s="31"/>
      <c r="EB111" s="31"/>
      <c r="EC111" s="31"/>
      <c r="ED111" s="31"/>
      <c r="EE111" s="31"/>
      <c r="EF111" s="31"/>
      <c r="EG111" s="31"/>
      <c r="EH111" s="31"/>
      <c r="EI111" s="31"/>
      <c r="EJ111" s="31"/>
      <c r="EK111" s="31"/>
      <c r="EL111" s="31"/>
      <c r="EM111" s="31"/>
      <c r="EN111" s="31"/>
      <c r="EO111" s="31"/>
      <c r="EP111" s="31"/>
      <c r="EQ111" s="31"/>
      <c r="ER111" s="31"/>
      <c r="ES111" s="31"/>
      <c r="ET111" s="31"/>
      <c r="EU111" s="31"/>
      <c r="EV111" s="31"/>
      <c r="EW111" s="31"/>
      <c r="EX111" s="31"/>
      <c r="EY111" s="31"/>
      <c r="EZ111" s="31"/>
      <c r="FA111" s="31"/>
      <c r="FB111" s="32">
        <f>MEDIAN(M111,R111,W111)</f>
        <v>5647481</v>
      </c>
      <c r="FC111" s="32">
        <f t="shared" si="162"/>
        <v>5647481</v>
      </c>
      <c r="FD111" s="33">
        <f t="shared" si="163"/>
        <v>1073021.3899999999</v>
      </c>
      <c r="FE111" s="33">
        <f t="shared" si="170"/>
        <v>6720502.3899999997</v>
      </c>
      <c r="FF111" s="33">
        <f t="shared" si="171"/>
        <v>45179848</v>
      </c>
      <c r="FG111" s="33">
        <f t="shared" si="172"/>
        <v>53764019.119999997</v>
      </c>
      <c r="FH111" s="34">
        <f t="shared" si="167"/>
        <v>18223767.815336443</v>
      </c>
      <c r="FI111" s="35">
        <f t="shared" si="168"/>
        <v>0.33895843565306066</v>
      </c>
      <c r="FJ111" s="180"/>
    </row>
    <row r="112" spans="1:166" ht="84.6" customHeight="1" x14ac:dyDescent="0.25">
      <c r="A112" s="22">
        <v>86</v>
      </c>
      <c r="B112" s="11" t="s">
        <v>105</v>
      </c>
      <c r="C112" s="13" t="s">
        <v>180</v>
      </c>
      <c r="D112" s="15">
        <v>1</v>
      </c>
      <c r="E112" s="15" t="s">
        <v>80</v>
      </c>
      <c r="F112" s="15">
        <v>8</v>
      </c>
      <c r="G112" s="19" t="s">
        <v>150</v>
      </c>
      <c r="H112" s="19"/>
      <c r="I112" s="19"/>
      <c r="J112" s="19"/>
      <c r="K112" s="19"/>
      <c r="L112" s="19"/>
      <c r="M112" s="27">
        <v>1812210</v>
      </c>
      <c r="N112" s="27">
        <f t="shared" si="150"/>
        <v>344319.9</v>
      </c>
      <c r="O112" s="27">
        <f t="shared" si="151"/>
        <v>2156529.9</v>
      </c>
      <c r="P112" s="27">
        <f t="shared" si="152"/>
        <v>14497680</v>
      </c>
      <c r="Q112" s="27">
        <f t="shared" si="153"/>
        <v>17252239.199999999</v>
      </c>
      <c r="R112" s="29">
        <v>2012876</v>
      </c>
      <c r="S112" s="29">
        <f t="shared" si="154"/>
        <v>382446.44</v>
      </c>
      <c r="T112" s="29">
        <f t="shared" si="155"/>
        <v>2395322.44</v>
      </c>
      <c r="U112" s="29">
        <f t="shared" si="156"/>
        <v>16103008</v>
      </c>
      <c r="V112" s="29">
        <f t="shared" si="157"/>
        <v>19162579.52</v>
      </c>
      <c r="W112" s="30">
        <v>2500000</v>
      </c>
      <c r="X112" s="31">
        <f t="shared" si="158"/>
        <v>475000</v>
      </c>
      <c r="Y112" s="31">
        <f t="shared" si="159"/>
        <v>2975000</v>
      </c>
      <c r="Z112" s="31">
        <f t="shared" si="160"/>
        <v>20000000</v>
      </c>
      <c r="AA112" s="31">
        <f t="shared" si="161"/>
        <v>23800000</v>
      </c>
      <c r="AB112" s="31"/>
      <c r="AC112" s="31"/>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31"/>
      <c r="AZ112" s="31"/>
      <c r="BA112" s="31"/>
      <c r="BB112" s="31"/>
      <c r="BC112" s="31"/>
      <c r="BD112" s="31"/>
      <c r="BE112" s="31"/>
      <c r="BF112" s="31"/>
      <c r="BG112" s="31"/>
      <c r="BH112" s="31"/>
      <c r="BI112" s="31"/>
      <c r="BJ112" s="31"/>
      <c r="BK112" s="31"/>
      <c r="BL112" s="31"/>
      <c r="BM112" s="31"/>
      <c r="BN112" s="31"/>
      <c r="BO112" s="31"/>
      <c r="BP112" s="31"/>
      <c r="BQ112" s="31"/>
      <c r="BR112" s="31"/>
      <c r="BS112" s="31"/>
      <c r="BT112" s="31"/>
      <c r="BU112" s="31"/>
      <c r="BV112" s="31"/>
      <c r="BW112" s="31"/>
      <c r="BX112" s="31"/>
      <c r="BY112" s="31"/>
      <c r="BZ112" s="31"/>
      <c r="CA112" s="31"/>
      <c r="CB112" s="31"/>
      <c r="CC112" s="31"/>
      <c r="CD112" s="31"/>
      <c r="CE112" s="31"/>
      <c r="CF112" s="31"/>
      <c r="CG112" s="31"/>
      <c r="CH112" s="31"/>
      <c r="CI112" s="31"/>
      <c r="CJ112" s="31"/>
      <c r="CK112" s="31"/>
      <c r="CL112" s="31"/>
      <c r="CM112" s="31"/>
      <c r="CN112" s="31"/>
      <c r="CO112" s="31"/>
      <c r="CP112" s="31"/>
      <c r="CQ112" s="31"/>
      <c r="CR112" s="31"/>
      <c r="CS112" s="31"/>
      <c r="CT112" s="31"/>
      <c r="CU112" s="31"/>
      <c r="CV112" s="31"/>
      <c r="CW112" s="31"/>
      <c r="CX112" s="31"/>
      <c r="CY112" s="31"/>
      <c r="CZ112" s="31"/>
      <c r="DA112" s="31"/>
      <c r="DB112" s="31"/>
      <c r="DC112" s="31"/>
      <c r="DD112" s="31"/>
      <c r="DE112" s="31"/>
      <c r="DF112" s="31"/>
      <c r="DG112" s="31"/>
      <c r="DH112" s="31"/>
      <c r="DI112" s="31"/>
      <c r="DJ112" s="31"/>
      <c r="DK112" s="31"/>
      <c r="DL112" s="31"/>
      <c r="DM112" s="31"/>
      <c r="DN112" s="31"/>
      <c r="DO112" s="31"/>
      <c r="DP112" s="31"/>
      <c r="DQ112" s="31"/>
      <c r="DR112" s="31"/>
      <c r="DS112" s="31"/>
      <c r="DT112" s="31"/>
      <c r="DU112" s="31"/>
      <c r="DV112" s="31"/>
      <c r="DW112" s="31"/>
      <c r="DX112" s="31"/>
      <c r="DY112" s="31"/>
      <c r="DZ112" s="31"/>
      <c r="EA112" s="31"/>
      <c r="EB112" s="31"/>
      <c r="EC112" s="31"/>
      <c r="ED112" s="31"/>
      <c r="EE112" s="31"/>
      <c r="EF112" s="31"/>
      <c r="EG112" s="31"/>
      <c r="EH112" s="31"/>
      <c r="EI112" s="31"/>
      <c r="EJ112" s="31"/>
      <c r="EK112" s="31"/>
      <c r="EL112" s="31"/>
      <c r="EM112" s="31"/>
      <c r="EN112" s="31"/>
      <c r="EO112" s="31"/>
      <c r="EP112" s="31"/>
      <c r="EQ112" s="31"/>
      <c r="ER112" s="31"/>
      <c r="ES112" s="31"/>
      <c r="ET112" s="31"/>
      <c r="EU112" s="31"/>
      <c r="EV112" s="31"/>
      <c r="EW112" s="31"/>
      <c r="EX112" s="31"/>
      <c r="EY112" s="31"/>
      <c r="EZ112" s="31"/>
      <c r="FA112" s="31"/>
      <c r="FB112" s="32">
        <f t="shared" si="169"/>
        <v>2108362</v>
      </c>
      <c r="FC112" s="32">
        <f t="shared" si="162"/>
        <v>2108362</v>
      </c>
      <c r="FD112" s="33">
        <f t="shared" si="163"/>
        <v>400588.78</v>
      </c>
      <c r="FE112" s="33">
        <f t="shared" si="170"/>
        <v>2508950.7800000003</v>
      </c>
      <c r="FF112" s="33">
        <f t="shared" si="171"/>
        <v>16866896</v>
      </c>
      <c r="FG112" s="33">
        <f t="shared" si="172"/>
        <v>20071606.240000002</v>
      </c>
      <c r="FH112" s="34">
        <f t="shared" si="167"/>
        <v>2749307.7985509471</v>
      </c>
      <c r="FI112" s="35">
        <f t="shared" si="168"/>
        <v>0.13697497677450188</v>
      </c>
      <c r="FJ112" s="180"/>
    </row>
    <row r="113" spans="1:167" ht="84.6" customHeight="1" x14ac:dyDescent="0.25">
      <c r="A113" s="22">
        <v>87</v>
      </c>
      <c r="B113" s="11" t="s">
        <v>148</v>
      </c>
      <c r="C113" s="13" t="s">
        <v>149</v>
      </c>
      <c r="D113" s="15">
        <v>1</v>
      </c>
      <c r="E113" s="15" t="s">
        <v>80</v>
      </c>
      <c r="F113" s="15">
        <v>8</v>
      </c>
      <c r="G113" s="19" t="s">
        <v>150</v>
      </c>
      <c r="H113" s="19"/>
      <c r="I113" s="19"/>
      <c r="J113" s="19"/>
      <c r="K113" s="19"/>
      <c r="L113" s="19"/>
      <c r="M113" s="27">
        <v>2641371</v>
      </c>
      <c r="N113" s="27">
        <f t="shared" si="150"/>
        <v>501860.49</v>
      </c>
      <c r="O113" s="27">
        <f t="shared" si="151"/>
        <v>3143231.49</v>
      </c>
      <c r="P113" s="27">
        <f t="shared" si="152"/>
        <v>21130968</v>
      </c>
      <c r="Q113" s="27">
        <f t="shared" si="153"/>
        <v>25145851.920000002</v>
      </c>
      <c r="R113" s="29">
        <v>2892064</v>
      </c>
      <c r="S113" s="29">
        <f t="shared" si="154"/>
        <v>549492.16</v>
      </c>
      <c r="T113" s="29">
        <f t="shared" si="155"/>
        <v>3441556.16</v>
      </c>
      <c r="U113" s="29">
        <f t="shared" si="156"/>
        <v>23136512</v>
      </c>
      <c r="V113" s="29">
        <f t="shared" si="157"/>
        <v>27532449.280000001</v>
      </c>
      <c r="W113" s="30">
        <v>4500000</v>
      </c>
      <c r="X113" s="31">
        <f t="shared" si="158"/>
        <v>855000</v>
      </c>
      <c r="Y113" s="31">
        <f t="shared" si="159"/>
        <v>5355000</v>
      </c>
      <c r="Z113" s="31">
        <f t="shared" si="160"/>
        <v>36000000</v>
      </c>
      <c r="AA113" s="31">
        <f t="shared" si="161"/>
        <v>42840000</v>
      </c>
      <c r="AB113" s="31"/>
      <c r="AC113" s="3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c r="BR113" s="31"/>
      <c r="BS113" s="31"/>
      <c r="BT113" s="31"/>
      <c r="BU113" s="31"/>
      <c r="BV113" s="31"/>
      <c r="BW113" s="31"/>
      <c r="BX113" s="31"/>
      <c r="BY113" s="31"/>
      <c r="BZ113" s="31"/>
      <c r="CA113" s="31"/>
      <c r="CB113" s="31"/>
      <c r="CC113" s="31"/>
      <c r="CD113" s="31"/>
      <c r="CE113" s="31"/>
      <c r="CF113" s="31"/>
      <c r="CG113" s="31"/>
      <c r="CH113" s="31"/>
      <c r="CI113" s="31"/>
      <c r="CJ113" s="31"/>
      <c r="CK113" s="31"/>
      <c r="CL113" s="31"/>
      <c r="CM113" s="31"/>
      <c r="CN113" s="31"/>
      <c r="CO113" s="31"/>
      <c r="CP113" s="31"/>
      <c r="CQ113" s="31"/>
      <c r="CR113" s="31"/>
      <c r="CS113" s="31"/>
      <c r="CT113" s="31"/>
      <c r="CU113" s="31"/>
      <c r="CV113" s="31"/>
      <c r="CW113" s="31"/>
      <c r="CX113" s="31"/>
      <c r="CY113" s="31"/>
      <c r="CZ113" s="31"/>
      <c r="DA113" s="31"/>
      <c r="DB113" s="31"/>
      <c r="DC113" s="31"/>
      <c r="DD113" s="31"/>
      <c r="DE113" s="31"/>
      <c r="DF113" s="31"/>
      <c r="DG113" s="31"/>
      <c r="DH113" s="31"/>
      <c r="DI113" s="31"/>
      <c r="DJ113" s="31"/>
      <c r="DK113" s="31"/>
      <c r="DL113" s="31"/>
      <c r="DM113" s="31"/>
      <c r="DN113" s="31"/>
      <c r="DO113" s="31"/>
      <c r="DP113" s="31"/>
      <c r="DQ113" s="31"/>
      <c r="DR113" s="31"/>
      <c r="DS113" s="31"/>
      <c r="DT113" s="31"/>
      <c r="DU113" s="31"/>
      <c r="DV113" s="31"/>
      <c r="DW113" s="31"/>
      <c r="DX113" s="31"/>
      <c r="DY113" s="31"/>
      <c r="DZ113" s="31"/>
      <c r="EA113" s="31"/>
      <c r="EB113" s="31"/>
      <c r="EC113" s="31"/>
      <c r="ED113" s="31"/>
      <c r="EE113" s="31"/>
      <c r="EF113" s="31"/>
      <c r="EG113" s="31"/>
      <c r="EH113" s="31"/>
      <c r="EI113" s="31"/>
      <c r="EJ113" s="31"/>
      <c r="EK113" s="31"/>
      <c r="EL113" s="31"/>
      <c r="EM113" s="31"/>
      <c r="EN113" s="31"/>
      <c r="EO113" s="31"/>
      <c r="EP113" s="31"/>
      <c r="EQ113" s="31"/>
      <c r="ER113" s="31"/>
      <c r="ES113" s="31"/>
      <c r="ET113" s="31"/>
      <c r="EU113" s="31"/>
      <c r="EV113" s="31"/>
      <c r="EW113" s="31"/>
      <c r="EX113" s="31"/>
      <c r="EY113" s="31"/>
      <c r="EZ113" s="31"/>
      <c r="FA113" s="31"/>
      <c r="FB113" s="32">
        <f>MEDIAN(M113,R113,W113)</f>
        <v>2892064</v>
      </c>
      <c r="FC113" s="32">
        <f t="shared" si="162"/>
        <v>2892064</v>
      </c>
      <c r="FD113" s="33">
        <f t="shared" si="163"/>
        <v>549492.16</v>
      </c>
      <c r="FE113" s="33">
        <f t="shared" si="170"/>
        <v>3441556.16</v>
      </c>
      <c r="FF113" s="33">
        <f t="shared" si="171"/>
        <v>23136512</v>
      </c>
      <c r="FG113" s="33">
        <f t="shared" si="172"/>
        <v>27532449.280000001</v>
      </c>
      <c r="FH113" s="34">
        <f t="shared" si="167"/>
        <v>7839358.195676622</v>
      </c>
      <c r="FI113" s="35">
        <f t="shared" si="168"/>
        <v>0.28473159492465688</v>
      </c>
      <c r="FJ113" s="180"/>
    </row>
    <row r="114" spans="1:167" ht="84.6" customHeight="1" x14ac:dyDescent="0.25">
      <c r="A114" s="22">
        <v>88</v>
      </c>
      <c r="B114" s="11" t="s">
        <v>216</v>
      </c>
      <c r="C114" s="13" t="s">
        <v>217</v>
      </c>
      <c r="D114" s="15">
        <v>1000</v>
      </c>
      <c r="E114" s="15" t="s">
        <v>80</v>
      </c>
      <c r="F114" s="15" t="s">
        <v>69</v>
      </c>
      <c r="G114" s="19" t="s">
        <v>69</v>
      </c>
      <c r="H114" s="19"/>
      <c r="I114" s="19"/>
      <c r="J114" s="19"/>
      <c r="K114" s="19"/>
      <c r="L114" s="19"/>
      <c r="M114" s="27">
        <v>8500</v>
      </c>
      <c r="N114" s="27">
        <f t="shared" si="150"/>
        <v>1615</v>
      </c>
      <c r="O114" s="27">
        <f t="shared" si="151"/>
        <v>10115</v>
      </c>
      <c r="P114" s="27">
        <f>+M114*D114</f>
        <v>8500000</v>
      </c>
      <c r="Q114" s="27">
        <f>+O114*D114</f>
        <v>10115000</v>
      </c>
      <c r="R114" s="29">
        <v>9700</v>
      </c>
      <c r="S114" s="29">
        <f t="shared" si="154"/>
        <v>1843</v>
      </c>
      <c r="T114" s="29">
        <f t="shared" si="155"/>
        <v>11543</v>
      </c>
      <c r="U114" s="29">
        <f>+R114*D114</f>
        <v>9700000</v>
      </c>
      <c r="V114" s="29">
        <f>+T114*D114</f>
        <v>11543000</v>
      </c>
      <c r="W114" s="30">
        <v>30000</v>
      </c>
      <c r="X114" s="31">
        <f t="shared" si="158"/>
        <v>5700</v>
      </c>
      <c r="Y114" s="31">
        <f t="shared" si="159"/>
        <v>35700</v>
      </c>
      <c r="Z114" s="31">
        <f>+W114*D114</f>
        <v>30000000</v>
      </c>
      <c r="AA114" s="31">
        <f>+Y114*D114</f>
        <v>35700000</v>
      </c>
      <c r="AB114" s="31"/>
      <c r="AC114" s="31"/>
      <c r="AD114" s="31"/>
      <c r="AE114" s="31"/>
      <c r="AF114" s="31"/>
      <c r="AG114" s="31"/>
      <c r="AH114" s="31"/>
      <c r="AI114" s="31"/>
      <c r="AJ114" s="31"/>
      <c r="AK114" s="31"/>
      <c r="AL114" s="31"/>
      <c r="AM114" s="31"/>
      <c r="AN114" s="31"/>
      <c r="AO114" s="31"/>
      <c r="AP114" s="31"/>
      <c r="AQ114" s="31"/>
      <c r="AR114" s="31"/>
      <c r="AS114" s="31"/>
      <c r="AT114" s="31"/>
      <c r="AU114" s="31"/>
      <c r="AV114" s="31"/>
      <c r="AW114" s="31"/>
      <c r="AX114" s="31"/>
      <c r="AY114" s="31"/>
      <c r="AZ114" s="31"/>
      <c r="BA114" s="31"/>
      <c r="BB114" s="31"/>
      <c r="BC114" s="31"/>
      <c r="BD114" s="31"/>
      <c r="BE114" s="31"/>
      <c r="BF114" s="31"/>
      <c r="BG114" s="31"/>
      <c r="BH114" s="31"/>
      <c r="BI114" s="31"/>
      <c r="BJ114" s="31"/>
      <c r="BK114" s="31"/>
      <c r="BL114" s="31"/>
      <c r="BM114" s="31"/>
      <c r="BN114" s="31"/>
      <c r="BO114" s="31"/>
      <c r="BP114" s="31"/>
      <c r="BQ114" s="31"/>
      <c r="BR114" s="31"/>
      <c r="BS114" s="31"/>
      <c r="BT114" s="31"/>
      <c r="BU114" s="31"/>
      <c r="BV114" s="31"/>
      <c r="BW114" s="31"/>
      <c r="BX114" s="31"/>
      <c r="BY114" s="31"/>
      <c r="BZ114" s="31"/>
      <c r="CA114" s="31"/>
      <c r="CB114" s="31"/>
      <c r="CC114" s="31"/>
      <c r="CD114" s="31"/>
      <c r="CE114" s="31"/>
      <c r="CF114" s="31"/>
      <c r="CG114" s="31"/>
      <c r="CH114" s="31"/>
      <c r="CI114" s="31"/>
      <c r="CJ114" s="31"/>
      <c r="CK114" s="31"/>
      <c r="CL114" s="31"/>
      <c r="CM114" s="31"/>
      <c r="CN114" s="31"/>
      <c r="CO114" s="31"/>
      <c r="CP114" s="31"/>
      <c r="CQ114" s="31"/>
      <c r="CR114" s="31"/>
      <c r="CS114" s="31"/>
      <c r="CT114" s="31"/>
      <c r="CU114" s="31"/>
      <c r="CV114" s="31"/>
      <c r="CW114" s="31"/>
      <c r="CX114" s="31"/>
      <c r="CY114" s="31"/>
      <c r="CZ114" s="31"/>
      <c r="DA114" s="31"/>
      <c r="DB114" s="31"/>
      <c r="DC114" s="31"/>
      <c r="DD114" s="31"/>
      <c r="DE114" s="31"/>
      <c r="DF114" s="31"/>
      <c r="DG114" s="31"/>
      <c r="DH114" s="31"/>
      <c r="DI114" s="31"/>
      <c r="DJ114" s="31"/>
      <c r="DK114" s="31"/>
      <c r="DL114" s="31"/>
      <c r="DM114" s="31"/>
      <c r="DN114" s="31"/>
      <c r="DO114" s="31"/>
      <c r="DP114" s="31"/>
      <c r="DQ114" s="31"/>
      <c r="DR114" s="31"/>
      <c r="DS114" s="31"/>
      <c r="DT114" s="31"/>
      <c r="DU114" s="31"/>
      <c r="DV114" s="31"/>
      <c r="DW114" s="31"/>
      <c r="DX114" s="31"/>
      <c r="DY114" s="31"/>
      <c r="DZ114" s="31"/>
      <c r="EA114" s="31"/>
      <c r="EB114" s="31"/>
      <c r="EC114" s="31"/>
      <c r="ED114" s="31"/>
      <c r="EE114" s="31"/>
      <c r="EF114" s="31"/>
      <c r="EG114" s="31"/>
      <c r="EH114" s="31"/>
      <c r="EI114" s="31"/>
      <c r="EJ114" s="31"/>
      <c r="EK114" s="31"/>
      <c r="EL114" s="31"/>
      <c r="EM114" s="31"/>
      <c r="EN114" s="31"/>
      <c r="EO114" s="31"/>
      <c r="EP114" s="31"/>
      <c r="EQ114" s="31"/>
      <c r="ER114" s="31"/>
      <c r="ES114" s="31"/>
      <c r="ET114" s="31"/>
      <c r="EU114" s="31"/>
      <c r="EV114" s="31"/>
      <c r="EW114" s="31"/>
      <c r="EX114" s="31"/>
      <c r="EY114" s="31"/>
      <c r="EZ114" s="31"/>
      <c r="FA114" s="31"/>
      <c r="FB114" s="32">
        <f>MEDIAN(M114,R114,W114)</f>
        <v>9700</v>
      </c>
      <c r="FC114" s="32">
        <f t="shared" si="162"/>
        <v>9700</v>
      </c>
      <c r="FD114" s="33">
        <f t="shared" si="163"/>
        <v>1843</v>
      </c>
      <c r="FE114" s="33">
        <f t="shared" si="170"/>
        <v>11543</v>
      </c>
      <c r="FF114" s="33">
        <f>+FC114*D114</f>
        <v>9700000</v>
      </c>
      <c r="FG114" s="33">
        <f>+FE114*D114</f>
        <v>11543000</v>
      </c>
      <c r="FH114" s="34">
        <f t="shared" si="167"/>
        <v>11738786.886026833</v>
      </c>
      <c r="FI114" s="35">
        <f t="shared" si="168"/>
        <v>1.0169615252557249</v>
      </c>
      <c r="FJ114" s="180"/>
    </row>
    <row r="115" spans="1:167" ht="84.6" customHeight="1" x14ac:dyDescent="0.25">
      <c r="A115" s="22">
        <v>89</v>
      </c>
      <c r="B115" s="15" t="s">
        <v>207</v>
      </c>
      <c r="C115" s="13" t="s">
        <v>208</v>
      </c>
      <c r="D115" s="15">
        <v>1</v>
      </c>
      <c r="E115" s="15" t="s">
        <v>120</v>
      </c>
      <c r="F115" s="15">
        <v>8</v>
      </c>
      <c r="G115" s="19" t="s">
        <v>150</v>
      </c>
      <c r="H115" s="19"/>
      <c r="I115" s="19"/>
      <c r="J115" s="19"/>
      <c r="K115" s="19"/>
      <c r="L115" s="19"/>
      <c r="M115" s="27">
        <v>373237</v>
      </c>
      <c r="N115" s="27">
        <f t="shared" si="150"/>
        <v>70915.03</v>
      </c>
      <c r="O115" s="27">
        <f t="shared" si="151"/>
        <v>444152.03</v>
      </c>
      <c r="P115" s="27">
        <f>+M115*D115*F115</f>
        <v>2985896</v>
      </c>
      <c r="Q115" s="27">
        <f>+O115*D115*F115</f>
        <v>3553216.24</v>
      </c>
      <c r="R115" s="29">
        <v>477769</v>
      </c>
      <c r="S115" s="29">
        <f t="shared" si="154"/>
        <v>90776.11</v>
      </c>
      <c r="T115" s="29">
        <f t="shared" si="155"/>
        <v>568545.11</v>
      </c>
      <c r="U115" s="29">
        <f>+R115*D115*F115</f>
        <v>3822152</v>
      </c>
      <c r="V115" s="29">
        <f>+T115*D115*F115</f>
        <v>4548360.88</v>
      </c>
      <c r="W115" s="30">
        <v>650000</v>
      </c>
      <c r="X115" s="31">
        <f t="shared" si="158"/>
        <v>123500</v>
      </c>
      <c r="Y115" s="31">
        <f t="shared" si="159"/>
        <v>773500</v>
      </c>
      <c r="Z115" s="31">
        <f>+W115*D115*F115</f>
        <v>5200000</v>
      </c>
      <c r="AA115" s="31">
        <f>+Y115*D115*F115</f>
        <v>6188000</v>
      </c>
      <c r="AB115" s="31"/>
      <c r="AC115" s="3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c r="BR115" s="31"/>
      <c r="BS115" s="31"/>
      <c r="BT115" s="31"/>
      <c r="BU115" s="31"/>
      <c r="BV115" s="31"/>
      <c r="BW115" s="31"/>
      <c r="BX115" s="31"/>
      <c r="BY115" s="31"/>
      <c r="BZ115" s="31"/>
      <c r="CA115" s="31"/>
      <c r="CB115" s="31"/>
      <c r="CC115" s="31"/>
      <c r="CD115" s="31"/>
      <c r="CE115" s="31"/>
      <c r="CF115" s="31"/>
      <c r="CG115" s="31"/>
      <c r="CH115" s="31"/>
      <c r="CI115" s="31"/>
      <c r="CJ115" s="31"/>
      <c r="CK115" s="31"/>
      <c r="CL115" s="31"/>
      <c r="CM115" s="31"/>
      <c r="CN115" s="31"/>
      <c r="CO115" s="31"/>
      <c r="CP115" s="31"/>
      <c r="CQ115" s="31"/>
      <c r="CR115" s="31"/>
      <c r="CS115" s="31"/>
      <c r="CT115" s="31"/>
      <c r="CU115" s="31"/>
      <c r="CV115" s="31"/>
      <c r="CW115" s="31"/>
      <c r="CX115" s="31"/>
      <c r="CY115" s="31"/>
      <c r="CZ115" s="31"/>
      <c r="DA115" s="31"/>
      <c r="DB115" s="31"/>
      <c r="DC115" s="31"/>
      <c r="DD115" s="31"/>
      <c r="DE115" s="31"/>
      <c r="DF115" s="31"/>
      <c r="DG115" s="31"/>
      <c r="DH115" s="31"/>
      <c r="DI115" s="31"/>
      <c r="DJ115" s="31"/>
      <c r="DK115" s="31"/>
      <c r="DL115" s="31"/>
      <c r="DM115" s="31"/>
      <c r="DN115" s="31"/>
      <c r="DO115" s="31"/>
      <c r="DP115" s="31"/>
      <c r="DQ115" s="31"/>
      <c r="DR115" s="31"/>
      <c r="DS115" s="31"/>
      <c r="DT115" s="31"/>
      <c r="DU115" s="31"/>
      <c r="DV115" s="31"/>
      <c r="DW115" s="31"/>
      <c r="DX115" s="31"/>
      <c r="DY115" s="31"/>
      <c r="DZ115" s="31"/>
      <c r="EA115" s="31"/>
      <c r="EB115" s="31"/>
      <c r="EC115" s="31"/>
      <c r="ED115" s="31"/>
      <c r="EE115" s="31"/>
      <c r="EF115" s="31"/>
      <c r="EG115" s="31"/>
      <c r="EH115" s="31"/>
      <c r="EI115" s="31"/>
      <c r="EJ115" s="31"/>
      <c r="EK115" s="31"/>
      <c r="EL115" s="31"/>
      <c r="EM115" s="31"/>
      <c r="EN115" s="31"/>
      <c r="EO115" s="31"/>
      <c r="EP115" s="31"/>
      <c r="EQ115" s="31"/>
      <c r="ER115" s="31"/>
      <c r="ES115" s="31"/>
      <c r="ET115" s="31"/>
      <c r="EU115" s="31"/>
      <c r="EV115" s="31"/>
      <c r="EW115" s="31"/>
      <c r="EX115" s="31"/>
      <c r="EY115" s="31"/>
      <c r="EZ115" s="31"/>
      <c r="FA115" s="31"/>
      <c r="FB115" s="32">
        <f>MEDIAN(M115,R115,W115)</f>
        <v>477769</v>
      </c>
      <c r="FC115" s="32">
        <f t="shared" si="162"/>
        <v>477769</v>
      </c>
      <c r="FD115" s="33">
        <f t="shared" si="163"/>
        <v>90776.11</v>
      </c>
      <c r="FE115" s="33">
        <f t="shared" si="170"/>
        <v>568545.11</v>
      </c>
      <c r="FF115" s="33">
        <f t="shared" si="171"/>
        <v>3822152</v>
      </c>
      <c r="FG115" s="33">
        <f t="shared" si="172"/>
        <v>4548360.88</v>
      </c>
      <c r="FH115" s="34">
        <f t="shared" si="167"/>
        <v>1086319.7176355885</v>
      </c>
      <c r="FI115" s="35">
        <f t="shared" si="168"/>
        <v>0.23883762662992311</v>
      </c>
      <c r="FJ115" s="180"/>
    </row>
    <row r="116" spans="1:167" ht="84.6" customHeight="1" x14ac:dyDescent="0.25">
      <c r="A116" s="22">
        <v>90</v>
      </c>
      <c r="B116" s="13" t="s">
        <v>218</v>
      </c>
      <c r="C116" s="13" t="s">
        <v>219</v>
      </c>
      <c r="D116" s="15">
        <v>1</v>
      </c>
      <c r="E116" s="15" t="s">
        <v>120</v>
      </c>
      <c r="F116" s="21" t="s">
        <v>69</v>
      </c>
      <c r="G116" s="23" t="s">
        <v>69</v>
      </c>
      <c r="H116" s="19"/>
      <c r="I116" s="19"/>
      <c r="J116" s="19"/>
      <c r="K116" s="19"/>
      <c r="L116" s="19"/>
      <c r="M116" s="27">
        <v>25000000</v>
      </c>
      <c r="N116" s="27">
        <f t="shared" si="150"/>
        <v>4750000</v>
      </c>
      <c r="O116" s="27">
        <f t="shared" si="151"/>
        <v>29750000</v>
      </c>
      <c r="P116" s="27">
        <f>+M116*D116</f>
        <v>25000000</v>
      </c>
      <c r="Q116" s="27">
        <f>+O116*D116</f>
        <v>29750000</v>
      </c>
      <c r="R116" s="29">
        <v>25000000</v>
      </c>
      <c r="S116" s="29">
        <f t="shared" si="154"/>
        <v>4750000</v>
      </c>
      <c r="T116" s="29">
        <f t="shared" si="155"/>
        <v>29750000</v>
      </c>
      <c r="U116" s="29">
        <f>+R116*D116</f>
        <v>25000000</v>
      </c>
      <c r="V116" s="29">
        <f>+T116*D116</f>
        <v>29750000</v>
      </c>
      <c r="W116" s="30">
        <v>25000000</v>
      </c>
      <c r="X116" s="31">
        <f t="shared" si="158"/>
        <v>4750000</v>
      </c>
      <c r="Y116" s="31">
        <f t="shared" si="159"/>
        <v>29750000</v>
      </c>
      <c r="Z116" s="31">
        <f>+W116*D116</f>
        <v>25000000</v>
      </c>
      <c r="AA116" s="31">
        <f>+Y116*D116</f>
        <v>29750000</v>
      </c>
      <c r="AB116" s="31"/>
      <c r="AC116" s="31"/>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31"/>
      <c r="AZ116" s="31"/>
      <c r="BA116" s="31"/>
      <c r="BB116" s="31"/>
      <c r="BC116" s="31"/>
      <c r="BD116" s="31"/>
      <c r="BE116" s="31"/>
      <c r="BF116" s="31"/>
      <c r="BG116" s="31"/>
      <c r="BH116" s="31"/>
      <c r="BI116" s="31"/>
      <c r="BJ116" s="31"/>
      <c r="BK116" s="31"/>
      <c r="BL116" s="31"/>
      <c r="BM116" s="31"/>
      <c r="BN116" s="31"/>
      <c r="BO116" s="31"/>
      <c r="BP116" s="31"/>
      <c r="BQ116" s="31"/>
      <c r="BR116" s="31"/>
      <c r="BS116" s="31"/>
      <c r="BT116" s="31"/>
      <c r="BU116" s="31"/>
      <c r="BV116" s="31"/>
      <c r="BW116" s="31"/>
      <c r="BX116" s="31"/>
      <c r="BY116" s="31"/>
      <c r="BZ116" s="31"/>
      <c r="CA116" s="31"/>
      <c r="CB116" s="31"/>
      <c r="CC116" s="31"/>
      <c r="CD116" s="31"/>
      <c r="CE116" s="31"/>
      <c r="CF116" s="31"/>
      <c r="CG116" s="31"/>
      <c r="CH116" s="31"/>
      <c r="CI116" s="31"/>
      <c r="CJ116" s="31"/>
      <c r="CK116" s="31"/>
      <c r="CL116" s="31"/>
      <c r="CM116" s="31"/>
      <c r="CN116" s="31"/>
      <c r="CO116" s="31"/>
      <c r="CP116" s="31"/>
      <c r="CQ116" s="31"/>
      <c r="CR116" s="31"/>
      <c r="CS116" s="31"/>
      <c r="CT116" s="31"/>
      <c r="CU116" s="31"/>
      <c r="CV116" s="31"/>
      <c r="CW116" s="31"/>
      <c r="CX116" s="31"/>
      <c r="CY116" s="31"/>
      <c r="CZ116" s="31"/>
      <c r="DA116" s="31"/>
      <c r="DB116" s="31"/>
      <c r="DC116" s="31"/>
      <c r="DD116" s="31"/>
      <c r="DE116" s="31"/>
      <c r="DF116" s="31"/>
      <c r="DG116" s="31"/>
      <c r="DH116" s="31"/>
      <c r="DI116" s="31"/>
      <c r="DJ116" s="31"/>
      <c r="DK116" s="31"/>
      <c r="DL116" s="31"/>
      <c r="DM116" s="31"/>
      <c r="DN116" s="31"/>
      <c r="DO116" s="31"/>
      <c r="DP116" s="31"/>
      <c r="DQ116" s="31"/>
      <c r="DR116" s="31"/>
      <c r="DS116" s="31"/>
      <c r="DT116" s="31"/>
      <c r="DU116" s="31"/>
      <c r="DV116" s="31"/>
      <c r="DW116" s="31"/>
      <c r="DX116" s="31"/>
      <c r="DY116" s="31"/>
      <c r="DZ116" s="31"/>
      <c r="EA116" s="31"/>
      <c r="EB116" s="31"/>
      <c r="EC116" s="31"/>
      <c r="ED116" s="31"/>
      <c r="EE116" s="31"/>
      <c r="EF116" s="31"/>
      <c r="EG116" s="31"/>
      <c r="EH116" s="31"/>
      <c r="EI116" s="31"/>
      <c r="EJ116" s="31"/>
      <c r="EK116" s="31"/>
      <c r="EL116" s="31"/>
      <c r="EM116" s="31"/>
      <c r="EN116" s="31"/>
      <c r="EO116" s="31"/>
      <c r="EP116" s="31"/>
      <c r="EQ116" s="31"/>
      <c r="ER116" s="31"/>
      <c r="ES116" s="31"/>
      <c r="ET116" s="31"/>
      <c r="EU116" s="31"/>
      <c r="EV116" s="31"/>
      <c r="EW116" s="31"/>
      <c r="EX116" s="31"/>
      <c r="EY116" s="31"/>
      <c r="EZ116" s="31"/>
      <c r="FA116" s="31"/>
      <c r="FB116" s="32">
        <f t="shared" si="169"/>
        <v>25000000</v>
      </c>
      <c r="FC116" s="32">
        <f t="shared" si="162"/>
        <v>25000000</v>
      </c>
      <c r="FD116" s="33">
        <f t="shared" si="163"/>
        <v>4750000</v>
      </c>
      <c r="FE116" s="33">
        <f t="shared" si="170"/>
        <v>29750000</v>
      </c>
      <c r="FF116" s="33">
        <f>+FC116*D116</f>
        <v>25000000</v>
      </c>
      <c r="FG116" s="33">
        <f>+FE116*D116</f>
        <v>29750000</v>
      </c>
      <c r="FH116" s="34">
        <f t="shared" si="167"/>
        <v>0</v>
      </c>
      <c r="FI116" s="35">
        <f t="shared" si="168"/>
        <v>0</v>
      </c>
      <c r="FJ116" s="180"/>
    </row>
    <row r="117" spans="1:167" ht="51.95" customHeight="1" x14ac:dyDescent="0.25">
      <c r="A117" s="16"/>
      <c r="B117" s="105"/>
      <c r="C117" s="105"/>
      <c r="D117" s="97"/>
      <c r="E117" s="97"/>
      <c r="F117" s="21"/>
      <c r="G117" s="21"/>
      <c r="H117" s="20"/>
      <c r="I117" s="20"/>
      <c r="J117" s="20"/>
      <c r="K117" s="20"/>
      <c r="L117" s="20"/>
      <c r="M117" s="41"/>
      <c r="N117" s="41"/>
      <c r="O117" s="41"/>
      <c r="P117" s="41"/>
      <c r="Q117" s="106">
        <f>+SUM(Q107:Q116)</f>
        <v>214176028.63999999</v>
      </c>
      <c r="R117" s="41">
        <v>0</v>
      </c>
      <c r="S117" s="41"/>
      <c r="T117" s="41"/>
      <c r="U117" s="41"/>
      <c r="V117" s="108">
        <f>+SUM(V107:V116)</f>
        <v>215051154.64000002</v>
      </c>
      <c r="W117" s="50"/>
      <c r="X117" s="41"/>
      <c r="Y117" s="41"/>
      <c r="Z117" s="41"/>
      <c r="AA117" s="107">
        <f>+SUM(AA107:AA116)</f>
        <v>323194451.44</v>
      </c>
      <c r="AB117" s="111"/>
      <c r="AC117" s="111"/>
      <c r="AD117" s="111"/>
      <c r="AE117" s="111"/>
      <c r="AF117" s="111"/>
      <c r="AG117" s="111"/>
      <c r="AH117" s="111"/>
      <c r="AI117" s="111"/>
      <c r="AJ117" s="111"/>
      <c r="AK117" s="111"/>
      <c r="AL117" s="111"/>
      <c r="AM117" s="111"/>
      <c r="AN117" s="111"/>
      <c r="AO117" s="111"/>
      <c r="AP117" s="111"/>
      <c r="AQ117" s="111"/>
      <c r="AR117" s="111"/>
      <c r="AS117" s="111"/>
      <c r="AT117" s="111"/>
      <c r="AU117" s="111"/>
      <c r="AV117" s="111"/>
      <c r="AW117" s="111"/>
      <c r="AX117" s="111"/>
      <c r="AY117" s="111"/>
      <c r="AZ117" s="111"/>
      <c r="BA117" s="111"/>
      <c r="BB117" s="111"/>
      <c r="BC117" s="111"/>
      <c r="BD117" s="111"/>
      <c r="BE117" s="111"/>
      <c r="BF117" s="111"/>
      <c r="BG117" s="111"/>
      <c r="BH117" s="111"/>
      <c r="BI117" s="111"/>
      <c r="BJ117" s="111"/>
      <c r="BK117" s="111"/>
      <c r="BL117" s="111"/>
      <c r="BM117" s="111"/>
      <c r="BN117" s="111"/>
      <c r="BO117" s="111"/>
      <c r="BP117" s="111"/>
      <c r="BQ117" s="111"/>
      <c r="BR117" s="111"/>
      <c r="BS117" s="111"/>
      <c r="BT117" s="111"/>
      <c r="BU117" s="111"/>
      <c r="BV117" s="111"/>
      <c r="BW117" s="111"/>
      <c r="BX117" s="111"/>
      <c r="BY117" s="111"/>
      <c r="BZ117" s="111"/>
      <c r="CA117" s="111"/>
      <c r="CB117" s="111"/>
      <c r="CC117" s="111"/>
      <c r="CD117" s="111"/>
      <c r="CE117" s="111"/>
      <c r="CF117" s="111"/>
      <c r="CG117" s="111"/>
      <c r="CH117" s="111"/>
      <c r="CI117" s="111"/>
      <c r="CJ117" s="111"/>
      <c r="CK117" s="111"/>
      <c r="CL117" s="111"/>
      <c r="CM117" s="111"/>
      <c r="CN117" s="111"/>
      <c r="CO117" s="111"/>
      <c r="CP117" s="111"/>
      <c r="CQ117" s="111"/>
      <c r="CR117" s="111"/>
      <c r="CS117" s="111"/>
      <c r="CT117" s="111"/>
      <c r="CU117" s="111"/>
      <c r="CV117" s="111"/>
      <c r="CW117" s="111"/>
      <c r="CX117" s="111"/>
      <c r="CY117" s="111"/>
      <c r="CZ117" s="111"/>
      <c r="DA117" s="111"/>
      <c r="DB117" s="111"/>
      <c r="DC117" s="111"/>
      <c r="DD117" s="111"/>
      <c r="DE117" s="111"/>
      <c r="DF117" s="111"/>
      <c r="DG117" s="111"/>
      <c r="DH117" s="111"/>
      <c r="DI117" s="111"/>
      <c r="DJ117" s="111"/>
      <c r="DK117" s="111"/>
      <c r="DL117" s="111"/>
      <c r="DM117" s="111"/>
      <c r="DN117" s="111"/>
      <c r="DO117" s="111"/>
      <c r="DP117" s="111"/>
      <c r="DQ117" s="111"/>
      <c r="DR117" s="111"/>
      <c r="DS117" s="111"/>
      <c r="DT117" s="111"/>
      <c r="DU117" s="111"/>
      <c r="DV117" s="111"/>
      <c r="DW117" s="111"/>
      <c r="DX117" s="111"/>
      <c r="DY117" s="111"/>
      <c r="DZ117" s="111"/>
      <c r="EA117" s="111"/>
      <c r="EB117" s="111"/>
      <c r="EC117" s="111"/>
      <c r="ED117" s="111"/>
      <c r="EE117" s="111"/>
      <c r="EF117" s="111"/>
      <c r="EG117" s="111"/>
      <c r="EH117" s="111"/>
      <c r="EI117" s="111"/>
      <c r="EJ117" s="111"/>
      <c r="EK117" s="111"/>
      <c r="EL117" s="111"/>
      <c r="EM117" s="111"/>
      <c r="EN117" s="111"/>
      <c r="EO117" s="111"/>
      <c r="EP117" s="111"/>
      <c r="EQ117" s="111"/>
      <c r="ER117" s="111"/>
      <c r="ES117" s="111"/>
      <c r="ET117" s="111"/>
      <c r="EU117" s="111"/>
      <c r="EV117" s="111"/>
      <c r="EW117" s="111"/>
      <c r="EX117" s="111"/>
      <c r="EY117" s="111"/>
      <c r="EZ117" s="111"/>
      <c r="FA117" s="111"/>
      <c r="FB117" s="50"/>
      <c r="FC117" s="50"/>
      <c r="FD117" s="41"/>
      <c r="FE117" s="41"/>
      <c r="FF117" s="36" t="s">
        <v>74</v>
      </c>
      <c r="FG117" s="140">
        <f>+SUM(FG107:FG116)</f>
        <v>221805137.68000001</v>
      </c>
      <c r="FH117" s="34"/>
      <c r="FI117" s="35"/>
    </row>
    <row r="118" spans="1:167" ht="84.6" customHeight="1" x14ac:dyDescent="0.25">
      <c r="A118" s="199" t="s">
        <v>344</v>
      </c>
      <c r="B118" s="200"/>
      <c r="C118" s="200"/>
      <c r="D118" s="200"/>
      <c r="E118" s="200"/>
      <c r="F118" s="200"/>
      <c r="G118" s="200"/>
      <c r="H118" s="71" t="s">
        <v>51</v>
      </c>
      <c r="I118" s="72" t="s">
        <v>52</v>
      </c>
      <c r="J118" s="71" t="s">
        <v>53</v>
      </c>
      <c r="K118" s="71" t="s">
        <v>54</v>
      </c>
      <c r="L118" s="71" t="s">
        <v>55</v>
      </c>
      <c r="M118" s="141" t="s">
        <v>51</v>
      </c>
      <c r="N118" s="6" t="s">
        <v>52</v>
      </c>
      <c r="O118" s="4" t="s">
        <v>53</v>
      </c>
      <c r="P118" s="4" t="s">
        <v>54</v>
      </c>
      <c r="Q118" s="4" t="s">
        <v>55</v>
      </c>
      <c r="R118" s="141" t="s">
        <v>51</v>
      </c>
      <c r="S118" s="6" t="s">
        <v>52</v>
      </c>
      <c r="T118" s="4" t="s">
        <v>53</v>
      </c>
      <c r="U118" s="4" t="s">
        <v>54</v>
      </c>
      <c r="V118" s="4" t="s">
        <v>55</v>
      </c>
      <c r="W118" s="4" t="s">
        <v>51</v>
      </c>
      <c r="X118" s="6" t="s">
        <v>52</v>
      </c>
      <c r="Y118" s="4" t="s">
        <v>53</v>
      </c>
      <c r="Z118" s="4" t="s">
        <v>54</v>
      </c>
      <c r="AA118" s="4" t="s">
        <v>55</v>
      </c>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7" t="s">
        <v>59</v>
      </c>
      <c r="FC118" s="188" t="s">
        <v>335</v>
      </c>
      <c r="FD118" s="8" t="s">
        <v>60</v>
      </c>
      <c r="FE118" s="7" t="s">
        <v>61</v>
      </c>
      <c r="FF118" s="7" t="s">
        <v>62</v>
      </c>
      <c r="FG118" s="7" t="s">
        <v>63</v>
      </c>
      <c r="FH118" s="9" t="s">
        <v>64</v>
      </c>
      <c r="FI118" s="9" t="s">
        <v>65</v>
      </c>
    </row>
    <row r="119" spans="1:167" ht="177.95" customHeight="1" x14ac:dyDescent="0.25">
      <c r="A119" s="10">
        <v>91</v>
      </c>
      <c r="B119" s="13" t="s">
        <v>220</v>
      </c>
      <c r="C119" s="13" t="s">
        <v>330</v>
      </c>
      <c r="D119" s="15">
        <v>1</v>
      </c>
      <c r="E119" s="15" t="s">
        <v>77</v>
      </c>
      <c r="F119" s="15" t="s">
        <v>69</v>
      </c>
      <c r="G119" s="15" t="s">
        <v>69</v>
      </c>
      <c r="H119" s="15"/>
      <c r="I119" s="15"/>
      <c r="J119" s="15"/>
      <c r="K119" s="15"/>
      <c r="L119" s="15"/>
      <c r="M119" s="143">
        <v>24000000</v>
      </c>
      <c r="N119" s="27">
        <f>+M119*19%</f>
        <v>4560000</v>
      </c>
      <c r="O119" s="27">
        <f>+M119+N119</f>
        <v>28560000</v>
      </c>
      <c r="P119" s="27">
        <f>+M119*D119</f>
        <v>24000000</v>
      </c>
      <c r="Q119" s="27">
        <f>+O119*D119</f>
        <v>28560000</v>
      </c>
      <c r="R119" s="29">
        <v>24000000</v>
      </c>
      <c r="S119" s="29">
        <f>+R119*19%</f>
        <v>4560000</v>
      </c>
      <c r="T119" s="29">
        <f>+R119+S119</f>
        <v>28560000</v>
      </c>
      <c r="U119" s="29">
        <f>+R119*D119</f>
        <v>24000000</v>
      </c>
      <c r="V119" s="29">
        <f>+T119*D119</f>
        <v>28560000</v>
      </c>
      <c r="W119" s="30">
        <v>24000000</v>
      </c>
      <c r="X119" s="31">
        <f>+W119*19%</f>
        <v>4560000</v>
      </c>
      <c r="Y119" s="31">
        <f>+W119+X119</f>
        <v>28560000</v>
      </c>
      <c r="Z119" s="31">
        <f>+W119*D119</f>
        <v>24000000</v>
      </c>
      <c r="AA119" s="31">
        <f>+Y119*D119</f>
        <v>28560000</v>
      </c>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c r="CA119" s="31"/>
      <c r="CB119" s="31"/>
      <c r="CC119" s="31"/>
      <c r="CD119" s="31"/>
      <c r="CE119" s="31"/>
      <c r="CF119" s="31"/>
      <c r="CG119" s="31"/>
      <c r="CH119" s="31"/>
      <c r="CI119" s="31"/>
      <c r="CJ119" s="31"/>
      <c r="CK119" s="31"/>
      <c r="CL119" s="31"/>
      <c r="CM119" s="31"/>
      <c r="CN119" s="31"/>
      <c r="CO119" s="31"/>
      <c r="CP119" s="31"/>
      <c r="CQ119" s="31"/>
      <c r="CR119" s="31"/>
      <c r="CS119" s="31"/>
      <c r="CT119" s="31"/>
      <c r="CU119" s="31"/>
      <c r="CV119" s="31"/>
      <c r="CW119" s="31"/>
      <c r="CX119" s="31"/>
      <c r="CY119" s="31"/>
      <c r="CZ119" s="31"/>
      <c r="DA119" s="31"/>
      <c r="DB119" s="31"/>
      <c r="DC119" s="31"/>
      <c r="DD119" s="31"/>
      <c r="DE119" s="31"/>
      <c r="DF119" s="31"/>
      <c r="DG119" s="31"/>
      <c r="DH119" s="31"/>
      <c r="DI119" s="31"/>
      <c r="DJ119" s="31"/>
      <c r="DK119" s="31"/>
      <c r="DL119" s="31"/>
      <c r="DM119" s="31"/>
      <c r="DN119" s="31"/>
      <c r="DO119" s="31"/>
      <c r="DP119" s="31"/>
      <c r="DQ119" s="31"/>
      <c r="DR119" s="31"/>
      <c r="DS119" s="31"/>
      <c r="DT119" s="31"/>
      <c r="DU119" s="31"/>
      <c r="DV119" s="31"/>
      <c r="DW119" s="31"/>
      <c r="DX119" s="31"/>
      <c r="DY119" s="31"/>
      <c r="DZ119" s="31"/>
      <c r="EA119" s="31"/>
      <c r="EB119" s="31"/>
      <c r="EC119" s="31"/>
      <c r="ED119" s="31"/>
      <c r="EE119" s="31"/>
      <c r="EF119" s="31"/>
      <c r="EG119" s="31"/>
      <c r="EH119" s="31"/>
      <c r="EI119" s="31"/>
      <c r="EJ119" s="31"/>
      <c r="EK119" s="31"/>
      <c r="EL119" s="31"/>
      <c r="EM119" s="31"/>
      <c r="EN119" s="31"/>
      <c r="EO119" s="31"/>
      <c r="EP119" s="31"/>
      <c r="EQ119" s="31"/>
      <c r="ER119" s="31"/>
      <c r="ES119" s="31"/>
      <c r="ET119" s="31"/>
      <c r="EU119" s="31"/>
      <c r="EV119" s="31"/>
      <c r="EW119" s="31"/>
      <c r="EX119" s="31"/>
      <c r="EY119" s="31"/>
      <c r="EZ119" s="31"/>
      <c r="FA119" s="31"/>
      <c r="FB119" s="32">
        <f>+(M119+R119+W119)/3</f>
        <v>24000000</v>
      </c>
      <c r="FC119" s="32">
        <f t="shared" ref="FC119" si="173">ROUND(FB119,0)</f>
        <v>24000000</v>
      </c>
      <c r="FD119" s="33">
        <f t="shared" ref="FD119" si="174">+FC119*19%</f>
        <v>4560000</v>
      </c>
      <c r="FE119" s="33">
        <f t="shared" ref="FE119" si="175">+FC119+FD119</f>
        <v>28560000</v>
      </c>
      <c r="FF119" s="33">
        <f>+FC119*D119</f>
        <v>24000000</v>
      </c>
      <c r="FG119" s="33">
        <f>+FE119*D119</f>
        <v>28560000</v>
      </c>
      <c r="FH119" s="34">
        <f>+_xlfn.STDEV.P(Q119,V119,AA119)</f>
        <v>0</v>
      </c>
      <c r="FI119" s="35">
        <f t="shared" ref="FI119" si="176">+FH119/FG119</f>
        <v>0</v>
      </c>
      <c r="FJ119" s="180"/>
    </row>
    <row r="120" spans="1:167" ht="57" customHeight="1" x14ac:dyDescent="0.25">
      <c r="A120" s="16"/>
      <c r="B120" s="17"/>
      <c r="C120" s="18"/>
      <c r="D120" s="21"/>
      <c r="E120" s="21"/>
      <c r="F120" s="21"/>
      <c r="G120" s="21"/>
      <c r="H120" s="20"/>
      <c r="I120" s="20"/>
      <c r="J120" s="20"/>
      <c r="K120" s="20"/>
      <c r="L120" s="20"/>
      <c r="M120" s="41"/>
      <c r="N120" s="118"/>
      <c r="O120" s="120"/>
      <c r="P120" s="120"/>
      <c r="Q120" s="121"/>
      <c r="R120" s="118">
        <v>0</v>
      </c>
      <c r="S120" s="120"/>
      <c r="T120" s="120"/>
      <c r="U120" s="120"/>
      <c r="V120" s="121"/>
      <c r="W120" s="122"/>
      <c r="X120" s="120"/>
      <c r="Y120" s="120"/>
      <c r="Z120" s="120"/>
      <c r="AA120" s="121"/>
      <c r="AB120" s="41"/>
      <c r="AC120" s="41"/>
      <c r="AD120" s="41"/>
      <c r="AE120" s="41"/>
      <c r="AF120" s="41"/>
      <c r="AG120" s="41"/>
      <c r="AH120" s="41"/>
      <c r="AI120" s="41"/>
      <c r="AJ120" s="41"/>
      <c r="AK120" s="41"/>
      <c r="AL120" s="41"/>
      <c r="AM120" s="41"/>
      <c r="AN120" s="41"/>
      <c r="AO120" s="41"/>
      <c r="AP120" s="41"/>
      <c r="AQ120" s="41"/>
      <c r="AR120" s="41"/>
      <c r="AS120" s="41"/>
      <c r="AT120" s="41"/>
      <c r="AU120" s="41"/>
      <c r="AV120" s="123"/>
      <c r="AW120" s="123"/>
      <c r="AX120" s="123"/>
      <c r="AY120" s="123"/>
      <c r="AZ120" s="123"/>
      <c r="BA120" s="123"/>
      <c r="BB120" s="123"/>
      <c r="BC120" s="123"/>
      <c r="BD120" s="123"/>
      <c r="BE120" s="123"/>
      <c r="BF120" s="123"/>
      <c r="BG120" s="123"/>
      <c r="BH120" s="123"/>
      <c r="BI120" s="123"/>
      <c r="BJ120" s="123"/>
      <c r="BK120" s="123"/>
      <c r="BL120" s="123"/>
      <c r="BM120" s="123"/>
      <c r="BN120" s="123"/>
      <c r="BO120" s="123"/>
      <c r="BP120" s="123"/>
      <c r="BQ120" s="123"/>
      <c r="BR120" s="123"/>
      <c r="BS120" s="123"/>
      <c r="BT120" s="123"/>
      <c r="BU120" s="123"/>
      <c r="BV120" s="123"/>
      <c r="BW120" s="123"/>
      <c r="BX120" s="123"/>
      <c r="BY120" s="123"/>
      <c r="BZ120" s="123"/>
      <c r="CA120" s="123"/>
      <c r="CB120" s="123"/>
      <c r="CC120" s="123"/>
      <c r="CD120" s="123"/>
      <c r="CE120" s="123"/>
      <c r="CF120" s="123"/>
      <c r="CG120" s="123"/>
      <c r="CH120" s="123"/>
      <c r="CI120" s="123"/>
      <c r="CJ120" s="123"/>
      <c r="CK120" s="123"/>
      <c r="CL120" s="123"/>
      <c r="CM120" s="123"/>
      <c r="CN120" s="123"/>
      <c r="CO120" s="123"/>
      <c r="CP120" s="123"/>
      <c r="CQ120" s="123"/>
      <c r="CR120" s="123"/>
      <c r="CS120" s="123"/>
      <c r="CT120" s="123"/>
      <c r="CU120" s="123"/>
      <c r="CV120" s="123"/>
      <c r="CW120" s="123"/>
      <c r="CX120" s="123"/>
      <c r="CY120" s="123"/>
      <c r="CZ120" s="123"/>
      <c r="DA120" s="123"/>
      <c r="DB120" s="123"/>
      <c r="DC120" s="123"/>
      <c r="DD120" s="123"/>
      <c r="DE120" s="123"/>
      <c r="DF120" s="123"/>
      <c r="DG120" s="123"/>
      <c r="DH120" s="123"/>
      <c r="DI120" s="123"/>
      <c r="DJ120" s="123"/>
      <c r="DK120" s="123"/>
      <c r="DL120" s="123"/>
      <c r="DM120" s="123"/>
      <c r="DN120" s="123"/>
      <c r="DO120" s="123"/>
      <c r="DP120" s="123"/>
      <c r="DQ120" s="123"/>
      <c r="DR120" s="123"/>
      <c r="DS120" s="123"/>
      <c r="DT120" s="123"/>
      <c r="DU120" s="123"/>
      <c r="DV120" s="123"/>
      <c r="DW120" s="123"/>
      <c r="DX120" s="123"/>
      <c r="DY120" s="123"/>
      <c r="DZ120" s="123"/>
      <c r="EA120" s="123"/>
      <c r="EB120" s="123"/>
      <c r="EC120" s="123"/>
      <c r="ED120" s="123"/>
      <c r="EE120" s="123"/>
      <c r="EF120" s="123"/>
      <c r="EG120" s="123"/>
      <c r="EH120" s="123"/>
      <c r="EI120" s="123"/>
      <c r="EJ120" s="123"/>
      <c r="EK120" s="123"/>
      <c r="EL120" s="123"/>
      <c r="EM120" s="123"/>
      <c r="EN120" s="123"/>
      <c r="EO120" s="123"/>
      <c r="EP120" s="123"/>
      <c r="EQ120" s="123"/>
      <c r="ER120" s="41"/>
      <c r="ES120" s="41"/>
      <c r="ET120" s="41"/>
      <c r="EU120" s="41"/>
      <c r="EV120" s="41"/>
      <c r="EW120" s="41"/>
      <c r="EX120" s="41"/>
      <c r="EY120" s="41"/>
      <c r="EZ120" s="41"/>
      <c r="FA120" s="41"/>
      <c r="FB120" s="50"/>
      <c r="FC120" s="50"/>
      <c r="FD120" s="41"/>
      <c r="FE120" s="41"/>
      <c r="FF120" s="58" t="s">
        <v>74</v>
      </c>
      <c r="FG120" s="84">
        <f>+FG119</f>
        <v>28560000</v>
      </c>
      <c r="FH120" s="124"/>
      <c r="FI120" s="125"/>
    </row>
    <row r="121" spans="1:167" ht="84.6" customHeight="1" x14ac:dyDescent="0.25">
      <c r="A121" s="195" t="s">
        <v>345</v>
      </c>
      <c r="B121" s="196"/>
      <c r="C121" s="196"/>
      <c r="D121" s="196"/>
      <c r="E121" s="196"/>
      <c r="F121" s="196"/>
      <c r="G121" s="196"/>
      <c r="H121" s="71" t="s">
        <v>51</v>
      </c>
      <c r="I121" s="72" t="s">
        <v>52</v>
      </c>
      <c r="J121" s="71" t="s">
        <v>53</v>
      </c>
      <c r="K121" s="71" t="s">
        <v>54</v>
      </c>
      <c r="L121" s="71" t="s">
        <v>55</v>
      </c>
      <c r="M121" s="141" t="s">
        <v>51</v>
      </c>
      <c r="N121" s="6" t="s">
        <v>52</v>
      </c>
      <c r="O121" s="4" t="s">
        <v>53</v>
      </c>
      <c r="P121" s="4" t="s">
        <v>54</v>
      </c>
      <c r="Q121" s="4" t="s">
        <v>55</v>
      </c>
      <c r="R121" s="141" t="s">
        <v>51</v>
      </c>
      <c r="S121" s="6" t="s">
        <v>52</v>
      </c>
      <c r="T121" s="4" t="s">
        <v>53</v>
      </c>
      <c r="U121" s="4" t="s">
        <v>54</v>
      </c>
      <c r="V121" s="4" t="s">
        <v>55</v>
      </c>
      <c r="W121" s="4" t="s">
        <v>51</v>
      </c>
      <c r="X121" s="6" t="s">
        <v>52</v>
      </c>
      <c r="Y121" s="4" t="s">
        <v>53</v>
      </c>
      <c r="Z121" s="4" t="s">
        <v>54</v>
      </c>
      <c r="AA121" s="4" t="s">
        <v>55</v>
      </c>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7" t="s">
        <v>59</v>
      </c>
      <c r="FC121" s="188" t="s">
        <v>335</v>
      </c>
      <c r="FD121" s="8" t="s">
        <v>60</v>
      </c>
      <c r="FE121" s="7" t="s">
        <v>61</v>
      </c>
      <c r="FF121" s="7" t="s">
        <v>62</v>
      </c>
      <c r="FG121" s="7" t="s">
        <v>63</v>
      </c>
      <c r="FH121" s="9" t="s">
        <v>64</v>
      </c>
      <c r="FI121" s="9" t="s">
        <v>65</v>
      </c>
    </row>
    <row r="122" spans="1:167" ht="168.75" customHeight="1" x14ac:dyDescent="0.25">
      <c r="A122" s="10">
        <v>92</v>
      </c>
      <c r="B122" s="11" t="s">
        <v>139</v>
      </c>
      <c r="C122" s="13" t="s">
        <v>140</v>
      </c>
      <c r="D122" s="15">
        <v>1</v>
      </c>
      <c r="E122" s="15" t="s">
        <v>67</v>
      </c>
      <c r="F122" s="15">
        <v>2</v>
      </c>
      <c r="G122" s="15" t="s">
        <v>109</v>
      </c>
      <c r="H122" s="15"/>
      <c r="I122" s="15"/>
      <c r="J122" s="15"/>
      <c r="K122" s="15"/>
      <c r="L122" s="15"/>
      <c r="M122" s="27">
        <v>689053</v>
      </c>
      <c r="N122" s="27">
        <v>130920.07</v>
      </c>
      <c r="O122" s="27">
        <v>819973.07000000007</v>
      </c>
      <c r="P122" s="27">
        <v>1378106</v>
      </c>
      <c r="Q122" s="27">
        <v>1639946.1400000001</v>
      </c>
      <c r="R122" s="29">
        <v>689053</v>
      </c>
      <c r="S122" s="29">
        <v>130920.07</v>
      </c>
      <c r="T122" s="29">
        <v>819973.07000000007</v>
      </c>
      <c r="U122" s="29">
        <v>1378106</v>
      </c>
      <c r="V122" s="29">
        <v>1639946.1400000001</v>
      </c>
      <c r="W122" s="30">
        <v>689053</v>
      </c>
      <c r="X122" s="31">
        <v>130920.07</v>
      </c>
      <c r="Y122" s="31">
        <v>819973.07000000007</v>
      </c>
      <c r="Z122" s="31">
        <v>1378106</v>
      </c>
      <c r="AA122" s="31">
        <v>1639946.1400000001</v>
      </c>
      <c r="AB122" s="30"/>
      <c r="AC122" s="31"/>
      <c r="AD122" s="31"/>
      <c r="AE122" s="31"/>
      <c r="AF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c r="BR122" s="31"/>
      <c r="BS122" s="31"/>
      <c r="BT122" s="31"/>
      <c r="BU122" s="31"/>
      <c r="BV122" s="31"/>
      <c r="BW122" s="31"/>
      <c r="BX122" s="31"/>
      <c r="BY122" s="31"/>
      <c r="BZ122" s="31"/>
      <c r="CA122" s="31"/>
      <c r="CB122" s="31"/>
      <c r="CC122" s="31"/>
      <c r="CD122" s="31"/>
      <c r="CE122" s="31"/>
      <c r="CF122" s="31"/>
      <c r="CG122" s="31"/>
      <c r="CH122" s="31"/>
      <c r="CI122" s="31"/>
      <c r="CJ122" s="31"/>
      <c r="CK122" s="31"/>
      <c r="CL122" s="31"/>
      <c r="CM122" s="31"/>
      <c r="CN122" s="31"/>
      <c r="CO122" s="31"/>
      <c r="CP122" s="31"/>
      <c r="CQ122" s="31"/>
      <c r="CR122" s="31"/>
      <c r="CS122" s="31"/>
      <c r="CT122" s="31"/>
      <c r="CU122" s="31"/>
      <c r="CV122" s="31"/>
      <c r="CW122" s="31"/>
      <c r="CX122" s="31"/>
      <c r="CY122" s="31"/>
      <c r="CZ122" s="31"/>
      <c r="DA122" s="31"/>
      <c r="DB122" s="31"/>
      <c r="DC122" s="31"/>
      <c r="DD122" s="31"/>
      <c r="DE122" s="31"/>
      <c r="DF122" s="31"/>
      <c r="DG122" s="31"/>
      <c r="DH122" s="31"/>
      <c r="DI122" s="31"/>
      <c r="DJ122" s="31"/>
      <c r="DK122" s="31"/>
      <c r="DL122" s="31"/>
      <c r="DM122" s="31"/>
      <c r="DN122" s="31"/>
      <c r="DO122" s="31"/>
      <c r="DP122" s="31"/>
      <c r="DQ122" s="31"/>
      <c r="DR122" s="31"/>
      <c r="DS122" s="31"/>
      <c r="DT122" s="31"/>
      <c r="DU122" s="31"/>
      <c r="DV122" s="31"/>
      <c r="DW122" s="31"/>
      <c r="DX122" s="31"/>
      <c r="DY122" s="31"/>
      <c r="DZ122" s="31"/>
      <c r="EA122" s="31"/>
      <c r="EB122" s="31"/>
      <c r="EC122" s="31"/>
      <c r="ED122" s="31"/>
      <c r="EE122" s="31"/>
      <c r="EF122" s="31"/>
      <c r="EG122" s="31"/>
      <c r="EH122" s="31"/>
      <c r="EI122" s="31"/>
      <c r="EJ122" s="31"/>
      <c r="EK122" s="31"/>
      <c r="EL122" s="31"/>
      <c r="EM122" s="31"/>
      <c r="EN122" s="31"/>
      <c r="EO122" s="31"/>
      <c r="EP122" s="31"/>
      <c r="EQ122" s="31"/>
      <c r="ER122" s="31"/>
      <c r="ES122" s="31"/>
      <c r="ET122" s="31"/>
      <c r="EU122" s="31"/>
      <c r="EV122" s="31"/>
      <c r="EW122" s="31"/>
      <c r="EX122" s="31"/>
      <c r="EY122" s="31"/>
      <c r="EZ122" s="31"/>
      <c r="FA122" s="31"/>
      <c r="FB122" s="32">
        <v>689053</v>
      </c>
      <c r="FC122" s="32">
        <f t="shared" ref="FC122:FC136" si="177">ROUND(FB122,0)</f>
        <v>689053</v>
      </c>
      <c r="FD122" s="33">
        <f t="shared" ref="FD122:FD136" si="178">+FC122*19%</f>
        <v>130920.07</v>
      </c>
      <c r="FE122" s="33">
        <f t="shared" ref="FE122" si="179">+FC122+FD122</f>
        <v>819973.07000000007</v>
      </c>
      <c r="FF122" s="33">
        <f t="shared" ref="FF122" si="180">+FC122*D122*F122</f>
        <v>1378106</v>
      </c>
      <c r="FG122" s="33">
        <f t="shared" ref="FG122" si="181">+FE122*D122*F122</f>
        <v>1639946.1400000001</v>
      </c>
      <c r="FH122" s="34">
        <v>2.3283064365386963E-10</v>
      </c>
      <c r="FI122" s="35">
        <v>1.4197456731955209E-16</v>
      </c>
      <c r="FJ122" s="183" t="s">
        <v>161</v>
      </c>
      <c r="FK122" s="24" t="s">
        <v>169</v>
      </c>
    </row>
    <row r="123" spans="1:167" ht="168.75" customHeight="1" x14ac:dyDescent="0.25">
      <c r="A123" s="10">
        <v>93</v>
      </c>
      <c r="B123" s="11" t="s">
        <v>81</v>
      </c>
      <c r="C123" s="11" t="s">
        <v>82</v>
      </c>
      <c r="D123" s="13">
        <v>1</v>
      </c>
      <c r="E123" s="15" t="s">
        <v>338</v>
      </c>
      <c r="F123" s="11">
        <v>2</v>
      </c>
      <c r="G123" s="11" t="s">
        <v>83</v>
      </c>
      <c r="H123" s="15"/>
      <c r="I123" s="15"/>
      <c r="J123" s="15"/>
      <c r="K123" s="15"/>
      <c r="L123" s="15"/>
      <c r="M123" s="27">
        <v>2296844</v>
      </c>
      <c r="N123" s="28">
        <f t="shared" ref="N123" si="182">+M123*19%</f>
        <v>436400.36</v>
      </c>
      <c r="O123" s="27">
        <f t="shared" ref="O123" si="183">+M123+N123</f>
        <v>2733244.36</v>
      </c>
      <c r="P123" s="27">
        <f t="shared" ref="P123" si="184">+M123*D123*F123</f>
        <v>4593688</v>
      </c>
      <c r="Q123" s="27">
        <f t="shared" ref="Q123" si="185">+O123*D123*F123</f>
        <v>5466488.7199999997</v>
      </c>
      <c r="R123" s="29">
        <v>2296844</v>
      </c>
      <c r="S123" s="29">
        <f t="shared" ref="S123" si="186">+R123*19%</f>
        <v>436400.36</v>
      </c>
      <c r="T123" s="29">
        <f t="shared" ref="T123" si="187">+R123+S123</f>
        <v>2733244.36</v>
      </c>
      <c r="U123" s="29">
        <f t="shared" ref="U123" si="188">+R123*D123*F123</f>
        <v>4593688</v>
      </c>
      <c r="V123" s="29">
        <f t="shared" ref="V123" si="189">+T123*D123*F123</f>
        <v>5466488.7199999997</v>
      </c>
      <c r="W123" s="30">
        <v>2296844</v>
      </c>
      <c r="X123" s="31">
        <f t="shared" ref="X123" si="190">+W123*19%</f>
        <v>436400.36</v>
      </c>
      <c r="Y123" s="31">
        <f t="shared" ref="Y123" si="191">+W123+X123</f>
        <v>2733244.36</v>
      </c>
      <c r="Z123" s="31">
        <f t="shared" ref="Z123" si="192">+W123*D123*F123</f>
        <v>4593688</v>
      </c>
      <c r="AA123" s="31">
        <f t="shared" ref="AA123" si="193">+Y123*D123*F123</f>
        <v>5466488.7199999997</v>
      </c>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c r="BP123" s="31"/>
      <c r="BQ123" s="31"/>
      <c r="BR123" s="31"/>
      <c r="BS123" s="31"/>
      <c r="BT123" s="31"/>
      <c r="BU123" s="31"/>
      <c r="BV123" s="31"/>
      <c r="BW123" s="31"/>
      <c r="BX123" s="31"/>
      <c r="BY123" s="31"/>
      <c r="BZ123" s="31"/>
      <c r="CA123" s="31"/>
      <c r="CB123" s="31"/>
      <c r="CC123" s="31"/>
      <c r="CD123" s="31"/>
      <c r="CE123" s="31"/>
      <c r="CF123" s="31"/>
      <c r="CG123" s="31"/>
      <c r="CH123" s="31"/>
      <c r="CI123" s="31"/>
      <c r="CJ123" s="31"/>
      <c r="CK123" s="31"/>
      <c r="CL123" s="31"/>
      <c r="CM123" s="31"/>
      <c r="CN123" s="31"/>
      <c r="CO123" s="31"/>
      <c r="CP123" s="31"/>
      <c r="CQ123" s="31"/>
      <c r="CR123" s="31"/>
      <c r="CS123" s="31"/>
      <c r="CT123" s="31"/>
      <c r="CU123" s="31"/>
      <c r="CV123" s="31"/>
      <c r="CW123" s="31"/>
      <c r="CX123" s="31"/>
      <c r="CY123" s="31"/>
      <c r="CZ123" s="31"/>
      <c r="DA123" s="31"/>
      <c r="DB123" s="31"/>
      <c r="DC123" s="31"/>
      <c r="DD123" s="31"/>
      <c r="DE123" s="31"/>
      <c r="DF123" s="31"/>
      <c r="DG123" s="31"/>
      <c r="DH123" s="31"/>
      <c r="DI123" s="31"/>
      <c r="DJ123" s="31"/>
      <c r="DK123" s="31"/>
      <c r="DL123" s="31"/>
      <c r="DM123" s="31"/>
      <c r="DN123" s="31"/>
      <c r="DO123" s="31"/>
      <c r="DP123" s="31"/>
      <c r="DQ123" s="31"/>
      <c r="DR123" s="31"/>
      <c r="DS123" s="31"/>
      <c r="DT123" s="31"/>
      <c r="DU123" s="31"/>
      <c r="DV123" s="31"/>
      <c r="DW123" s="31"/>
      <c r="DX123" s="31"/>
      <c r="DY123" s="31"/>
      <c r="DZ123" s="31"/>
      <c r="EA123" s="31"/>
      <c r="EB123" s="31"/>
      <c r="EC123" s="31"/>
      <c r="ED123" s="31"/>
      <c r="EE123" s="31"/>
      <c r="EF123" s="31"/>
      <c r="EG123" s="31"/>
      <c r="EH123" s="31"/>
      <c r="EI123" s="31"/>
      <c r="EJ123" s="31"/>
      <c r="EK123" s="31"/>
      <c r="EL123" s="31"/>
      <c r="EM123" s="31"/>
      <c r="EN123" s="31"/>
      <c r="EO123" s="31"/>
      <c r="EP123" s="31"/>
      <c r="EQ123" s="31"/>
      <c r="ER123" s="31"/>
      <c r="ES123" s="31"/>
      <c r="ET123" s="31"/>
      <c r="EU123" s="31"/>
      <c r="EV123" s="31"/>
      <c r="EW123" s="31"/>
      <c r="EX123" s="31"/>
      <c r="EY123" s="31"/>
      <c r="EZ123" s="31"/>
      <c r="FA123" s="31"/>
      <c r="FB123" s="32">
        <f t="shared" ref="FB123" si="194">+(M123+R123+W123)/3</f>
        <v>2296844</v>
      </c>
      <c r="FC123" s="32">
        <f t="shared" si="177"/>
        <v>2296844</v>
      </c>
      <c r="FD123" s="33">
        <f t="shared" si="178"/>
        <v>436400.36</v>
      </c>
      <c r="FE123" s="33">
        <f t="shared" ref="FE123:FE136" si="195">+FC123+FD123</f>
        <v>2733244.36</v>
      </c>
      <c r="FF123" s="33">
        <f t="shared" ref="FF123:FF136" si="196">+FC123*D123*F123</f>
        <v>4593688</v>
      </c>
      <c r="FG123" s="33">
        <f t="shared" ref="FG123:FG136" si="197">+FE123*D123*F123</f>
        <v>5466488.7199999997</v>
      </c>
      <c r="FH123" s="34">
        <f t="shared" ref="FH123" si="198">+_xlfn.STDEV.P(Q123,V123,AA123)</f>
        <v>0</v>
      </c>
      <c r="FI123" s="35">
        <f t="shared" ref="FI123" si="199">+FH123/FG123</f>
        <v>0</v>
      </c>
      <c r="FJ123" s="180"/>
      <c r="FK123" s="24" t="s">
        <v>169</v>
      </c>
    </row>
    <row r="124" spans="1:167" ht="168.75" customHeight="1" x14ac:dyDescent="0.25">
      <c r="A124" s="10">
        <v>94</v>
      </c>
      <c r="B124" s="11" t="s">
        <v>84</v>
      </c>
      <c r="C124" s="11" t="s">
        <v>221</v>
      </c>
      <c r="D124" s="13">
        <v>1</v>
      </c>
      <c r="E124" s="15" t="s">
        <v>67</v>
      </c>
      <c r="F124" s="11">
        <v>2</v>
      </c>
      <c r="G124" s="11" t="s">
        <v>83</v>
      </c>
      <c r="H124" s="15"/>
      <c r="I124" s="15"/>
      <c r="J124" s="15"/>
      <c r="K124" s="15"/>
      <c r="L124" s="15"/>
      <c r="M124" s="27">
        <v>2296844</v>
      </c>
      <c r="N124" s="27">
        <v>436400.36</v>
      </c>
      <c r="O124" s="27">
        <v>2733244.36</v>
      </c>
      <c r="P124" s="27">
        <v>4593688</v>
      </c>
      <c r="Q124" s="27">
        <v>5466488.7199999997</v>
      </c>
      <c r="R124" s="29">
        <v>2452470</v>
      </c>
      <c r="S124" s="29">
        <v>465969.3</v>
      </c>
      <c r="T124" s="29">
        <v>2918439.3</v>
      </c>
      <c r="U124" s="29">
        <v>4904940</v>
      </c>
      <c r="V124" s="29">
        <v>5836878.5999999996</v>
      </c>
      <c r="W124" s="30">
        <v>3000000</v>
      </c>
      <c r="X124" s="31">
        <v>570000</v>
      </c>
      <c r="Y124" s="31">
        <v>3570000</v>
      </c>
      <c r="Z124" s="31">
        <v>6000000</v>
      </c>
      <c r="AA124" s="31">
        <v>7140000</v>
      </c>
      <c r="AB124" s="30"/>
      <c r="AC124" s="31"/>
      <c r="AD124" s="31"/>
      <c r="AE124" s="31"/>
      <c r="AF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c r="BP124" s="31"/>
      <c r="BQ124" s="31"/>
      <c r="BR124" s="31"/>
      <c r="BS124" s="31"/>
      <c r="BT124" s="31"/>
      <c r="BU124" s="31"/>
      <c r="BV124" s="31"/>
      <c r="BW124" s="31"/>
      <c r="BX124" s="31"/>
      <c r="BY124" s="31"/>
      <c r="BZ124" s="31"/>
      <c r="CA124" s="31"/>
      <c r="CB124" s="31"/>
      <c r="CC124" s="31"/>
      <c r="CD124" s="31"/>
      <c r="CE124" s="31"/>
      <c r="CF124" s="31"/>
      <c r="CG124" s="31"/>
      <c r="CH124" s="31"/>
      <c r="CI124" s="31"/>
      <c r="CJ124" s="31"/>
      <c r="CK124" s="31"/>
      <c r="CL124" s="31"/>
      <c r="CM124" s="31"/>
      <c r="CN124" s="31"/>
      <c r="CO124" s="31"/>
      <c r="CP124" s="31"/>
      <c r="CQ124" s="31"/>
      <c r="CR124" s="31"/>
      <c r="CS124" s="31"/>
      <c r="CT124" s="31"/>
      <c r="CU124" s="31"/>
      <c r="CV124" s="31"/>
      <c r="CW124" s="31"/>
      <c r="CX124" s="31"/>
      <c r="CY124" s="31"/>
      <c r="CZ124" s="31"/>
      <c r="DA124" s="31"/>
      <c r="DB124" s="31"/>
      <c r="DC124" s="31"/>
      <c r="DD124" s="31"/>
      <c r="DE124" s="31"/>
      <c r="DF124" s="31"/>
      <c r="DG124" s="31"/>
      <c r="DH124" s="31"/>
      <c r="DI124" s="31"/>
      <c r="DJ124" s="31"/>
      <c r="DK124" s="31"/>
      <c r="DL124" s="31"/>
      <c r="DM124" s="31"/>
      <c r="DN124" s="31"/>
      <c r="DO124" s="31"/>
      <c r="DP124" s="31"/>
      <c r="DQ124" s="31"/>
      <c r="DR124" s="31"/>
      <c r="DS124" s="31"/>
      <c r="DT124" s="31"/>
      <c r="DU124" s="31"/>
      <c r="DV124" s="31"/>
      <c r="DW124" s="31"/>
      <c r="DX124" s="31"/>
      <c r="DY124" s="31"/>
      <c r="DZ124" s="31"/>
      <c r="EA124" s="31"/>
      <c r="EB124" s="31"/>
      <c r="EC124" s="31"/>
      <c r="ED124" s="31"/>
      <c r="EE124" s="31"/>
      <c r="EF124" s="31"/>
      <c r="EG124" s="31"/>
      <c r="EH124" s="31"/>
      <c r="EI124" s="31"/>
      <c r="EJ124" s="31"/>
      <c r="EK124" s="31"/>
      <c r="EL124" s="31"/>
      <c r="EM124" s="31"/>
      <c r="EN124" s="31"/>
      <c r="EO124" s="31"/>
      <c r="EP124" s="31"/>
      <c r="EQ124" s="31"/>
      <c r="ER124" s="31"/>
      <c r="ES124" s="31"/>
      <c r="ET124" s="31"/>
      <c r="EU124" s="31"/>
      <c r="EV124" s="31"/>
      <c r="EW124" s="31"/>
      <c r="EX124" s="31"/>
      <c r="EY124" s="31"/>
      <c r="EZ124" s="31"/>
      <c r="FA124" s="31"/>
      <c r="FB124" s="32">
        <v>2583104.6666666665</v>
      </c>
      <c r="FC124" s="32">
        <f t="shared" si="177"/>
        <v>2583105</v>
      </c>
      <c r="FD124" s="33">
        <f t="shared" si="178"/>
        <v>490789.95</v>
      </c>
      <c r="FE124" s="33">
        <f t="shared" si="195"/>
        <v>3073894.95</v>
      </c>
      <c r="FF124" s="33">
        <f t="shared" si="196"/>
        <v>5166210</v>
      </c>
      <c r="FG124" s="33">
        <f t="shared" si="197"/>
        <v>6147789.9000000004</v>
      </c>
      <c r="FH124" s="34">
        <v>717708.85853926116</v>
      </c>
      <c r="FI124" s="35">
        <v>0.11674259576682246</v>
      </c>
      <c r="FJ124" s="180"/>
    </row>
    <row r="125" spans="1:167" ht="168.75" customHeight="1" x14ac:dyDescent="0.25">
      <c r="A125" s="10">
        <v>95</v>
      </c>
      <c r="B125" s="146" t="s">
        <v>222</v>
      </c>
      <c r="C125" s="146" t="s">
        <v>223</v>
      </c>
      <c r="D125" s="15">
        <v>10</v>
      </c>
      <c r="E125" s="15" t="s">
        <v>67</v>
      </c>
      <c r="F125" s="15">
        <v>1</v>
      </c>
      <c r="G125" s="15" t="s">
        <v>109</v>
      </c>
      <c r="H125" s="15"/>
      <c r="I125" s="15"/>
      <c r="J125" s="15"/>
      <c r="K125" s="15"/>
      <c r="L125" s="15"/>
      <c r="M125" s="143"/>
      <c r="N125" s="27"/>
      <c r="O125" s="27"/>
      <c r="P125" s="27"/>
      <c r="Q125" s="27"/>
      <c r="R125" s="29"/>
      <c r="S125" s="29"/>
      <c r="T125" s="29"/>
      <c r="U125" s="29"/>
      <c r="V125" s="29"/>
      <c r="W125" s="30"/>
      <c r="X125" s="31"/>
      <c r="Y125" s="31"/>
      <c r="Z125" s="31"/>
      <c r="AA125" s="31"/>
      <c r="AB125" s="30"/>
      <c r="AC125" s="31"/>
      <c r="AD125" s="31"/>
      <c r="AE125" s="31"/>
      <c r="AF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c r="BP125" s="31"/>
      <c r="BQ125" s="31"/>
      <c r="BR125" s="31"/>
      <c r="BS125" s="31"/>
      <c r="BT125" s="31"/>
      <c r="BU125" s="31"/>
      <c r="BV125" s="31"/>
      <c r="BW125" s="31"/>
      <c r="BX125" s="31"/>
      <c r="BY125" s="31"/>
      <c r="BZ125" s="31"/>
      <c r="CA125" s="31"/>
      <c r="CB125" s="31"/>
      <c r="CC125" s="31"/>
      <c r="CD125" s="31"/>
      <c r="CE125" s="31"/>
      <c r="CF125" s="31"/>
      <c r="CG125" s="31"/>
      <c r="CH125" s="31"/>
      <c r="CI125" s="31"/>
      <c r="CJ125" s="31"/>
      <c r="CK125" s="31"/>
      <c r="CL125" s="31"/>
      <c r="CM125" s="31"/>
      <c r="CN125" s="31"/>
      <c r="CO125" s="31"/>
      <c r="CP125" s="31"/>
      <c r="CQ125" s="31"/>
      <c r="CR125" s="31"/>
      <c r="CS125" s="31"/>
      <c r="CT125" s="31"/>
      <c r="CU125" s="31"/>
      <c r="CV125" s="31"/>
      <c r="CW125" s="31"/>
      <c r="CX125" s="31"/>
      <c r="CY125" s="31"/>
      <c r="CZ125" s="31"/>
      <c r="DA125" s="31"/>
      <c r="DB125" s="31"/>
      <c r="DC125" s="31"/>
      <c r="DD125" s="31"/>
      <c r="DE125" s="31"/>
      <c r="DF125" s="31"/>
      <c r="DG125" s="31"/>
      <c r="DH125" s="31"/>
      <c r="DI125" s="31"/>
      <c r="DJ125" s="31"/>
      <c r="DK125" s="31"/>
      <c r="DL125" s="31"/>
      <c r="DM125" s="31"/>
      <c r="DN125" s="31"/>
      <c r="DO125" s="31"/>
      <c r="DP125" s="31"/>
      <c r="DQ125" s="31"/>
      <c r="DR125" s="31"/>
      <c r="DS125" s="31"/>
      <c r="DT125" s="31"/>
      <c r="DU125" s="31"/>
      <c r="DV125" s="31"/>
      <c r="DW125" s="31"/>
      <c r="DX125" s="31"/>
      <c r="DY125" s="31"/>
      <c r="DZ125" s="31"/>
      <c r="EA125" s="31"/>
      <c r="EB125" s="31"/>
      <c r="EC125" s="31"/>
      <c r="ED125" s="31"/>
      <c r="EE125" s="31"/>
      <c r="EF125" s="31"/>
      <c r="EG125" s="31"/>
      <c r="EH125" s="31"/>
      <c r="EI125" s="31"/>
      <c r="EJ125" s="31"/>
      <c r="EK125" s="31"/>
      <c r="EL125" s="31"/>
      <c r="EM125" s="31"/>
      <c r="EN125" s="31"/>
      <c r="EO125" s="31"/>
      <c r="EP125" s="31"/>
      <c r="EQ125" s="31"/>
      <c r="ER125" s="31"/>
      <c r="ES125" s="31"/>
      <c r="ET125" s="31"/>
      <c r="EU125" s="31"/>
      <c r="EV125" s="31"/>
      <c r="EW125" s="31"/>
      <c r="EX125" s="31"/>
      <c r="EY125" s="31"/>
      <c r="EZ125" s="31"/>
      <c r="FA125" s="31"/>
      <c r="FB125" s="32">
        <v>500000</v>
      </c>
      <c r="FC125" s="32">
        <f t="shared" si="177"/>
        <v>500000</v>
      </c>
      <c r="FD125" s="33">
        <f t="shared" si="178"/>
        <v>95000</v>
      </c>
      <c r="FE125" s="33">
        <f t="shared" si="195"/>
        <v>595000</v>
      </c>
      <c r="FF125" s="33">
        <f t="shared" si="196"/>
        <v>5000000</v>
      </c>
      <c r="FG125" s="33">
        <f t="shared" si="197"/>
        <v>5950000</v>
      </c>
      <c r="FH125" s="34"/>
      <c r="FI125" s="35"/>
      <c r="FJ125" s="180"/>
    </row>
    <row r="126" spans="1:167" ht="168.75" customHeight="1" x14ac:dyDescent="0.25">
      <c r="A126" s="10">
        <v>96</v>
      </c>
      <c r="B126" s="146" t="s">
        <v>224</v>
      </c>
      <c r="C126" s="146" t="s">
        <v>324</v>
      </c>
      <c r="D126" s="15">
        <v>15</v>
      </c>
      <c r="E126" s="15" t="s">
        <v>67</v>
      </c>
      <c r="F126" s="15">
        <v>1</v>
      </c>
      <c r="G126" s="15" t="s">
        <v>109</v>
      </c>
      <c r="H126" s="15"/>
      <c r="I126" s="15"/>
      <c r="J126" s="15"/>
      <c r="K126" s="15"/>
      <c r="L126" s="15"/>
      <c r="M126" s="143"/>
      <c r="N126" s="27"/>
      <c r="O126" s="27"/>
      <c r="P126" s="27"/>
      <c r="Q126" s="27"/>
      <c r="R126" s="29"/>
      <c r="S126" s="29"/>
      <c r="T126" s="29"/>
      <c r="U126" s="29"/>
      <c r="V126" s="29"/>
      <c r="W126" s="30"/>
      <c r="X126" s="31"/>
      <c r="Y126" s="31"/>
      <c r="Z126" s="31"/>
      <c r="AA126" s="31"/>
      <c r="AB126" s="30"/>
      <c r="AC126" s="31"/>
      <c r="AD126" s="31"/>
      <c r="AE126" s="31"/>
      <c r="AF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c r="BP126" s="31"/>
      <c r="BQ126" s="31"/>
      <c r="BR126" s="31"/>
      <c r="BS126" s="31"/>
      <c r="BT126" s="31"/>
      <c r="BU126" s="31"/>
      <c r="BV126" s="31"/>
      <c r="BW126" s="31"/>
      <c r="BX126" s="31"/>
      <c r="BY126" s="31"/>
      <c r="BZ126" s="31"/>
      <c r="CA126" s="31"/>
      <c r="CB126" s="31"/>
      <c r="CC126" s="31"/>
      <c r="CD126" s="31"/>
      <c r="CE126" s="31"/>
      <c r="CF126" s="31"/>
      <c r="CG126" s="31"/>
      <c r="CH126" s="31"/>
      <c r="CI126" s="31"/>
      <c r="CJ126" s="31"/>
      <c r="CK126" s="31"/>
      <c r="CL126" s="31"/>
      <c r="CM126" s="31"/>
      <c r="CN126" s="31"/>
      <c r="CO126" s="31"/>
      <c r="CP126" s="31"/>
      <c r="CQ126" s="31"/>
      <c r="CR126" s="31"/>
      <c r="CS126" s="31"/>
      <c r="CT126" s="31"/>
      <c r="CU126" s="31"/>
      <c r="CV126" s="31"/>
      <c r="CW126" s="31"/>
      <c r="CX126" s="31"/>
      <c r="CY126" s="31"/>
      <c r="CZ126" s="31"/>
      <c r="DA126" s="31"/>
      <c r="DB126" s="31"/>
      <c r="DC126" s="31"/>
      <c r="DD126" s="31"/>
      <c r="DE126" s="31"/>
      <c r="DF126" s="31"/>
      <c r="DG126" s="31"/>
      <c r="DH126" s="31"/>
      <c r="DI126" s="31"/>
      <c r="DJ126" s="31"/>
      <c r="DK126" s="31"/>
      <c r="DL126" s="31"/>
      <c r="DM126" s="31"/>
      <c r="DN126" s="31"/>
      <c r="DO126" s="31"/>
      <c r="DP126" s="31"/>
      <c r="DQ126" s="31"/>
      <c r="DR126" s="31"/>
      <c r="DS126" s="31"/>
      <c r="DT126" s="31"/>
      <c r="DU126" s="31"/>
      <c r="DV126" s="31"/>
      <c r="DW126" s="31"/>
      <c r="DX126" s="31"/>
      <c r="DY126" s="31"/>
      <c r="DZ126" s="31"/>
      <c r="EA126" s="31"/>
      <c r="EB126" s="31"/>
      <c r="EC126" s="31"/>
      <c r="ED126" s="31"/>
      <c r="EE126" s="31"/>
      <c r="EF126" s="31"/>
      <c r="EG126" s="31"/>
      <c r="EH126" s="31"/>
      <c r="EI126" s="31"/>
      <c r="EJ126" s="31"/>
      <c r="EK126" s="31"/>
      <c r="EL126" s="31"/>
      <c r="EM126" s="31"/>
      <c r="EN126" s="31"/>
      <c r="EO126" s="31"/>
      <c r="EP126" s="31"/>
      <c r="EQ126" s="31"/>
      <c r="ER126" s="31"/>
      <c r="ES126" s="31"/>
      <c r="ET126" s="31"/>
      <c r="EU126" s="31"/>
      <c r="EV126" s="31"/>
      <c r="EW126" s="31"/>
      <c r="EX126" s="31"/>
      <c r="EY126" s="31"/>
      <c r="EZ126" s="31"/>
      <c r="FA126" s="31"/>
      <c r="FB126" s="32">
        <v>300000</v>
      </c>
      <c r="FC126" s="32">
        <f t="shared" si="177"/>
        <v>300000</v>
      </c>
      <c r="FD126" s="33">
        <f t="shared" si="178"/>
        <v>57000</v>
      </c>
      <c r="FE126" s="33">
        <f t="shared" si="195"/>
        <v>357000</v>
      </c>
      <c r="FF126" s="33">
        <f t="shared" si="196"/>
        <v>4500000</v>
      </c>
      <c r="FG126" s="33">
        <f t="shared" si="197"/>
        <v>5355000</v>
      </c>
      <c r="FH126" s="34"/>
      <c r="FI126" s="35"/>
      <c r="FJ126" s="180"/>
    </row>
    <row r="127" spans="1:167" ht="168.75" customHeight="1" x14ac:dyDescent="0.25">
      <c r="A127" s="10">
        <v>97</v>
      </c>
      <c r="B127" s="146" t="s">
        <v>225</v>
      </c>
      <c r="C127" s="146" t="s">
        <v>226</v>
      </c>
      <c r="D127" s="15">
        <v>10</v>
      </c>
      <c r="E127" s="15" t="s">
        <v>77</v>
      </c>
      <c r="F127" s="15">
        <v>1</v>
      </c>
      <c r="G127" s="15" t="s">
        <v>109</v>
      </c>
      <c r="H127" s="15"/>
      <c r="I127" s="15"/>
      <c r="J127" s="15"/>
      <c r="K127" s="15"/>
      <c r="L127" s="15"/>
      <c r="M127" s="143"/>
      <c r="N127" s="27"/>
      <c r="O127" s="27"/>
      <c r="P127" s="27"/>
      <c r="Q127" s="27"/>
      <c r="R127" s="29"/>
      <c r="S127" s="29"/>
      <c r="T127" s="29"/>
      <c r="U127" s="29"/>
      <c r="V127" s="29"/>
      <c r="W127" s="30"/>
      <c r="X127" s="31"/>
      <c r="Y127" s="31"/>
      <c r="Z127" s="31"/>
      <c r="AA127" s="31"/>
      <c r="AB127" s="30"/>
      <c r="AC127" s="31"/>
      <c r="AD127" s="31"/>
      <c r="AE127" s="31"/>
      <c r="AF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c r="BP127" s="31"/>
      <c r="BQ127" s="31"/>
      <c r="BR127" s="31"/>
      <c r="BS127" s="31"/>
      <c r="BT127" s="31"/>
      <c r="BU127" s="31"/>
      <c r="BV127" s="31"/>
      <c r="BW127" s="31"/>
      <c r="BX127" s="31"/>
      <c r="BY127" s="31"/>
      <c r="BZ127" s="31"/>
      <c r="CA127" s="31"/>
      <c r="CB127" s="31"/>
      <c r="CC127" s="31"/>
      <c r="CD127" s="31"/>
      <c r="CE127" s="31"/>
      <c r="CF127" s="31"/>
      <c r="CG127" s="31"/>
      <c r="CH127" s="31"/>
      <c r="CI127" s="31"/>
      <c r="CJ127" s="31"/>
      <c r="CK127" s="31"/>
      <c r="CL127" s="31"/>
      <c r="CM127" s="31"/>
      <c r="CN127" s="31"/>
      <c r="CO127" s="31"/>
      <c r="CP127" s="31"/>
      <c r="CQ127" s="31"/>
      <c r="CR127" s="31"/>
      <c r="CS127" s="31"/>
      <c r="CT127" s="31"/>
      <c r="CU127" s="31"/>
      <c r="CV127" s="31"/>
      <c r="CW127" s="31"/>
      <c r="CX127" s="31"/>
      <c r="CY127" s="31"/>
      <c r="CZ127" s="31"/>
      <c r="DA127" s="31"/>
      <c r="DB127" s="31"/>
      <c r="DC127" s="31"/>
      <c r="DD127" s="31"/>
      <c r="DE127" s="31"/>
      <c r="DF127" s="31"/>
      <c r="DG127" s="31"/>
      <c r="DH127" s="31"/>
      <c r="DI127" s="31"/>
      <c r="DJ127" s="31"/>
      <c r="DK127" s="31"/>
      <c r="DL127" s="31"/>
      <c r="DM127" s="31"/>
      <c r="DN127" s="31"/>
      <c r="DO127" s="31"/>
      <c r="DP127" s="31"/>
      <c r="DQ127" s="31"/>
      <c r="DR127" s="31"/>
      <c r="DS127" s="31"/>
      <c r="DT127" s="31"/>
      <c r="DU127" s="31"/>
      <c r="DV127" s="31"/>
      <c r="DW127" s="31"/>
      <c r="DX127" s="31"/>
      <c r="DY127" s="31"/>
      <c r="DZ127" s="31"/>
      <c r="EA127" s="31"/>
      <c r="EB127" s="31"/>
      <c r="EC127" s="31"/>
      <c r="ED127" s="31"/>
      <c r="EE127" s="31"/>
      <c r="EF127" s="31"/>
      <c r="EG127" s="31"/>
      <c r="EH127" s="31"/>
      <c r="EI127" s="31"/>
      <c r="EJ127" s="31"/>
      <c r="EK127" s="31"/>
      <c r="EL127" s="31"/>
      <c r="EM127" s="31"/>
      <c r="EN127" s="31"/>
      <c r="EO127" s="31"/>
      <c r="EP127" s="31"/>
      <c r="EQ127" s="31"/>
      <c r="ER127" s="31"/>
      <c r="ES127" s="31"/>
      <c r="ET127" s="31"/>
      <c r="EU127" s="31"/>
      <c r="EV127" s="31"/>
      <c r="EW127" s="31"/>
      <c r="EX127" s="31"/>
      <c r="EY127" s="31"/>
      <c r="EZ127" s="31"/>
      <c r="FA127" s="31"/>
      <c r="FB127" s="32">
        <v>2000000</v>
      </c>
      <c r="FC127" s="32">
        <f t="shared" si="177"/>
        <v>2000000</v>
      </c>
      <c r="FD127" s="33">
        <f t="shared" si="178"/>
        <v>380000</v>
      </c>
      <c r="FE127" s="33">
        <f t="shared" si="195"/>
        <v>2380000</v>
      </c>
      <c r="FF127" s="33">
        <f t="shared" si="196"/>
        <v>20000000</v>
      </c>
      <c r="FG127" s="33">
        <f t="shared" si="197"/>
        <v>23800000</v>
      </c>
      <c r="FH127" s="34"/>
      <c r="FI127" s="35"/>
      <c r="FJ127" s="180"/>
    </row>
    <row r="128" spans="1:167" ht="168.75" customHeight="1" x14ac:dyDescent="0.25">
      <c r="A128" s="10">
        <v>98</v>
      </c>
      <c r="B128" s="146" t="s">
        <v>326</v>
      </c>
      <c r="C128" s="146" t="s">
        <v>327</v>
      </c>
      <c r="D128" s="15">
        <v>15</v>
      </c>
      <c r="E128" s="15" t="s">
        <v>77</v>
      </c>
      <c r="F128" s="15">
        <v>1</v>
      </c>
      <c r="G128" s="15" t="s">
        <v>109</v>
      </c>
      <c r="H128" s="15"/>
      <c r="I128" s="15"/>
      <c r="J128" s="15"/>
      <c r="K128" s="15"/>
      <c r="L128" s="15"/>
      <c r="M128" s="143"/>
      <c r="N128" s="27"/>
      <c r="O128" s="27"/>
      <c r="P128" s="27"/>
      <c r="Q128" s="27"/>
      <c r="R128" s="29"/>
      <c r="S128" s="29"/>
      <c r="T128" s="29"/>
      <c r="U128" s="29"/>
      <c r="V128" s="29"/>
      <c r="W128" s="30"/>
      <c r="X128" s="31"/>
      <c r="Y128" s="31"/>
      <c r="Z128" s="31"/>
      <c r="AA128" s="31"/>
      <c r="AB128" s="30"/>
      <c r="AC128" s="31"/>
      <c r="AD128" s="31"/>
      <c r="AE128" s="31"/>
      <c r="AF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c r="BZ128" s="31"/>
      <c r="CA128" s="31"/>
      <c r="CB128" s="31"/>
      <c r="CC128" s="31"/>
      <c r="CD128" s="31"/>
      <c r="CE128" s="31"/>
      <c r="CF128" s="31"/>
      <c r="CG128" s="31"/>
      <c r="CH128" s="31"/>
      <c r="CI128" s="31"/>
      <c r="CJ128" s="31"/>
      <c r="CK128" s="31"/>
      <c r="CL128" s="31"/>
      <c r="CM128" s="31"/>
      <c r="CN128" s="31"/>
      <c r="CO128" s="31"/>
      <c r="CP128" s="31"/>
      <c r="CQ128" s="31"/>
      <c r="CR128" s="31"/>
      <c r="CS128" s="31"/>
      <c r="CT128" s="31"/>
      <c r="CU128" s="31"/>
      <c r="CV128" s="31"/>
      <c r="CW128" s="31"/>
      <c r="CX128" s="31"/>
      <c r="CY128" s="31"/>
      <c r="CZ128" s="31"/>
      <c r="DA128" s="31"/>
      <c r="DB128" s="31"/>
      <c r="DC128" s="31"/>
      <c r="DD128" s="31"/>
      <c r="DE128" s="31"/>
      <c r="DF128" s="31"/>
      <c r="DG128" s="31"/>
      <c r="DH128" s="31"/>
      <c r="DI128" s="31"/>
      <c r="DJ128" s="31"/>
      <c r="DK128" s="31"/>
      <c r="DL128" s="31"/>
      <c r="DM128" s="31"/>
      <c r="DN128" s="31"/>
      <c r="DO128" s="31"/>
      <c r="DP128" s="31"/>
      <c r="DQ128" s="31"/>
      <c r="DR128" s="31"/>
      <c r="DS128" s="31"/>
      <c r="DT128" s="31"/>
      <c r="DU128" s="31"/>
      <c r="DV128" s="31"/>
      <c r="DW128" s="31"/>
      <c r="DX128" s="31"/>
      <c r="DY128" s="31"/>
      <c r="DZ128" s="31"/>
      <c r="EA128" s="31"/>
      <c r="EB128" s="31"/>
      <c r="EC128" s="31"/>
      <c r="ED128" s="31"/>
      <c r="EE128" s="31"/>
      <c r="EF128" s="31"/>
      <c r="EG128" s="31"/>
      <c r="EH128" s="31"/>
      <c r="EI128" s="31"/>
      <c r="EJ128" s="31"/>
      <c r="EK128" s="31"/>
      <c r="EL128" s="31"/>
      <c r="EM128" s="31"/>
      <c r="EN128" s="31"/>
      <c r="EO128" s="31"/>
      <c r="EP128" s="31"/>
      <c r="EQ128" s="31"/>
      <c r="ER128" s="31"/>
      <c r="ES128" s="31"/>
      <c r="ET128" s="31"/>
      <c r="EU128" s="31"/>
      <c r="EV128" s="31"/>
      <c r="EW128" s="31"/>
      <c r="EX128" s="31"/>
      <c r="EY128" s="31"/>
      <c r="EZ128" s="31"/>
      <c r="FA128" s="31"/>
      <c r="FB128" s="32">
        <v>300000</v>
      </c>
      <c r="FC128" s="32">
        <f t="shared" si="177"/>
        <v>300000</v>
      </c>
      <c r="FD128" s="33">
        <f t="shared" si="178"/>
        <v>57000</v>
      </c>
      <c r="FE128" s="33">
        <f t="shared" si="195"/>
        <v>357000</v>
      </c>
      <c r="FF128" s="33">
        <f t="shared" si="196"/>
        <v>4500000</v>
      </c>
      <c r="FG128" s="33">
        <f t="shared" si="197"/>
        <v>5355000</v>
      </c>
      <c r="FH128" s="34"/>
      <c r="FI128" s="35"/>
      <c r="FJ128" s="180"/>
    </row>
    <row r="129" spans="1:167" ht="168.75" customHeight="1" x14ac:dyDescent="0.25">
      <c r="A129" s="10">
        <v>99</v>
      </c>
      <c r="B129" s="13" t="s">
        <v>227</v>
      </c>
      <c r="C129" s="146" t="s">
        <v>325</v>
      </c>
      <c r="D129" s="15">
        <v>25</v>
      </c>
      <c r="E129" s="15" t="s">
        <v>67</v>
      </c>
      <c r="F129" s="15">
        <v>1</v>
      </c>
      <c r="G129" s="15" t="s">
        <v>109</v>
      </c>
      <c r="H129" s="15"/>
      <c r="I129" s="15"/>
      <c r="J129" s="15"/>
      <c r="K129" s="15"/>
      <c r="L129" s="15"/>
      <c r="M129" s="143"/>
      <c r="N129" s="27"/>
      <c r="O129" s="27"/>
      <c r="P129" s="27"/>
      <c r="Q129" s="27"/>
      <c r="R129" s="29"/>
      <c r="S129" s="29"/>
      <c r="T129" s="29"/>
      <c r="U129" s="29"/>
      <c r="V129" s="29"/>
      <c r="W129" s="30"/>
      <c r="X129" s="31"/>
      <c r="Y129" s="31"/>
      <c r="Z129" s="31"/>
      <c r="AA129" s="31"/>
      <c r="AB129" s="30"/>
      <c r="AC129" s="31"/>
      <c r="AD129" s="31"/>
      <c r="AE129" s="31"/>
      <c r="AF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c r="BP129" s="31"/>
      <c r="BQ129" s="31"/>
      <c r="BR129" s="31"/>
      <c r="BS129" s="31"/>
      <c r="BT129" s="31"/>
      <c r="BU129" s="31"/>
      <c r="BV129" s="31"/>
      <c r="BW129" s="31"/>
      <c r="BX129" s="31"/>
      <c r="BY129" s="31"/>
      <c r="BZ129" s="31"/>
      <c r="CA129" s="31"/>
      <c r="CB129" s="31"/>
      <c r="CC129" s="31"/>
      <c r="CD129" s="31"/>
      <c r="CE129" s="31"/>
      <c r="CF129" s="31"/>
      <c r="CG129" s="31"/>
      <c r="CH129" s="31"/>
      <c r="CI129" s="31"/>
      <c r="CJ129" s="31"/>
      <c r="CK129" s="31"/>
      <c r="CL129" s="31"/>
      <c r="CM129" s="31"/>
      <c r="CN129" s="31"/>
      <c r="CO129" s="31"/>
      <c r="CP129" s="31"/>
      <c r="CQ129" s="31"/>
      <c r="CR129" s="31"/>
      <c r="CS129" s="31"/>
      <c r="CT129" s="31"/>
      <c r="CU129" s="31"/>
      <c r="CV129" s="31"/>
      <c r="CW129" s="31"/>
      <c r="CX129" s="31"/>
      <c r="CY129" s="31"/>
      <c r="CZ129" s="31"/>
      <c r="DA129" s="31"/>
      <c r="DB129" s="31"/>
      <c r="DC129" s="31"/>
      <c r="DD129" s="31"/>
      <c r="DE129" s="31"/>
      <c r="DF129" s="31"/>
      <c r="DG129" s="31"/>
      <c r="DH129" s="31"/>
      <c r="DI129" s="31"/>
      <c r="DJ129" s="31"/>
      <c r="DK129" s="31"/>
      <c r="DL129" s="31"/>
      <c r="DM129" s="31"/>
      <c r="DN129" s="31"/>
      <c r="DO129" s="31"/>
      <c r="DP129" s="31"/>
      <c r="DQ129" s="31"/>
      <c r="DR129" s="31"/>
      <c r="DS129" s="31"/>
      <c r="DT129" s="31"/>
      <c r="DU129" s="31"/>
      <c r="DV129" s="31"/>
      <c r="DW129" s="31"/>
      <c r="DX129" s="31"/>
      <c r="DY129" s="31"/>
      <c r="DZ129" s="31"/>
      <c r="EA129" s="31"/>
      <c r="EB129" s="31"/>
      <c r="EC129" s="31"/>
      <c r="ED129" s="31"/>
      <c r="EE129" s="31"/>
      <c r="EF129" s="31"/>
      <c r="EG129" s="31"/>
      <c r="EH129" s="31"/>
      <c r="EI129" s="31"/>
      <c r="EJ129" s="31"/>
      <c r="EK129" s="31"/>
      <c r="EL129" s="31"/>
      <c r="EM129" s="31"/>
      <c r="EN129" s="31"/>
      <c r="EO129" s="31"/>
      <c r="EP129" s="31"/>
      <c r="EQ129" s="31"/>
      <c r="ER129" s="31"/>
      <c r="ES129" s="31"/>
      <c r="ET129" s="31"/>
      <c r="EU129" s="31"/>
      <c r="EV129" s="31"/>
      <c r="EW129" s="31"/>
      <c r="EX129" s="31"/>
      <c r="EY129" s="31"/>
      <c r="EZ129" s="31"/>
      <c r="FA129" s="31"/>
      <c r="FB129" s="32">
        <v>150000</v>
      </c>
      <c r="FC129" s="32">
        <f t="shared" si="177"/>
        <v>150000</v>
      </c>
      <c r="FD129" s="33">
        <f t="shared" si="178"/>
        <v>28500</v>
      </c>
      <c r="FE129" s="33">
        <f t="shared" si="195"/>
        <v>178500</v>
      </c>
      <c r="FF129" s="33">
        <f t="shared" si="196"/>
        <v>3750000</v>
      </c>
      <c r="FG129" s="33">
        <f t="shared" si="197"/>
        <v>4462500</v>
      </c>
      <c r="FH129" s="34"/>
      <c r="FI129" s="35"/>
      <c r="FJ129" s="180"/>
    </row>
    <row r="130" spans="1:167" ht="168.75" customHeight="1" x14ac:dyDescent="0.25">
      <c r="A130" s="10">
        <v>100</v>
      </c>
      <c r="B130" s="11" t="s">
        <v>148</v>
      </c>
      <c r="C130" s="13" t="s">
        <v>149</v>
      </c>
      <c r="D130" s="15">
        <v>1</v>
      </c>
      <c r="E130" s="15" t="s">
        <v>120</v>
      </c>
      <c r="F130" s="15">
        <v>2</v>
      </c>
      <c r="G130" s="15" t="s">
        <v>150</v>
      </c>
      <c r="H130" s="15"/>
      <c r="I130" s="15"/>
      <c r="J130" s="15"/>
      <c r="K130" s="15"/>
      <c r="L130" s="15"/>
      <c r="M130" s="27">
        <v>2641371</v>
      </c>
      <c r="N130" s="27">
        <v>501860.49</v>
      </c>
      <c r="O130" s="27">
        <v>3143231.49</v>
      </c>
      <c r="P130" s="27">
        <v>5282742</v>
      </c>
      <c r="Q130" s="27">
        <v>6286462.9800000004</v>
      </c>
      <c r="R130" s="29">
        <v>2892064</v>
      </c>
      <c r="S130" s="29">
        <v>549492.16</v>
      </c>
      <c r="T130" s="29">
        <v>3441556.16</v>
      </c>
      <c r="U130" s="29">
        <v>5784128</v>
      </c>
      <c r="V130" s="29">
        <v>6883112.3200000003</v>
      </c>
      <c r="W130" s="30">
        <v>4500000</v>
      </c>
      <c r="X130" s="31">
        <v>855000</v>
      </c>
      <c r="Y130" s="31">
        <v>5355000</v>
      </c>
      <c r="Z130" s="31">
        <v>9000000</v>
      </c>
      <c r="AA130" s="31">
        <v>10710000</v>
      </c>
      <c r="AB130" s="30"/>
      <c r="AC130" s="31"/>
      <c r="AD130" s="31"/>
      <c r="AE130" s="31"/>
      <c r="AF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c r="BZ130" s="31"/>
      <c r="CA130" s="31"/>
      <c r="CB130" s="31"/>
      <c r="CC130" s="31"/>
      <c r="CD130" s="31"/>
      <c r="CE130" s="31"/>
      <c r="CF130" s="31"/>
      <c r="CG130" s="31"/>
      <c r="CH130" s="31"/>
      <c r="CI130" s="31"/>
      <c r="CJ130" s="31"/>
      <c r="CK130" s="31"/>
      <c r="CL130" s="31"/>
      <c r="CM130" s="31"/>
      <c r="CN130" s="31"/>
      <c r="CO130" s="31"/>
      <c r="CP130" s="31"/>
      <c r="CQ130" s="31"/>
      <c r="CR130" s="31"/>
      <c r="CS130" s="31"/>
      <c r="CT130" s="31"/>
      <c r="CU130" s="31"/>
      <c r="CV130" s="31"/>
      <c r="CW130" s="31"/>
      <c r="CX130" s="31"/>
      <c r="CY130" s="31"/>
      <c r="CZ130" s="31"/>
      <c r="DA130" s="31"/>
      <c r="DB130" s="31"/>
      <c r="DC130" s="31"/>
      <c r="DD130" s="31"/>
      <c r="DE130" s="31"/>
      <c r="DF130" s="31"/>
      <c r="DG130" s="31"/>
      <c r="DH130" s="31"/>
      <c r="DI130" s="31"/>
      <c r="DJ130" s="31"/>
      <c r="DK130" s="31"/>
      <c r="DL130" s="31"/>
      <c r="DM130" s="31"/>
      <c r="DN130" s="31"/>
      <c r="DO130" s="31"/>
      <c r="DP130" s="31"/>
      <c r="DQ130" s="31"/>
      <c r="DR130" s="31"/>
      <c r="DS130" s="31"/>
      <c r="DT130" s="31"/>
      <c r="DU130" s="31"/>
      <c r="DV130" s="31"/>
      <c r="DW130" s="31"/>
      <c r="DX130" s="31"/>
      <c r="DY130" s="31"/>
      <c r="DZ130" s="31"/>
      <c r="EA130" s="31"/>
      <c r="EB130" s="31"/>
      <c r="EC130" s="31"/>
      <c r="ED130" s="31"/>
      <c r="EE130" s="31"/>
      <c r="EF130" s="31"/>
      <c r="EG130" s="31"/>
      <c r="EH130" s="31"/>
      <c r="EI130" s="31"/>
      <c r="EJ130" s="31"/>
      <c r="EK130" s="31"/>
      <c r="EL130" s="31"/>
      <c r="EM130" s="31"/>
      <c r="EN130" s="31"/>
      <c r="EO130" s="31"/>
      <c r="EP130" s="31"/>
      <c r="EQ130" s="31"/>
      <c r="ER130" s="31"/>
      <c r="ES130" s="31"/>
      <c r="ET130" s="31"/>
      <c r="EU130" s="31"/>
      <c r="EV130" s="31"/>
      <c r="EW130" s="31"/>
      <c r="EX130" s="31"/>
      <c r="EY130" s="31"/>
      <c r="EZ130" s="31"/>
      <c r="FA130" s="31"/>
      <c r="FB130" s="32">
        <f>MEDIAN(M130,R130,W130)</f>
        <v>2892064</v>
      </c>
      <c r="FC130" s="32">
        <f t="shared" si="177"/>
        <v>2892064</v>
      </c>
      <c r="FD130" s="33">
        <f t="shared" si="178"/>
        <v>549492.16</v>
      </c>
      <c r="FE130" s="33">
        <f t="shared" si="195"/>
        <v>3441556.16</v>
      </c>
      <c r="FF130" s="33">
        <f t="shared" si="196"/>
        <v>5784128</v>
      </c>
      <c r="FG130" s="33">
        <f t="shared" si="197"/>
        <v>6883112.3200000003</v>
      </c>
      <c r="FH130" s="34">
        <v>1959839.5489191555</v>
      </c>
      <c r="FI130" s="35">
        <v>0.24621537748862168</v>
      </c>
      <c r="FJ130" s="180"/>
    </row>
    <row r="131" spans="1:167" ht="168.75" customHeight="1" x14ac:dyDescent="0.25">
      <c r="A131" s="10">
        <v>101</v>
      </c>
      <c r="B131" s="11" t="s">
        <v>178</v>
      </c>
      <c r="C131" s="13" t="s">
        <v>179</v>
      </c>
      <c r="D131" s="15">
        <v>1</v>
      </c>
      <c r="E131" s="15" t="s">
        <v>120</v>
      </c>
      <c r="F131" s="15">
        <v>2</v>
      </c>
      <c r="G131" s="15" t="s">
        <v>150</v>
      </c>
      <c r="H131" s="15"/>
      <c r="I131" s="15"/>
      <c r="J131" s="15"/>
      <c r="K131" s="15"/>
      <c r="L131" s="15"/>
      <c r="M131" s="27">
        <v>5647481</v>
      </c>
      <c r="N131" s="27">
        <v>1073021.3899999999</v>
      </c>
      <c r="O131" s="27">
        <v>6720502.3899999997</v>
      </c>
      <c r="P131" s="27">
        <v>11294962</v>
      </c>
      <c r="Q131" s="27">
        <v>13441004.779999999</v>
      </c>
      <c r="R131" s="29">
        <v>5258928</v>
      </c>
      <c r="S131" s="29">
        <v>999196.32000000007</v>
      </c>
      <c r="T131" s="29">
        <v>6258124.3200000003</v>
      </c>
      <c r="U131" s="29">
        <v>10517856</v>
      </c>
      <c r="V131" s="29">
        <v>12516248.640000001</v>
      </c>
      <c r="W131" s="30">
        <v>9500000</v>
      </c>
      <c r="X131" s="31">
        <v>1805000</v>
      </c>
      <c r="Y131" s="31">
        <v>11305000</v>
      </c>
      <c r="Z131" s="31">
        <v>19000000</v>
      </c>
      <c r="AA131" s="31">
        <v>22610000</v>
      </c>
      <c r="AB131" s="30"/>
      <c r="AC131" s="31"/>
      <c r="AD131" s="31"/>
      <c r="AE131" s="31"/>
      <c r="AF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c r="BP131" s="31"/>
      <c r="BQ131" s="31"/>
      <c r="BR131" s="31"/>
      <c r="BS131" s="31"/>
      <c r="BT131" s="31"/>
      <c r="BU131" s="31"/>
      <c r="BV131" s="31"/>
      <c r="BW131" s="31"/>
      <c r="BX131" s="31"/>
      <c r="BY131" s="31"/>
      <c r="BZ131" s="31"/>
      <c r="CA131" s="31"/>
      <c r="CB131" s="31"/>
      <c r="CC131" s="31"/>
      <c r="CD131" s="31"/>
      <c r="CE131" s="31"/>
      <c r="CF131" s="31"/>
      <c r="CG131" s="31"/>
      <c r="CH131" s="31"/>
      <c r="CI131" s="31"/>
      <c r="CJ131" s="31"/>
      <c r="CK131" s="31"/>
      <c r="CL131" s="31"/>
      <c r="CM131" s="31"/>
      <c r="CN131" s="31"/>
      <c r="CO131" s="31"/>
      <c r="CP131" s="31"/>
      <c r="CQ131" s="31"/>
      <c r="CR131" s="31"/>
      <c r="CS131" s="31"/>
      <c r="CT131" s="31"/>
      <c r="CU131" s="31"/>
      <c r="CV131" s="31"/>
      <c r="CW131" s="31"/>
      <c r="CX131" s="31"/>
      <c r="CY131" s="31"/>
      <c r="CZ131" s="31"/>
      <c r="DA131" s="31"/>
      <c r="DB131" s="31"/>
      <c r="DC131" s="31"/>
      <c r="DD131" s="31"/>
      <c r="DE131" s="31"/>
      <c r="DF131" s="31"/>
      <c r="DG131" s="31"/>
      <c r="DH131" s="31"/>
      <c r="DI131" s="31"/>
      <c r="DJ131" s="31"/>
      <c r="DK131" s="31"/>
      <c r="DL131" s="31"/>
      <c r="DM131" s="31"/>
      <c r="DN131" s="31"/>
      <c r="DO131" s="31"/>
      <c r="DP131" s="31"/>
      <c r="DQ131" s="31"/>
      <c r="DR131" s="31"/>
      <c r="DS131" s="31"/>
      <c r="DT131" s="31"/>
      <c r="DU131" s="31"/>
      <c r="DV131" s="31"/>
      <c r="DW131" s="31"/>
      <c r="DX131" s="31"/>
      <c r="DY131" s="31"/>
      <c r="DZ131" s="31"/>
      <c r="EA131" s="31"/>
      <c r="EB131" s="31"/>
      <c r="EC131" s="31"/>
      <c r="ED131" s="31"/>
      <c r="EE131" s="31"/>
      <c r="EF131" s="31"/>
      <c r="EG131" s="31"/>
      <c r="EH131" s="31"/>
      <c r="EI131" s="31"/>
      <c r="EJ131" s="31"/>
      <c r="EK131" s="31"/>
      <c r="EL131" s="31"/>
      <c r="EM131" s="31"/>
      <c r="EN131" s="31"/>
      <c r="EO131" s="31"/>
      <c r="EP131" s="31"/>
      <c r="EQ131" s="31"/>
      <c r="ER131" s="31"/>
      <c r="ES131" s="31"/>
      <c r="ET131" s="31"/>
      <c r="EU131" s="31"/>
      <c r="EV131" s="31"/>
      <c r="EW131" s="31"/>
      <c r="EX131" s="31"/>
      <c r="EY131" s="31"/>
      <c r="EZ131" s="31"/>
      <c r="FA131" s="31"/>
      <c r="FB131" s="32">
        <f>MEDIAN(M131,R131,W131)</f>
        <v>5647481</v>
      </c>
      <c r="FC131" s="32">
        <f t="shared" si="177"/>
        <v>5647481</v>
      </c>
      <c r="FD131" s="33">
        <f t="shared" si="178"/>
        <v>1073021.3899999999</v>
      </c>
      <c r="FE131" s="33">
        <f t="shared" si="195"/>
        <v>6720502.3899999997</v>
      </c>
      <c r="FF131" s="33">
        <f t="shared" si="196"/>
        <v>11294962</v>
      </c>
      <c r="FG131" s="33">
        <f t="shared" si="197"/>
        <v>13441004.779999999</v>
      </c>
      <c r="FH131" s="34">
        <v>4555941.9538341109</v>
      </c>
      <c r="FI131" s="35">
        <v>0.2814206054294584</v>
      </c>
      <c r="FJ131" s="180"/>
    </row>
    <row r="132" spans="1:167" ht="168.75" customHeight="1" x14ac:dyDescent="0.25">
      <c r="A132" s="10">
        <v>102</v>
      </c>
      <c r="B132" s="11" t="s">
        <v>105</v>
      </c>
      <c r="C132" s="13" t="s">
        <v>106</v>
      </c>
      <c r="D132" s="15">
        <v>1</v>
      </c>
      <c r="E132" s="15" t="s">
        <v>77</v>
      </c>
      <c r="F132" s="15">
        <v>2</v>
      </c>
      <c r="G132" s="15" t="s">
        <v>73</v>
      </c>
      <c r="H132" s="15"/>
      <c r="I132" s="15"/>
      <c r="J132" s="15"/>
      <c r="K132" s="15"/>
      <c r="L132" s="15"/>
      <c r="M132" s="99">
        <v>1812210</v>
      </c>
      <c r="N132" s="27">
        <v>344319.9</v>
      </c>
      <c r="O132" s="27">
        <v>2156529.9</v>
      </c>
      <c r="P132" s="27">
        <v>3624420</v>
      </c>
      <c r="Q132" s="27">
        <v>4313059.8</v>
      </c>
      <c r="R132" s="29">
        <v>2012876</v>
      </c>
      <c r="S132" s="29">
        <v>382446.44</v>
      </c>
      <c r="T132" s="29">
        <v>2395322.44</v>
      </c>
      <c r="U132" s="29">
        <v>4025752</v>
      </c>
      <c r="V132" s="29">
        <v>4790644.88</v>
      </c>
      <c r="W132" s="177">
        <v>2500000</v>
      </c>
      <c r="X132" s="31">
        <v>475000</v>
      </c>
      <c r="Y132" s="31">
        <v>2975000</v>
      </c>
      <c r="Z132" s="31">
        <v>5000000</v>
      </c>
      <c r="AA132" s="31">
        <v>5950000</v>
      </c>
      <c r="AB132" s="177"/>
      <c r="AC132" s="31"/>
      <c r="AD132" s="31"/>
      <c r="AE132" s="31"/>
      <c r="AF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c r="BR132" s="31"/>
      <c r="BS132" s="31"/>
      <c r="BT132" s="31"/>
      <c r="BU132" s="31"/>
      <c r="BV132" s="31"/>
      <c r="BW132" s="31"/>
      <c r="BX132" s="31"/>
      <c r="BY132" s="31"/>
      <c r="BZ132" s="31"/>
      <c r="CA132" s="31"/>
      <c r="CB132" s="31"/>
      <c r="CC132" s="31"/>
      <c r="CD132" s="31"/>
      <c r="CE132" s="31"/>
      <c r="CF132" s="31"/>
      <c r="CG132" s="31"/>
      <c r="CH132" s="31"/>
      <c r="CI132" s="31"/>
      <c r="CJ132" s="31"/>
      <c r="CK132" s="31"/>
      <c r="CL132" s="31"/>
      <c r="CM132" s="31"/>
      <c r="CN132" s="31"/>
      <c r="CO132" s="31"/>
      <c r="CP132" s="31"/>
      <c r="CQ132" s="31"/>
      <c r="CR132" s="31"/>
      <c r="CS132" s="31"/>
      <c r="CT132" s="31"/>
      <c r="CU132" s="31"/>
      <c r="CV132" s="31"/>
      <c r="CW132" s="31"/>
      <c r="CX132" s="31"/>
      <c r="CY132" s="31"/>
      <c r="CZ132" s="31"/>
      <c r="DA132" s="31"/>
      <c r="DB132" s="31"/>
      <c r="DC132" s="31"/>
      <c r="DD132" s="31"/>
      <c r="DE132" s="31"/>
      <c r="DF132" s="31"/>
      <c r="DG132" s="31"/>
      <c r="DH132" s="31"/>
      <c r="DI132" s="31"/>
      <c r="DJ132" s="31"/>
      <c r="DK132" s="31"/>
      <c r="DL132" s="31"/>
      <c r="DM132" s="31"/>
      <c r="DN132" s="31"/>
      <c r="DO132" s="31"/>
      <c r="DP132" s="31"/>
      <c r="DQ132" s="31"/>
      <c r="DR132" s="31"/>
      <c r="DS132" s="31"/>
      <c r="DT132" s="31"/>
      <c r="DU132" s="31"/>
      <c r="DV132" s="31"/>
      <c r="DW132" s="31"/>
      <c r="DX132" s="31"/>
      <c r="DY132" s="31"/>
      <c r="DZ132" s="31"/>
      <c r="EA132" s="31"/>
      <c r="EB132" s="31"/>
      <c r="EC132" s="31"/>
      <c r="ED132" s="31"/>
      <c r="EE132" s="31"/>
      <c r="EF132" s="31"/>
      <c r="EG132" s="31"/>
      <c r="EH132" s="31"/>
      <c r="EI132" s="31"/>
      <c r="EJ132" s="31"/>
      <c r="EK132" s="31"/>
      <c r="EL132" s="31"/>
      <c r="EM132" s="31"/>
      <c r="EN132" s="31"/>
      <c r="EO132" s="31"/>
      <c r="EP132" s="31"/>
      <c r="EQ132" s="31"/>
      <c r="ER132" s="31"/>
      <c r="ES132" s="31"/>
      <c r="ET132" s="31"/>
      <c r="EU132" s="31"/>
      <c r="EV132" s="31"/>
      <c r="EW132" s="31"/>
      <c r="EX132" s="31"/>
      <c r="EY132" s="31"/>
      <c r="EZ132" s="31"/>
      <c r="FA132" s="31"/>
      <c r="FB132" s="32">
        <v>2108362</v>
      </c>
      <c r="FC132" s="32">
        <f t="shared" si="177"/>
        <v>2108362</v>
      </c>
      <c r="FD132" s="33">
        <f t="shared" si="178"/>
        <v>400588.78</v>
      </c>
      <c r="FE132" s="33">
        <f t="shared" si="195"/>
        <v>2508950.7800000003</v>
      </c>
      <c r="FF132" s="33">
        <f t="shared" si="196"/>
        <v>4216724</v>
      </c>
      <c r="FG132" s="33">
        <f t="shared" si="197"/>
        <v>5017901.5600000005</v>
      </c>
      <c r="FH132" s="34">
        <v>687326.94963773678</v>
      </c>
      <c r="FI132" s="35">
        <v>0.13697497677450188</v>
      </c>
      <c r="FJ132" s="180"/>
    </row>
    <row r="133" spans="1:167" ht="168.75" customHeight="1" x14ac:dyDescent="0.25">
      <c r="A133" s="10">
        <v>103</v>
      </c>
      <c r="B133" s="11" t="s">
        <v>152</v>
      </c>
      <c r="C133" s="13" t="s">
        <v>153</v>
      </c>
      <c r="D133" s="15">
        <v>1</v>
      </c>
      <c r="E133" s="15" t="s">
        <v>120</v>
      </c>
      <c r="F133" s="15">
        <v>2</v>
      </c>
      <c r="G133" s="15" t="s">
        <v>154</v>
      </c>
      <c r="H133" s="15"/>
      <c r="I133" s="15"/>
      <c r="J133" s="15"/>
      <c r="K133" s="15"/>
      <c r="L133" s="15"/>
      <c r="M133" s="27">
        <v>627038</v>
      </c>
      <c r="N133" s="27">
        <v>119137.22</v>
      </c>
      <c r="O133" s="27">
        <v>746175.22</v>
      </c>
      <c r="P133" s="27">
        <v>1254076</v>
      </c>
      <c r="Q133" s="27">
        <v>1492350.44</v>
      </c>
      <c r="R133" s="29">
        <v>737823</v>
      </c>
      <c r="S133" s="29">
        <v>140186.37</v>
      </c>
      <c r="T133" s="29">
        <v>878009.37</v>
      </c>
      <c r="U133" s="29">
        <v>1475646</v>
      </c>
      <c r="V133" s="29">
        <v>1756018.74</v>
      </c>
      <c r="W133" s="30">
        <v>750000</v>
      </c>
      <c r="X133" s="31">
        <v>142500</v>
      </c>
      <c r="Y133" s="31">
        <v>892500</v>
      </c>
      <c r="Z133" s="31">
        <v>1500000</v>
      </c>
      <c r="AA133" s="31">
        <v>1785000</v>
      </c>
      <c r="AB133" s="30"/>
      <c r="AC133" s="31"/>
      <c r="AD133" s="31"/>
      <c r="AE133" s="31"/>
      <c r="AF133" s="31"/>
      <c r="AL133" s="31"/>
      <c r="AM133" s="31"/>
      <c r="AN133" s="31"/>
      <c r="AO133" s="31"/>
      <c r="AP133" s="31"/>
      <c r="AQ133" s="31"/>
      <c r="AR133" s="31"/>
      <c r="AS133" s="31"/>
      <c r="AT133" s="31"/>
      <c r="AU133" s="31"/>
      <c r="AV133" s="31"/>
      <c r="AW133" s="31"/>
      <c r="AX133" s="31"/>
      <c r="AY133" s="31"/>
      <c r="AZ133" s="31"/>
      <c r="BA133" s="31"/>
      <c r="BB133" s="31"/>
      <c r="BC133" s="31"/>
      <c r="BD133" s="31"/>
      <c r="BE133" s="31"/>
      <c r="BF133" s="31"/>
      <c r="BG133" s="31"/>
      <c r="BH133" s="31"/>
      <c r="BI133" s="31"/>
      <c r="BJ133" s="31"/>
      <c r="BK133" s="31"/>
      <c r="BL133" s="31"/>
      <c r="BM133" s="31"/>
      <c r="BN133" s="31"/>
      <c r="BO133" s="31"/>
      <c r="BP133" s="31"/>
      <c r="BQ133" s="31"/>
      <c r="BR133" s="31"/>
      <c r="BS133" s="31"/>
      <c r="BT133" s="31"/>
      <c r="BU133" s="31"/>
      <c r="BV133" s="31"/>
      <c r="BW133" s="31"/>
      <c r="BX133" s="31"/>
      <c r="BY133" s="31"/>
      <c r="BZ133" s="31"/>
      <c r="CA133" s="31"/>
      <c r="CB133" s="31"/>
      <c r="CC133" s="31"/>
      <c r="CD133" s="31"/>
      <c r="CE133" s="31"/>
      <c r="CF133" s="31"/>
      <c r="CG133" s="31"/>
      <c r="CH133" s="31"/>
      <c r="CI133" s="31"/>
      <c r="CJ133" s="31"/>
      <c r="CK133" s="31"/>
      <c r="CL133" s="31"/>
      <c r="CM133" s="31"/>
      <c r="CN133" s="31"/>
      <c r="CO133" s="31"/>
      <c r="CP133" s="31"/>
      <c r="CQ133" s="31"/>
      <c r="CR133" s="31"/>
      <c r="CS133" s="31"/>
      <c r="CT133" s="31"/>
      <c r="CU133" s="31"/>
      <c r="CV133" s="31"/>
      <c r="CW133" s="31"/>
      <c r="CX133" s="31"/>
      <c r="CY133" s="31"/>
      <c r="CZ133" s="31"/>
      <c r="DA133" s="31"/>
      <c r="DB133" s="31"/>
      <c r="DC133" s="31"/>
      <c r="DD133" s="31"/>
      <c r="DE133" s="31"/>
      <c r="DF133" s="31"/>
      <c r="DG133" s="31"/>
      <c r="DH133" s="31"/>
      <c r="DI133" s="31"/>
      <c r="DJ133" s="31"/>
      <c r="DK133" s="31"/>
      <c r="DL133" s="31"/>
      <c r="DM133" s="31"/>
      <c r="DN133" s="31"/>
      <c r="DO133" s="31"/>
      <c r="DP133" s="31"/>
      <c r="DQ133" s="31"/>
      <c r="DR133" s="31"/>
      <c r="DS133" s="31"/>
      <c r="DT133" s="31"/>
      <c r="DU133" s="31"/>
      <c r="DV133" s="31"/>
      <c r="DW133" s="31"/>
      <c r="DX133" s="31"/>
      <c r="DY133" s="31"/>
      <c r="DZ133" s="31"/>
      <c r="EA133" s="31"/>
      <c r="EB133" s="31"/>
      <c r="EC133" s="31"/>
      <c r="ED133" s="31"/>
      <c r="EE133" s="31"/>
      <c r="EF133" s="31"/>
      <c r="EG133" s="31"/>
      <c r="EH133" s="31"/>
      <c r="EI133" s="31"/>
      <c r="EJ133" s="31"/>
      <c r="EK133" s="31"/>
      <c r="EL133" s="31"/>
      <c r="EM133" s="31"/>
      <c r="EN133" s="31"/>
      <c r="EO133" s="31"/>
      <c r="EP133" s="31"/>
      <c r="EQ133" s="31"/>
      <c r="ER133" s="31"/>
      <c r="ES133" s="31"/>
      <c r="ET133" s="31"/>
      <c r="EU133" s="31"/>
      <c r="EV133" s="31"/>
      <c r="EW133" s="31"/>
      <c r="EX133" s="31"/>
      <c r="EY133" s="31"/>
      <c r="EZ133" s="31"/>
      <c r="FA133" s="31"/>
      <c r="FB133" s="32">
        <v>704953.66666666663</v>
      </c>
      <c r="FC133" s="32">
        <f t="shared" si="177"/>
        <v>704954</v>
      </c>
      <c r="FD133" s="33">
        <f t="shared" si="178"/>
        <v>133941.26</v>
      </c>
      <c r="FE133" s="33">
        <f t="shared" si="195"/>
        <v>838895.26</v>
      </c>
      <c r="FF133" s="33">
        <f t="shared" si="196"/>
        <v>1409908</v>
      </c>
      <c r="FG133" s="33">
        <f t="shared" si="197"/>
        <v>1677790.52</v>
      </c>
      <c r="FH133" s="34">
        <v>131658.08023659504</v>
      </c>
      <c r="FI133" s="35">
        <v>7.8471144592216283E-2</v>
      </c>
      <c r="FJ133" s="183" t="s">
        <v>228</v>
      </c>
    </row>
    <row r="134" spans="1:167" ht="168.75" customHeight="1" x14ac:dyDescent="0.25">
      <c r="A134" s="10">
        <v>104</v>
      </c>
      <c r="B134" s="11" t="s">
        <v>146</v>
      </c>
      <c r="C134" s="13" t="s">
        <v>147</v>
      </c>
      <c r="D134" s="15">
        <v>112</v>
      </c>
      <c r="E134" s="15" t="s">
        <v>80</v>
      </c>
      <c r="F134" s="15" t="s">
        <v>69</v>
      </c>
      <c r="G134" s="19" t="s">
        <v>69</v>
      </c>
      <c r="H134" s="19"/>
      <c r="I134" s="19"/>
      <c r="J134" s="19"/>
      <c r="K134" s="19"/>
      <c r="L134" s="19"/>
      <c r="M134" s="27">
        <v>18834</v>
      </c>
      <c r="N134" s="28">
        <f t="shared" ref="N134" si="200">+M134*19%</f>
        <v>3578.46</v>
      </c>
      <c r="O134" s="27">
        <f t="shared" ref="O134" si="201">+M134+N134</f>
        <v>22412.46</v>
      </c>
      <c r="P134" s="27">
        <f>+M134*D134</f>
        <v>2109408</v>
      </c>
      <c r="Q134" s="27">
        <f>+O134*D134</f>
        <v>2510195.52</v>
      </c>
      <c r="R134" s="29">
        <v>17352</v>
      </c>
      <c r="S134" s="29">
        <f t="shared" ref="S134" si="202">+R134*19%</f>
        <v>3296.88</v>
      </c>
      <c r="T134" s="29">
        <f t="shared" ref="T134" si="203">+R134+S134</f>
        <v>20648.88</v>
      </c>
      <c r="U134" s="29">
        <f>+R134*D134</f>
        <v>1943424</v>
      </c>
      <c r="V134" s="29">
        <f>+T134*D134</f>
        <v>2312674.56</v>
      </c>
      <c r="W134" s="30">
        <v>22500</v>
      </c>
      <c r="X134" s="31">
        <f t="shared" ref="X134" si="204">+W134*19%</f>
        <v>4275</v>
      </c>
      <c r="Y134" s="31">
        <f t="shared" ref="Y134" si="205">+W134+X134</f>
        <v>26775</v>
      </c>
      <c r="Z134" s="31">
        <f>+W134*D134</f>
        <v>2520000</v>
      </c>
      <c r="AA134" s="31">
        <f>+Y134*D134</f>
        <v>2998800</v>
      </c>
      <c r="AB134" s="31"/>
      <c r="AC134" s="31"/>
      <c r="AD134" s="31"/>
      <c r="AE134" s="31"/>
      <c r="AF134" s="31"/>
      <c r="AG134" s="31"/>
      <c r="AH134" s="31"/>
      <c r="AI134" s="31"/>
      <c r="AJ134" s="31"/>
      <c r="AK134" s="31"/>
      <c r="AL134" s="31"/>
      <c r="AM134" s="31"/>
      <c r="AN134" s="31"/>
      <c r="AO134" s="31"/>
      <c r="AP134" s="31"/>
      <c r="AQ134" s="31"/>
      <c r="AR134" s="31"/>
      <c r="AS134" s="31"/>
      <c r="AT134" s="31"/>
      <c r="AU134" s="31"/>
      <c r="AV134" s="31"/>
      <c r="AW134" s="31"/>
      <c r="AX134" s="31"/>
      <c r="AY134" s="31"/>
      <c r="AZ134" s="31"/>
      <c r="BA134" s="31"/>
      <c r="BB134" s="31"/>
      <c r="BC134" s="31"/>
      <c r="BD134" s="31"/>
      <c r="BE134" s="31"/>
      <c r="BF134" s="31"/>
      <c r="BG134" s="31"/>
      <c r="BH134" s="31"/>
      <c r="BI134" s="31"/>
      <c r="BJ134" s="31"/>
      <c r="BK134" s="31"/>
      <c r="BL134" s="31"/>
      <c r="BM134" s="31"/>
      <c r="BN134" s="31"/>
      <c r="BO134" s="31"/>
      <c r="BP134" s="31"/>
      <c r="BQ134" s="31"/>
      <c r="BR134" s="31"/>
      <c r="BS134" s="31"/>
      <c r="BT134" s="31"/>
      <c r="BU134" s="31"/>
      <c r="BV134" s="31"/>
      <c r="BW134" s="31"/>
      <c r="BX134" s="31"/>
      <c r="BY134" s="31"/>
      <c r="BZ134" s="31"/>
      <c r="CA134" s="31"/>
      <c r="CB134" s="31"/>
      <c r="CC134" s="31"/>
      <c r="CD134" s="31"/>
      <c r="CE134" s="31"/>
      <c r="CF134" s="31"/>
      <c r="CG134" s="31"/>
      <c r="CH134" s="31"/>
      <c r="CI134" s="31"/>
      <c r="CJ134" s="31"/>
      <c r="CK134" s="31"/>
      <c r="CL134" s="31"/>
      <c r="CM134" s="31"/>
      <c r="CN134" s="31"/>
      <c r="CO134" s="31"/>
      <c r="CP134" s="31"/>
      <c r="CQ134" s="31"/>
      <c r="CR134" s="31"/>
      <c r="CS134" s="31"/>
      <c r="CT134" s="31"/>
      <c r="CU134" s="31"/>
      <c r="CV134" s="31"/>
      <c r="CW134" s="31"/>
      <c r="CX134" s="31"/>
      <c r="CY134" s="31"/>
      <c r="CZ134" s="31"/>
      <c r="DA134" s="31"/>
      <c r="DB134" s="31"/>
      <c r="DC134" s="31"/>
      <c r="DD134" s="31"/>
      <c r="DE134" s="31"/>
      <c r="DF134" s="31"/>
      <c r="DG134" s="31"/>
      <c r="DH134" s="31"/>
      <c r="DI134" s="31"/>
      <c r="DJ134" s="31"/>
      <c r="DK134" s="31"/>
      <c r="DL134" s="31"/>
      <c r="DM134" s="31"/>
      <c r="DN134" s="31"/>
      <c r="DO134" s="31"/>
      <c r="DP134" s="31"/>
      <c r="DQ134" s="31"/>
      <c r="DR134" s="31"/>
      <c r="DS134" s="31"/>
      <c r="DT134" s="31"/>
      <c r="DU134" s="31"/>
      <c r="DV134" s="31"/>
      <c r="DW134" s="31"/>
      <c r="DX134" s="31"/>
      <c r="DY134" s="31"/>
      <c r="DZ134" s="31"/>
      <c r="EA134" s="31"/>
      <c r="EB134" s="31"/>
      <c r="EC134" s="31"/>
      <c r="ED134" s="31"/>
      <c r="EE134" s="31"/>
      <c r="EF134" s="31"/>
      <c r="EG134" s="31"/>
      <c r="EH134" s="31"/>
      <c r="EI134" s="31"/>
      <c r="EJ134" s="31"/>
      <c r="EK134" s="31"/>
      <c r="EL134" s="31"/>
      <c r="EM134" s="31"/>
      <c r="EN134" s="31"/>
      <c r="EO134" s="31"/>
      <c r="EP134" s="31"/>
      <c r="EQ134" s="31"/>
      <c r="ER134" s="31"/>
      <c r="ES134" s="31"/>
      <c r="ET134" s="31"/>
      <c r="EU134" s="31"/>
      <c r="EV134" s="31"/>
      <c r="EW134" s="31"/>
      <c r="EX134" s="31"/>
      <c r="EY134" s="31"/>
      <c r="EZ134" s="31"/>
      <c r="FA134" s="31"/>
      <c r="FB134" s="32">
        <f t="shared" ref="FB134" si="206">+(M134+R134+W134)/3</f>
        <v>19562</v>
      </c>
      <c r="FC134" s="32">
        <f t="shared" si="177"/>
        <v>19562</v>
      </c>
      <c r="FD134" s="33">
        <f t="shared" si="178"/>
        <v>3716.78</v>
      </c>
      <c r="FE134" s="33">
        <f t="shared" si="195"/>
        <v>23278.78</v>
      </c>
      <c r="FF134" s="33">
        <f>+FC134*D134</f>
        <v>2190944</v>
      </c>
      <c r="FG134" s="33">
        <f>+FE134*D134</f>
        <v>2607223.36</v>
      </c>
      <c r="FH134" s="34">
        <f t="shared" ref="FH134" si="207">+_xlfn.STDEV.P(Q134,V134,AA134)</f>
        <v>288389.58736992988</v>
      </c>
      <c r="FI134" s="35">
        <f t="shared" ref="FI134:FI135" si="208">+FH134/FG134</f>
        <v>0.11061176874770326</v>
      </c>
      <c r="FJ134" s="180"/>
    </row>
    <row r="135" spans="1:167" ht="177.95" customHeight="1" x14ac:dyDescent="0.25">
      <c r="A135" s="10">
        <v>105</v>
      </c>
      <c r="B135" s="132" t="s">
        <v>273</v>
      </c>
      <c r="C135" s="133" t="s">
        <v>274</v>
      </c>
      <c r="D135" s="135">
        <v>16</v>
      </c>
      <c r="E135" s="15" t="s">
        <v>77</v>
      </c>
      <c r="F135" s="15" t="s">
        <v>69</v>
      </c>
      <c r="G135" s="15" t="s">
        <v>69</v>
      </c>
      <c r="H135" s="15"/>
      <c r="I135" s="15"/>
      <c r="J135" s="15"/>
      <c r="K135" s="15"/>
      <c r="L135" s="15"/>
      <c r="M135" s="143"/>
      <c r="N135" s="27"/>
      <c r="O135" s="27"/>
      <c r="P135" s="27"/>
      <c r="Q135" s="27"/>
      <c r="R135" s="29"/>
      <c r="S135" s="29"/>
      <c r="T135" s="29"/>
      <c r="U135" s="29"/>
      <c r="V135" s="29"/>
      <c r="W135" s="30"/>
      <c r="X135" s="31"/>
      <c r="Y135" s="31"/>
      <c r="Z135" s="31"/>
      <c r="AA135" s="31"/>
      <c r="AB135" s="31"/>
      <c r="AC135" s="31"/>
      <c r="AD135" s="31"/>
      <c r="AE135" s="31"/>
      <c r="AF135" s="31"/>
      <c r="AG135" s="31"/>
      <c r="AH135" s="31"/>
      <c r="AI135" s="31"/>
      <c r="AJ135" s="31"/>
      <c r="AK135" s="31"/>
      <c r="AL135" s="31"/>
      <c r="AM135" s="31"/>
      <c r="AN135" s="31"/>
      <c r="AO135" s="31"/>
      <c r="AP135" s="31"/>
      <c r="AQ135" s="31"/>
      <c r="AR135" s="31"/>
      <c r="AS135" s="31"/>
      <c r="AT135" s="31"/>
      <c r="AU135" s="31"/>
      <c r="AV135" s="31"/>
      <c r="AW135" s="31"/>
      <c r="AX135" s="31"/>
      <c r="AY135" s="31"/>
      <c r="AZ135" s="31"/>
      <c r="BA135" s="31"/>
      <c r="BB135" s="31"/>
      <c r="BC135" s="31"/>
      <c r="BD135" s="31"/>
      <c r="BE135" s="31"/>
      <c r="BF135" s="31"/>
      <c r="BG135" s="31"/>
      <c r="BH135" s="31"/>
      <c r="BI135" s="31"/>
      <c r="BJ135" s="31"/>
      <c r="BK135" s="31"/>
      <c r="BL135" s="31"/>
      <c r="BM135" s="31"/>
      <c r="BN135" s="31"/>
      <c r="BO135" s="31"/>
      <c r="BP135" s="31">
        <v>15800</v>
      </c>
      <c r="BQ135" s="31">
        <v>3002</v>
      </c>
      <c r="BR135" s="31">
        <v>18802</v>
      </c>
      <c r="BS135" s="31">
        <v>316000</v>
      </c>
      <c r="BT135" s="31">
        <v>376040</v>
      </c>
      <c r="BU135" s="31">
        <v>15800</v>
      </c>
      <c r="BV135" s="31">
        <v>3002</v>
      </c>
      <c r="BW135" s="31">
        <v>18802</v>
      </c>
      <c r="BX135" s="31">
        <v>316000</v>
      </c>
      <c r="BY135" s="31">
        <v>376040</v>
      </c>
      <c r="BZ135" s="31">
        <v>19480</v>
      </c>
      <c r="CA135" s="31">
        <v>3701.2</v>
      </c>
      <c r="CB135" s="31">
        <v>23181.200000000001</v>
      </c>
      <c r="CC135" s="31">
        <v>389600</v>
      </c>
      <c r="CD135" s="31">
        <v>463624</v>
      </c>
      <c r="CE135" s="31"/>
      <c r="CF135" s="31"/>
      <c r="CG135" s="31"/>
      <c r="CH135" s="31"/>
      <c r="CI135" s="31"/>
      <c r="CJ135" s="31"/>
      <c r="CK135" s="31"/>
      <c r="CL135" s="31"/>
      <c r="CM135" s="31"/>
      <c r="CN135" s="31"/>
      <c r="CO135" s="31"/>
      <c r="CP135" s="31"/>
      <c r="CQ135" s="31"/>
      <c r="CR135" s="31"/>
      <c r="CS135" s="31"/>
      <c r="CT135" s="31"/>
      <c r="CU135" s="31"/>
      <c r="CV135" s="31"/>
      <c r="CW135" s="31"/>
      <c r="CX135" s="31"/>
      <c r="CY135" s="31"/>
      <c r="CZ135" s="31"/>
      <c r="DA135" s="31"/>
      <c r="DB135" s="31"/>
      <c r="DC135" s="31"/>
      <c r="DD135" s="31"/>
      <c r="DE135" s="31"/>
      <c r="DF135" s="31"/>
      <c r="DG135" s="31"/>
      <c r="DH135" s="31"/>
      <c r="DI135" s="31"/>
      <c r="DJ135" s="31"/>
      <c r="DK135" s="31"/>
      <c r="DL135" s="31"/>
      <c r="DM135" s="31"/>
      <c r="DN135" s="31"/>
      <c r="DO135" s="31"/>
      <c r="DP135" s="31"/>
      <c r="DQ135" s="31"/>
      <c r="DR135" s="31"/>
      <c r="DS135" s="31"/>
      <c r="DT135" s="31"/>
      <c r="DU135" s="31"/>
      <c r="DV135" s="31"/>
      <c r="DW135" s="31"/>
      <c r="DX135" s="31"/>
      <c r="DY135" s="31"/>
      <c r="DZ135" s="31"/>
      <c r="EA135" s="31"/>
      <c r="EB135" s="31"/>
      <c r="EC135" s="31"/>
      <c r="ED135" s="31"/>
      <c r="EE135" s="31"/>
      <c r="EF135" s="31"/>
      <c r="EG135" s="31"/>
      <c r="EH135" s="31"/>
      <c r="EI135" s="31"/>
      <c r="EJ135" s="31"/>
      <c r="EK135" s="31"/>
      <c r="EL135" s="31"/>
      <c r="EM135" s="31"/>
      <c r="EN135" s="31"/>
      <c r="EO135" s="31"/>
      <c r="EP135" s="31"/>
      <c r="EQ135" s="31"/>
      <c r="ER135" s="31"/>
      <c r="ES135" s="31"/>
      <c r="ET135" s="31"/>
      <c r="EU135" s="31"/>
      <c r="EV135" s="31"/>
      <c r="EW135" s="31"/>
      <c r="EX135" s="31"/>
      <c r="EY135" s="31"/>
      <c r="EZ135" s="31"/>
      <c r="FA135" s="31"/>
      <c r="FB135" s="32">
        <f>+(BP135+BU135+BZ135)/3</f>
        <v>17026.666666666668</v>
      </c>
      <c r="FC135" s="32">
        <f t="shared" si="177"/>
        <v>17027</v>
      </c>
      <c r="FD135" s="33">
        <f t="shared" si="178"/>
        <v>3235.13</v>
      </c>
      <c r="FE135" s="33">
        <f t="shared" si="195"/>
        <v>20262.13</v>
      </c>
      <c r="FF135" s="33">
        <f>+FC135*D135</f>
        <v>272432</v>
      </c>
      <c r="FG135" s="33">
        <f>+FE135*D135</f>
        <v>324194.08</v>
      </c>
      <c r="FH135" s="34">
        <f>+_xlfn.STDEV.P(BT135,BY135,CD135)</f>
        <v>41287.49354896172</v>
      </c>
      <c r="FI135" s="35">
        <f t="shared" si="208"/>
        <v>0.12735424887759123</v>
      </c>
      <c r="FJ135" s="180"/>
    </row>
    <row r="136" spans="1:167" ht="57" customHeight="1" x14ac:dyDescent="0.25">
      <c r="A136" s="10">
        <v>106</v>
      </c>
      <c r="B136" s="11" t="s">
        <v>157</v>
      </c>
      <c r="C136" s="13" t="s">
        <v>158</v>
      </c>
      <c r="D136" s="15">
        <v>2</v>
      </c>
      <c r="E136" s="15" t="s">
        <v>120</v>
      </c>
      <c r="F136" s="15">
        <v>2</v>
      </c>
      <c r="G136" s="15" t="s">
        <v>150</v>
      </c>
      <c r="H136" s="15"/>
      <c r="I136" s="15"/>
      <c r="J136" s="15"/>
      <c r="K136" s="15"/>
      <c r="L136" s="15"/>
      <c r="M136" s="27">
        <v>373237</v>
      </c>
      <c r="N136" s="27">
        <v>70915.03</v>
      </c>
      <c r="O136" s="27">
        <v>444152.03</v>
      </c>
      <c r="P136" s="27">
        <v>1492948</v>
      </c>
      <c r="Q136" s="27">
        <v>1776608.12</v>
      </c>
      <c r="R136" s="29">
        <v>477769</v>
      </c>
      <c r="S136" s="29">
        <v>90776.11</v>
      </c>
      <c r="T136" s="29">
        <v>568545.11</v>
      </c>
      <c r="U136" s="29">
        <v>1911076</v>
      </c>
      <c r="V136" s="29">
        <v>2274180.44</v>
      </c>
      <c r="W136" s="30">
        <v>650000</v>
      </c>
      <c r="X136" s="31">
        <v>123500</v>
      </c>
      <c r="Y136" s="31">
        <v>773500</v>
      </c>
      <c r="Z136" s="31">
        <v>2600000</v>
      </c>
      <c r="AA136" s="31">
        <v>3094000</v>
      </c>
      <c r="AB136" s="30"/>
      <c r="AC136" s="31"/>
      <c r="AD136" s="31"/>
      <c r="AE136" s="31"/>
      <c r="AF136" s="31"/>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2">
        <f>MEDIAN(M136,R136,W136)</f>
        <v>477769</v>
      </c>
      <c r="FC136" s="32">
        <f t="shared" si="177"/>
        <v>477769</v>
      </c>
      <c r="FD136" s="33">
        <f t="shared" si="178"/>
        <v>90776.11</v>
      </c>
      <c r="FE136" s="33">
        <f t="shared" si="195"/>
        <v>568545.11</v>
      </c>
      <c r="FF136" s="33">
        <f t="shared" si="196"/>
        <v>1911076</v>
      </c>
      <c r="FG136" s="33">
        <f t="shared" si="197"/>
        <v>2274180.44</v>
      </c>
      <c r="FH136" s="54">
        <v>543159.85881779424</v>
      </c>
      <c r="FI136" s="55">
        <v>0.22806547216470502</v>
      </c>
      <c r="FJ136" s="180"/>
    </row>
    <row r="137" spans="1:167" ht="57" customHeight="1" x14ac:dyDescent="0.25">
      <c r="A137" s="152"/>
      <c r="B137" s="175"/>
      <c r="C137" s="176"/>
      <c r="D137" s="20"/>
      <c r="E137" s="20"/>
      <c r="F137" s="20"/>
      <c r="G137" s="20"/>
      <c r="H137" s="20"/>
      <c r="I137" s="20"/>
      <c r="J137" s="20"/>
      <c r="K137" s="20"/>
      <c r="L137" s="20"/>
      <c r="M137" s="41"/>
      <c r="N137" s="118"/>
      <c r="O137" s="120"/>
      <c r="P137" s="120"/>
      <c r="Q137" s="120"/>
      <c r="R137" s="120"/>
      <c r="S137" s="120"/>
      <c r="T137" s="120"/>
      <c r="U137" s="120"/>
      <c r="V137" s="120"/>
      <c r="W137" s="120"/>
      <c r="X137" s="120"/>
      <c r="Y137" s="120"/>
      <c r="Z137" s="120"/>
      <c r="AA137" s="120"/>
      <c r="AB137" s="120"/>
      <c r="AC137" s="120"/>
      <c r="AD137" s="120"/>
      <c r="AE137" s="120"/>
      <c r="AF137" s="120"/>
      <c r="AG137" s="120"/>
      <c r="AH137" s="120"/>
      <c r="AI137" s="120"/>
      <c r="AJ137" s="120"/>
      <c r="AK137" s="120"/>
      <c r="AL137" s="120"/>
      <c r="AM137" s="120"/>
      <c r="AN137" s="120"/>
      <c r="AO137" s="120"/>
      <c r="AP137" s="120"/>
      <c r="AQ137" s="120"/>
      <c r="AR137" s="120"/>
      <c r="AS137" s="120"/>
      <c r="AT137" s="120"/>
      <c r="AU137" s="120"/>
      <c r="AV137" s="120"/>
      <c r="AW137" s="120"/>
      <c r="AX137" s="120"/>
      <c r="AY137" s="120"/>
      <c r="AZ137" s="120"/>
      <c r="BA137" s="120"/>
      <c r="BB137" s="120"/>
      <c r="BC137" s="120"/>
      <c r="BD137" s="120"/>
      <c r="BE137" s="120"/>
      <c r="BF137" s="120"/>
      <c r="BG137" s="120"/>
      <c r="BH137" s="120"/>
      <c r="BI137" s="120"/>
      <c r="BJ137" s="120"/>
      <c r="BK137" s="120"/>
      <c r="BL137" s="120"/>
      <c r="BM137" s="120"/>
      <c r="BN137" s="120"/>
      <c r="BO137" s="120"/>
      <c r="BP137" s="120"/>
      <c r="BQ137" s="120"/>
      <c r="BR137" s="120"/>
      <c r="BS137" s="120"/>
      <c r="BT137" s="120"/>
      <c r="BU137" s="120"/>
      <c r="BV137" s="120"/>
      <c r="BW137" s="120"/>
      <c r="BX137" s="120"/>
      <c r="BY137" s="120"/>
      <c r="BZ137" s="120"/>
      <c r="CA137" s="120"/>
      <c r="CB137" s="120"/>
      <c r="CC137" s="120"/>
      <c r="CD137" s="120"/>
      <c r="CE137" s="120"/>
      <c r="CF137" s="120"/>
      <c r="CG137" s="120"/>
      <c r="CH137" s="120"/>
      <c r="CI137" s="120"/>
      <c r="CJ137" s="120"/>
      <c r="CK137" s="120"/>
      <c r="CL137" s="120"/>
      <c r="CM137" s="120"/>
      <c r="CN137" s="120"/>
      <c r="CO137" s="120"/>
      <c r="CP137" s="120"/>
      <c r="CQ137" s="120"/>
      <c r="CR137" s="120"/>
      <c r="CS137" s="120"/>
      <c r="CT137" s="120"/>
      <c r="CU137" s="120"/>
      <c r="CV137" s="120"/>
      <c r="CW137" s="120"/>
      <c r="CX137" s="120"/>
      <c r="CY137" s="120"/>
      <c r="CZ137" s="120"/>
      <c r="DA137" s="120"/>
      <c r="DB137" s="120"/>
      <c r="DC137" s="120"/>
      <c r="DD137" s="120"/>
      <c r="DE137" s="120"/>
      <c r="DF137" s="120"/>
      <c r="DG137" s="120"/>
      <c r="DH137" s="120"/>
      <c r="DI137" s="120"/>
      <c r="DJ137" s="120"/>
      <c r="DK137" s="120"/>
      <c r="DL137" s="120"/>
      <c r="DM137" s="120"/>
      <c r="DN137" s="120"/>
      <c r="DO137" s="120"/>
      <c r="DP137" s="120"/>
      <c r="DQ137" s="120"/>
      <c r="DR137" s="120"/>
      <c r="DS137" s="120"/>
      <c r="DT137" s="120"/>
      <c r="DU137" s="120"/>
      <c r="DV137" s="120"/>
      <c r="DW137" s="120"/>
      <c r="DX137" s="120"/>
      <c r="DY137" s="120"/>
      <c r="DZ137" s="120"/>
      <c r="EA137" s="120"/>
      <c r="EB137" s="120"/>
      <c r="EC137" s="120"/>
      <c r="ED137" s="120"/>
      <c r="EE137" s="120"/>
      <c r="EF137" s="120"/>
      <c r="EG137" s="120"/>
      <c r="EH137" s="120"/>
      <c r="EI137" s="120"/>
      <c r="EJ137" s="120"/>
      <c r="EK137" s="120"/>
      <c r="EL137" s="120"/>
      <c r="EM137" s="120"/>
      <c r="EN137" s="120"/>
      <c r="EO137" s="120"/>
      <c r="EP137" s="120"/>
      <c r="EQ137" s="120"/>
      <c r="ER137" s="120"/>
      <c r="ES137" s="120"/>
      <c r="ET137" s="120"/>
      <c r="EU137" s="120"/>
      <c r="EV137" s="120"/>
      <c r="EW137" s="120"/>
      <c r="EX137" s="120"/>
      <c r="EY137" s="120"/>
      <c r="EZ137" s="120"/>
      <c r="FA137" s="120"/>
      <c r="FB137" s="120"/>
      <c r="FC137" s="120"/>
      <c r="FD137" s="120"/>
      <c r="FE137" s="120"/>
      <c r="FF137" s="120"/>
      <c r="FG137" s="120">
        <f>SUM(FG122:FG136)</f>
        <v>90402131.819999993</v>
      </c>
      <c r="FI137" s="39"/>
    </row>
    <row r="138" spans="1:167" ht="84.6" customHeight="1" x14ac:dyDescent="0.25">
      <c r="A138" s="195" t="s">
        <v>346</v>
      </c>
      <c r="B138" s="196"/>
      <c r="C138" s="196"/>
      <c r="D138" s="196"/>
      <c r="E138" s="196"/>
      <c r="F138" s="196"/>
      <c r="G138" s="196"/>
      <c r="H138" s="130" t="s">
        <v>51</v>
      </c>
      <c r="I138" s="131" t="s">
        <v>52</v>
      </c>
      <c r="J138" s="130" t="s">
        <v>53</v>
      </c>
      <c r="K138" s="130" t="s">
        <v>54</v>
      </c>
      <c r="L138" s="130" t="s">
        <v>55</v>
      </c>
      <c r="M138" s="141" t="s">
        <v>51</v>
      </c>
      <c r="N138" s="6" t="s">
        <v>52</v>
      </c>
      <c r="O138" s="4" t="s">
        <v>53</v>
      </c>
      <c r="P138" s="4" t="s">
        <v>54</v>
      </c>
      <c r="Q138" s="4" t="s">
        <v>55</v>
      </c>
      <c r="R138" s="141" t="s">
        <v>51</v>
      </c>
      <c r="S138" s="6" t="s">
        <v>52</v>
      </c>
      <c r="T138" s="4" t="s">
        <v>53</v>
      </c>
      <c r="U138" s="4" t="s">
        <v>54</v>
      </c>
      <c r="V138" s="4" t="s">
        <v>55</v>
      </c>
      <c r="W138" s="4" t="s">
        <v>51</v>
      </c>
      <c r="X138" s="6" t="s">
        <v>52</v>
      </c>
      <c r="Y138" s="4" t="s">
        <v>53</v>
      </c>
      <c r="Z138" s="4" t="s">
        <v>54</v>
      </c>
      <c r="AA138" s="4" t="s">
        <v>55</v>
      </c>
      <c r="AB138" s="4"/>
      <c r="AC138" s="4"/>
      <c r="AD138" s="4"/>
      <c r="AE138" s="4"/>
      <c r="AF138" s="4"/>
      <c r="AG138" s="4"/>
      <c r="AH138" s="4"/>
      <c r="AI138" s="4"/>
      <c r="AJ138" s="4"/>
      <c r="AK138" s="4"/>
      <c r="AL138" s="4"/>
      <c r="AM138" s="4"/>
      <c r="AN138" s="4"/>
      <c r="AO138" s="4"/>
      <c r="AP138" s="4"/>
      <c r="AQ138" s="4"/>
      <c r="AR138" s="4"/>
      <c r="AS138" s="4"/>
      <c r="AT138" s="4"/>
      <c r="AU138" s="4"/>
      <c r="AV138" s="4" t="s">
        <v>51</v>
      </c>
      <c r="AW138" s="6" t="s">
        <v>52</v>
      </c>
      <c r="AX138" s="4" t="s">
        <v>53</v>
      </c>
      <c r="AY138" s="4" t="s">
        <v>54</v>
      </c>
      <c r="AZ138" s="4" t="s">
        <v>55</v>
      </c>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130" t="s">
        <v>51</v>
      </c>
      <c r="DY138" s="131" t="s">
        <v>52</v>
      </c>
      <c r="DZ138" s="130" t="s">
        <v>53</v>
      </c>
      <c r="EA138" s="130" t="s">
        <v>54</v>
      </c>
      <c r="EB138" s="130" t="s">
        <v>55</v>
      </c>
      <c r="EC138" s="130" t="s">
        <v>51</v>
      </c>
      <c r="ED138" s="131" t="s">
        <v>52</v>
      </c>
      <c r="EE138" s="130" t="s">
        <v>53</v>
      </c>
      <c r="EF138" s="130" t="s">
        <v>54</v>
      </c>
      <c r="EG138" s="130" t="s">
        <v>55</v>
      </c>
      <c r="EH138" s="130" t="s">
        <v>51</v>
      </c>
      <c r="EI138" s="131" t="s">
        <v>52</v>
      </c>
      <c r="EJ138" s="130" t="s">
        <v>53</v>
      </c>
      <c r="EK138" s="130" t="s">
        <v>54</v>
      </c>
      <c r="EL138" s="130" t="s">
        <v>55</v>
      </c>
      <c r="EM138" s="130" t="s">
        <v>51</v>
      </c>
      <c r="EN138" s="131" t="s">
        <v>52</v>
      </c>
      <c r="EO138" s="130" t="s">
        <v>53</v>
      </c>
      <c r="EP138" s="130" t="s">
        <v>54</v>
      </c>
      <c r="EQ138" s="130" t="s">
        <v>55</v>
      </c>
      <c r="ER138" s="130" t="s">
        <v>51</v>
      </c>
      <c r="ES138" s="131" t="s">
        <v>52</v>
      </c>
      <c r="ET138" s="130" t="s">
        <v>53</v>
      </c>
      <c r="EU138" s="130" t="s">
        <v>54</v>
      </c>
      <c r="EV138" s="130" t="s">
        <v>55</v>
      </c>
      <c r="EW138" s="130" t="s">
        <v>51</v>
      </c>
      <c r="EX138" s="131" t="s">
        <v>52</v>
      </c>
      <c r="EY138" s="130" t="s">
        <v>53</v>
      </c>
      <c r="EZ138" s="130" t="s">
        <v>54</v>
      </c>
      <c r="FA138" s="130" t="s">
        <v>55</v>
      </c>
      <c r="FB138" s="7" t="s">
        <v>59</v>
      </c>
      <c r="FC138" s="188" t="s">
        <v>335</v>
      </c>
      <c r="FD138" s="8" t="s">
        <v>60</v>
      </c>
      <c r="FE138" s="7" t="s">
        <v>61</v>
      </c>
      <c r="FF138" s="7" t="s">
        <v>62</v>
      </c>
      <c r="FG138" s="7" t="s">
        <v>63</v>
      </c>
      <c r="FH138" s="9" t="s">
        <v>64</v>
      </c>
      <c r="FI138" s="9" t="s">
        <v>65</v>
      </c>
    </row>
    <row r="139" spans="1:167" ht="147" customHeight="1" x14ac:dyDescent="0.25">
      <c r="A139" s="16">
        <v>107</v>
      </c>
      <c r="B139" s="146" t="s">
        <v>230</v>
      </c>
      <c r="C139" s="147" t="s">
        <v>231</v>
      </c>
      <c r="D139" s="146">
        <v>808</v>
      </c>
      <c r="E139" s="146" t="s">
        <v>232</v>
      </c>
      <c r="F139" s="15" t="s">
        <v>69</v>
      </c>
      <c r="G139" s="15" t="s">
        <v>69</v>
      </c>
      <c r="H139" s="15"/>
      <c r="I139" s="15"/>
      <c r="J139" s="15"/>
      <c r="K139" s="15"/>
      <c r="L139" s="15"/>
      <c r="M139" s="27"/>
      <c r="N139" s="27"/>
      <c r="O139" s="27"/>
      <c r="P139" s="27"/>
      <c r="Q139" s="27"/>
      <c r="R139" s="29"/>
      <c r="S139" s="29"/>
      <c r="T139" s="29"/>
      <c r="U139" s="29"/>
      <c r="V139" s="29"/>
      <c r="W139" s="30"/>
      <c r="X139" s="31"/>
      <c r="Y139" s="31"/>
      <c r="Z139" s="31"/>
      <c r="AA139" s="31"/>
      <c r="AB139" s="31"/>
      <c r="AC139" s="31"/>
      <c r="AD139" s="31"/>
      <c r="AE139" s="31"/>
      <c r="AF139" s="31"/>
      <c r="AG139" s="31"/>
      <c r="AH139" s="31"/>
      <c r="AI139" s="31"/>
      <c r="AJ139" s="31"/>
      <c r="AK139" s="31"/>
      <c r="AL139" s="31"/>
      <c r="AM139" s="31"/>
      <c r="AN139" s="31"/>
      <c r="AO139" s="31"/>
      <c r="AP139" s="31"/>
      <c r="AQ139" s="31"/>
      <c r="AR139" s="31"/>
      <c r="AS139" s="31"/>
      <c r="AT139" s="31"/>
      <c r="AU139" s="31"/>
      <c r="AV139" s="31"/>
      <c r="AW139" s="31"/>
      <c r="AX139" s="31"/>
      <c r="AY139" s="31"/>
      <c r="AZ139" s="31"/>
      <c r="BA139" s="31"/>
      <c r="BB139" s="31"/>
      <c r="BC139" s="31"/>
      <c r="BD139" s="31"/>
      <c r="BE139" s="31"/>
      <c r="BF139" s="31"/>
      <c r="BG139" s="31"/>
      <c r="BH139" s="31"/>
      <c r="BI139" s="31"/>
      <c r="BJ139" s="31"/>
      <c r="BK139" s="31"/>
      <c r="BL139" s="31"/>
      <c r="BM139" s="31"/>
      <c r="BN139" s="31"/>
      <c r="BO139" s="31"/>
      <c r="BP139" s="31"/>
      <c r="BQ139" s="31"/>
      <c r="BR139" s="31"/>
      <c r="BS139" s="31"/>
      <c r="BT139" s="31"/>
      <c r="BU139" s="31"/>
      <c r="BV139" s="31"/>
      <c r="BW139" s="31"/>
      <c r="BX139" s="31"/>
      <c r="BY139" s="31"/>
      <c r="BZ139" s="31"/>
      <c r="CA139" s="31"/>
      <c r="CB139" s="31"/>
      <c r="CC139" s="31"/>
      <c r="CD139" s="31"/>
      <c r="CE139" s="31"/>
      <c r="CF139" s="31"/>
      <c r="CG139" s="31"/>
      <c r="CH139" s="31"/>
      <c r="CI139" s="31"/>
      <c r="CJ139" s="31"/>
      <c r="CK139" s="31"/>
      <c r="CL139" s="31"/>
      <c r="CM139" s="31"/>
      <c r="CN139" s="31"/>
      <c r="CO139" s="31"/>
      <c r="CP139" s="31"/>
      <c r="CQ139" s="31"/>
      <c r="CR139" s="31"/>
      <c r="CS139" s="31"/>
      <c r="CT139" s="31"/>
      <c r="CU139" s="31"/>
      <c r="CV139" s="31"/>
      <c r="CW139" s="31"/>
      <c r="CX139" s="31"/>
      <c r="CY139" s="31"/>
      <c r="CZ139" s="31"/>
      <c r="DA139" s="31"/>
      <c r="DB139" s="31"/>
      <c r="DC139" s="31"/>
      <c r="DD139" s="31"/>
      <c r="DE139" s="31"/>
      <c r="DF139" s="31"/>
      <c r="DG139" s="31"/>
      <c r="DH139" s="31"/>
      <c r="DI139" s="31"/>
      <c r="DJ139" s="31"/>
      <c r="DK139" s="31"/>
      <c r="DL139" s="31"/>
      <c r="DM139" s="31"/>
      <c r="DN139" s="31"/>
      <c r="DO139" s="31"/>
      <c r="DP139" s="31"/>
      <c r="DQ139" s="31"/>
      <c r="DR139" s="31"/>
      <c r="DS139" s="31"/>
      <c r="DT139" s="31"/>
      <c r="DU139" s="31"/>
      <c r="DV139" s="31"/>
      <c r="DW139" s="31"/>
      <c r="DX139" s="36"/>
      <c r="DY139" s="151"/>
      <c r="DZ139" s="151"/>
      <c r="EA139" s="151"/>
      <c r="EB139" s="151"/>
      <c r="EC139" s="36">
        <v>48000</v>
      </c>
      <c r="ED139" s="151">
        <f>EC139*19%</f>
        <v>9120</v>
      </c>
      <c r="EE139" s="151">
        <f>EC139+ED139</f>
        <v>57120</v>
      </c>
      <c r="EF139" s="151">
        <f>EC139*$D$139</f>
        <v>38784000</v>
      </c>
      <c r="EG139" s="151">
        <f>EE139*$D$139</f>
        <v>46152960</v>
      </c>
      <c r="EH139" s="36">
        <v>138800</v>
      </c>
      <c r="EI139" s="151">
        <f>EH139*19%</f>
        <v>26372</v>
      </c>
      <c r="EJ139" s="151">
        <f>EH139+EI139</f>
        <v>165172</v>
      </c>
      <c r="EK139" s="151">
        <f>EH139*$D$139</f>
        <v>112150400</v>
      </c>
      <c r="EL139" s="151">
        <f>EJ139*$D$139</f>
        <v>133458976</v>
      </c>
      <c r="EM139" s="151">
        <v>50000</v>
      </c>
      <c r="EN139" s="151">
        <f>EM139*19%</f>
        <v>9500</v>
      </c>
      <c r="EO139" s="151">
        <f>EM139+EN139</f>
        <v>59500</v>
      </c>
      <c r="EP139" s="151">
        <f>EM139*$D$139</f>
        <v>40400000</v>
      </c>
      <c r="EQ139" s="151">
        <f>EO139*$D$139</f>
        <v>48076000</v>
      </c>
      <c r="ER139" s="36"/>
      <c r="ES139" s="151"/>
      <c r="ET139" s="151"/>
      <c r="EU139" s="151"/>
      <c r="EV139" s="151"/>
      <c r="EW139" s="36">
        <v>80000</v>
      </c>
      <c r="EX139" s="151">
        <f>EW139*19%</f>
        <v>15200</v>
      </c>
      <c r="EY139" s="151">
        <f>EW139+EX139</f>
        <v>95200</v>
      </c>
      <c r="EZ139" s="151">
        <f>EW139*$D$140</f>
        <v>64640000</v>
      </c>
      <c r="FA139" s="151">
        <f>EY139*$D$140</f>
        <v>76921600</v>
      </c>
      <c r="FB139" s="32">
        <f>MEDIAN(EC139,EH139,EM139,EW139)</f>
        <v>65000</v>
      </c>
      <c r="FC139" s="32">
        <f t="shared" ref="FC139:FC141" si="209">ROUND(FB139,0)</f>
        <v>65000</v>
      </c>
      <c r="FD139" s="33">
        <f t="shared" ref="FD139:FD141" si="210">+FC139*19%</f>
        <v>12350</v>
      </c>
      <c r="FE139" s="33">
        <f t="shared" ref="FE139" si="211">+FC139+FD139</f>
        <v>77350</v>
      </c>
      <c r="FF139" s="33">
        <f>+FC139*D139</f>
        <v>52520000</v>
      </c>
      <c r="FG139" s="33">
        <f>+FE139*D139</f>
        <v>62498800</v>
      </c>
      <c r="FH139" s="34">
        <f>+_xlfn.STDEV.P(EC139,EH139,EM139,EW139)</f>
        <v>36670.424049907029</v>
      </c>
      <c r="FI139" s="35">
        <f t="shared" ref="FI139" si="212">+FH139/FB139</f>
        <v>0.56416036999856967</v>
      </c>
      <c r="FJ139" s="184" t="s">
        <v>233</v>
      </c>
      <c r="FK139" s="24" t="s">
        <v>234</v>
      </c>
    </row>
    <row r="140" spans="1:167" ht="166.5" customHeight="1" x14ac:dyDescent="0.25">
      <c r="A140" s="22">
        <v>108</v>
      </c>
      <c r="B140" s="146" t="s">
        <v>235</v>
      </c>
      <c r="C140" s="148" t="s">
        <v>328</v>
      </c>
      <c r="D140" s="146">
        <v>808</v>
      </c>
      <c r="E140" s="146" t="s">
        <v>232</v>
      </c>
      <c r="F140" s="15" t="s">
        <v>69</v>
      </c>
      <c r="G140" s="15" t="s">
        <v>69</v>
      </c>
      <c r="H140" s="151"/>
      <c r="I140" s="151"/>
      <c r="J140" s="151"/>
      <c r="K140" s="151"/>
      <c r="L140" s="151"/>
      <c r="M140" s="27"/>
      <c r="N140" s="27"/>
      <c r="O140" s="27"/>
      <c r="P140" s="27"/>
      <c r="Q140" s="27"/>
      <c r="R140" s="29"/>
      <c r="S140" s="29"/>
      <c r="T140" s="29"/>
      <c r="U140" s="29"/>
      <c r="V140" s="29"/>
      <c r="W140" s="30"/>
      <c r="X140" s="31"/>
      <c r="Y140" s="31"/>
      <c r="Z140" s="31"/>
      <c r="AA140" s="31"/>
      <c r="AB140" s="31"/>
      <c r="AC140" s="31"/>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31"/>
      <c r="AZ140" s="31"/>
      <c r="BA140" s="31"/>
      <c r="BB140" s="31"/>
      <c r="BC140" s="31"/>
      <c r="BD140" s="31"/>
      <c r="BE140" s="31"/>
      <c r="BF140" s="31"/>
      <c r="BG140" s="31"/>
      <c r="BH140" s="31"/>
      <c r="BI140" s="31"/>
      <c r="BJ140" s="31"/>
      <c r="BK140" s="31"/>
      <c r="BL140" s="31"/>
      <c r="BM140" s="31"/>
      <c r="BN140" s="31"/>
      <c r="BO140" s="31"/>
      <c r="BP140" s="31"/>
      <c r="BQ140" s="31"/>
      <c r="BR140" s="31"/>
      <c r="BS140" s="31"/>
      <c r="BT140" s="31"/>
      <c r="BU140" s="31"/>
      <c r="BV140" s="31"/>
      <c r="BW140" s="31"/>
      <c r="BX140" s="31"/>
      <c r="BY140" s="31"/>
      <c r="BZ140" s="31"/>
      <c r="CA140" s="31"/>
      <c r="CB140" s="31"/>
      <c r="CC140" s="31"/>
      <c r="CD140" s="31"/>
      <c r="CE140" s="31"/>
      <c r="CF140" s="31"/>
      <c r="CG140" s="31"/>
      <c r="CH140" s="31"/>
      <c r="CI140" s="31"/>
      <c r="CJ140" s="31"/>
      <c r="CK140" s="31"/>
      <c r="CL140" s="31"/>
      <c r="CM140" s="31"/>
      <c r="CN140" s="31"/>
      <c r="CO140" s="31"/>
      <c r="CP140" s="31"/>
      <c r="CQ140" s="31"/>
      <c r="CR140" s="31"/>
      <c r="CS140" s="31"/>
      <c r="CT140" s="31"/>
      <c r="CU140" s="31"/>
      <c r="CV140" s="31"/>
      <c r="CW140" s="31"/>
      <c r="CX140" s="31"/>
      <c r="CY140" s="31"/>
      <c r="CZ140" s="31"/>
      <c r="DA140" s="31"/>
      <c r="DB140" s="31"/>
      <c r="DC140" s="31"/>
      <c r="DD140" s="31"/>
      <c r="DE140" s="31"/>
      <c r="DF140" s="31"/>
      <c r="DG140" s="31"/>
      <c r="DH140" s="31"/>
      <c r="DI140" s="31"/>
      <c r="DJ140" s="31"/>
      <c r="DK140" s="31"/>
      <c r="DL140" s="31"/>
      <c r="DM140" s="31"/>
      <c r="DN140" s="31"/>
      <c r="DO140" s="31"/>
      <c r="DP140" s="31"/>
      <c r="DQ140" s="31"/>
      <c r="DR140" s="31"/>
      <c r="DS140" s="31"/>
      <c r="DT140" s="31"/>
      <c r="DU140" s="31"/>
      <c r="DV140" s="31"/>
      <c r="DW140" s="31"/>
      <c r="DX140" s="36">
        <v>22312</v>
      </c>
      <c r="DY140" s="151">
        <f>DX140*19%</f>
        <v>4239.28</v>
      </c>
      <c r="DZ140" s="151">
        <f>DX140+DY140</f>
        <v>26551.279999999999</v>
      </c>
      <c r="EA140" s="151">
        <f>DX140*D140</f>
        <v>18028096</v>
      </c>
      <c r="EB140" s="151">
        <f>DZ140*D140</f>
        <v>21453434.239999998</v>
      </c>
      <c r="EC140" s="36">
        <v>21866</v>
      </c>
      <c r="ED140" s="151">
        <f>EC140*19%</f>
        <v>4154.54</v>
      </c>
      <c r="EE140" s="151">
        <f>EC140+ED140</f>
        <v>26020.54</v>
      </c>
      <c r="EF140" s="151">
        <f>EC140*D140</f>
        <v>17667728</v>
      </c>
      <c r="EG140" s="151">
        <f>EE140*D140</f>
        <v>21024596.32</v>
      </c>
      <c r="EH140" s="36"/>
      <c r="EI140" s="36"/>
      <c r="EJ140" s="36"/>
      <c r="EK140" s="36"/>
      <c r="EL140" s="36"/>
      <c r="EM140" s="36"/>
      <c r="EN140" s="36"/>
      <c r="EO140" s="36"/>
      <c r="EP140" s="36"/>
      <c r="EQ140" s="36"/>
      <c r="ER140" s="36"/>
      <c r="ES140" s="36"/>
      <c r="ET140" s="36"/>
      <c r="EU140" s="36"/>
      <c r="EV140" s="36"/>
      <c r="EW140" s="36"/>
      <c r="EX140" s="151"/>
      <c r="EY140" s="151"/>
      <c r="EZ140" s="151"/>
      <c r="FA140" s="151"/>
      <c r="FB140" s="32">
        <f>(EC140+DX140)/2</f>
        <v>22089</v>
      </c>
      <c r="FC140" s="32">
        <f t="shared" si="209"/>
        <v>22089</v>
      </c>
      <c r="FD140" s="33">
        <f t="shared" si="210"/>
        <v>4196.91</v>
      </c>
      <c r="FE140" s="33">
        <f t="shared" ref="FE140:FE141" si="213">+FC140+FD140</f>
        <v>26285.91</v>
      </c>
      <c r="FF140" s="33">
        <f t="shared" ref="FF140:FF141" si="214">+FC140*D140</f>
        <v>17847912</v>
      </c>
      <c r="FG140" s="33">
        <f t="shared" ref="FG140:FG141" si="215">+FE140*D140</f>
        <v>21239015.280000001</v>
      </c>
      <c r="FH140" s="34">
        <f>+_xlfn.STDEV.P(EG140,EB140)</f>
        <v>214418.95999999903</v>
      </c>
      <c r="FI140" s="35" t="s">
        <v>329</v>
      </c>
      <c r="FJ140" s="180"/>
    </row>
    <row r="141" spans="1:167" ht="120" customHeight="1" x14ac:dyDescent="0.25">
      <c r="A141" s="10">
        <v>109</v>
      </c>
      <c r="B141" s="11" t="s">
        <v>146</v>
      </c>
      <c r="C141" s="13" t="s">
        <v>147</v>
      </c>
      <c r="D141" s="15">
        <v>807</v>
      </c>
      <c r="E141" s="15" t="s">
        <v>80</v>
      </c>
      <c r="F141" s="15" t="s">
        <v>69</v>
      </c>
      <c r="G141" s="19" t="s">
        <v>69</v>
      </c>
      <c r="H141" s="19"/>
      <c r="I141" s="19"/>
      <c r="J141" s="19"/>
      <c r="K141" s="19"/>
      <c r="L141" s="19"/>
      <c r="M141" s="27">
        <v>18834</v>
      </c>
      <c r="N141" s="28">
        <f t="shared" ref="N141" si="216">+M141*19%</f>
        <v>3578.46</v>
      </c>
      <c r="O141" s="27">
        <f t="shared" ref="O141" si="217">+M141+N141</f>
        <v>22412.46</v>
      </c>
      <c r="P141" s="27">
        <f>+M141*D141</f>
        <v>15199038</v>
      </c>
      <c r="Q141" s="27">
        <f>+O141*D141</f>
        <v>18086855.219999999</v>
      </c>
      <c r="R141" s="29">
        <v>17352</v>
      </c>
      <c r="S141" s="29">
        <f t="shared" ref="S141" si="218">+R141*19%</f>
        <v>3296.88</v>
      </c>
      <c r="T141" s="29">
        <f t="shared" ref="T141" si="219">+R141+S141</f>
        <v>20648.88</v>
      </c>
      <c r="U141" s="29">
        <f>+R141*D141</f>
        <v>14003064</v>
      </c>
      <c r="V141" s="29">
        <f>+T141*D141</f>
        <v>16663646.16</v>
      </c>
      <c r="W141" s="30">
        <v>22500</v>
      </c>
      <c r="X141" s="31">
        <f t="shared" ref="X141" si="220">+W141*19%</f>
        <v>4275</v>
      </c>
      <c r="Y141" s="31">
        <f t="shared" ref="Y141" si="221">+W141+X141</f>
        <v>26775</v>
      </c>
      <c r="Z141" s="31">
        <f>+W141*D141</f>
        <v>18157500</v>
      </c>
      <c r="AA141" s="31">
        <f>+Y141*D141</f>
        <v>21607425</v>
      </c>
      <c r="AB141" s="31"/>
      <c r="AC141" s="31"/>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31"/>
      <c r="AZ141" s="31"/>
      <c r="BA141" s="31"/>
      <c r="BB141" s="31"/>
      <c r="BC141" s="31"/>
      <c r="BD141" s="31"/>
      <c r="BE141" s="31"/>
      <c r="BF141" s="31"/>
      <c r="BG141" s="31"/>
      <c r="BH141" s="31"/>
      <c r="BI141" s="31"/>
      <c r="BJ141" s="31"/>
      <c r="BK141" s="31"/>
      <c r="BL141" s="31"/>
      <c r="BM141" s="31"/>
      <c r="BN141" s="31"/>
      <c r="BO141" s="31"/>
      <c r="BP141" s="31"/>
      <c r="BQ141" s="31"/>
      <c r="BR141" s="31"/>
      <c r="BS141" s="31"/>
      <c r="BT141" s="31"/>
      <c r="BU141" s="31"/>
      <c r="BV141" s="31"/>
      <c r="BW141" s="31"/>
      <c r="BX141" s="31"/>
      <c r="BY141" s="31"/>
      <c r="BZ141" s="31"/>
      <c r="CA141" s="31"/>
      <c r="CB141" s="31"/>
      <c r="CC141" s="31"/>
      <c r="CD141" s="31"/>
      <c r="CE141" s="31"/>
      <c r="CF141" s="31"/>
      <c r="CG141" s="31"/>
      <c r="CH141" s="31"/>
      <c r="CI141" s="31"/>
      <c r="CJ141" s="31"/>
      <c r="CK141" s="31"/>
      <c r="CL141" s="31"/>
      <c r="CM141" s="31"/>
      <c r="CN141" s="31"/>
      <c r="CO141" s="31"/>
      <c r="CP141" s="31"/>
      <c r="CQ141" s="31"/>
      <c r="CR141" s="31"/>
      <c r="CS141" s="31"/>
      <c r="CT141" s="31"/>
      <c r="CU141" s="31"/>
      <c r="CV141" s="31"/>
      <c r="CW141" s="31"/>
      <c r="CX141" s="31"/>
      <c r="CY141" s="31"/>
      <c r="CZ141" s="31"/>
      <c r="DA141" s="31"/>
      <c r="DB141" s="31"/>
      <c r="DC141" s="31"/>
      <c r="DD141" s="31"/>
      <c r="DE141" s="31"/>
      <c r="DF141" s="31"/>
      <c r="DG141" s="31"/>
      <c r="DH141" s="31"/>
      <c r="DI141" s="31"/>
      <c r="DJ141" s="31"/>
      <c r="DK141" s="31"/>
      <c r="DL141" s="31"/>
      <c r="DM141" s="31"/>
      <c r="DN141" s="31"/>
      <c r="DO141" s="31"/>
      <c r="DP141" s="31"/>
      <c r="DQ141" s="31"/>
      <c r="DR141" s="31"/>
      <c r="DS141" s="31"/>
      <c r="DT141" s="31"/>
      <c r="DU141" s="31"/>
      <c r="DV141" s="31"/>
      <c r="DW141" s="31"/>
      <c r="DX141" s="31"/>
      <c r="DY141" s="31"/>
      <c r="DZ141" s="31"/>
      <c r="EA141" s="31"/>
      <c r="EB141" s="31"/>
      <c r="EC141" s="31"/>
      <c r="ED141" s="31"/>
      <c r="EE141" s="31"/>
      <c r="EF141" s="31"/>
      <c r="EG141" s="31"/>
      <c r="EH141" s="31"/>
      <c r="EI141" s="31"/>
      <c r="EJ141" s="31"/>
      <c r="EK141" s="31"/>
      <c r="EL141" s="31"/>
      <c r="EM141" s="31"/>
      <c r="EN141" s="31"/>
      <c r="EO141" s="31"/>
      <c r="EP141" s="31"/>
      <c r="EQ141" s="31"/>
      <c r="ER141" s="31"/>
      <c r="ES141" s="31"/>
      <c r="ET141" s="31"/>
      <c r="EU141" s="31"/>
      <c r="EV141" s="31"/>
      <c r="EW141" s="31"/>
      <c r="EX141" s="31"/>
      <c r="EY141" s="31"/>
      <c r="EZ141" s="31"/>
      <c r="FA141" s="31"/>
      <c r="FB141" s="32">
        <f t="shared" ref="FB141" si="222">+(M141+R141+W141)/3</f>
        <v>19562</v>
      </c>
      <c r="FC141" s="32">
        <f t="shared" si="209"/>
        <v>19562</v>
      </c>
      <c r="FD141" s="33">
        <f t="shared" si="210"/>
        <v>3716.78</v>
      </c>
      <c r="FE141" s="33">
        <f t="shared" si="213"/>
        <v>23278.78</v>
      </c>
      <c r="FF141" s="33">
        <f t="shared" si="214"/>
        <v>15786534</v>
      </c>
      <c r="FG141" s="33">
        <f t="shared" si="215"/>
        <v>18785975.460000001</v>
      </c>
      <c r="FH141" s="34">
        <f t="shared" ref="FH141" si="223">+_xlfn.STDEV.P(Q141,V141,AA141)</f>
        <v>2077949.9732815593</v>
      </c>
      <c r="FI141" s="35">
        <f t="shared" ref="FI141" si="224">+FH141/FG141</f>
        <v>0.11061176874770384</v>
      </c>
      <c r="FJ141" s="180"/>
    </row>
    <row r="142" spans="1:167" ht="57" customHeight="1" x14ac:dyDescent="0.25">
      <c r="A142" s="16"/>
      <c r="B142" s="17"/>
      <c r="C142" s="18"/>
      <c r="D142" s="21"/>
      <c r="E142" s="21"/>
      <c r="F142" s="21"/>
      <c r="G142" s="21"/>
      <c r="H142" s="20"/>
      <c r="I142" s="20"/>
      <c r="J142" s="20"/>
      <c r="K142" s="20"/>
      <c r="L142" s="20"/>
      <c r="M142" s="41"/>
      <c r="N142" s="118"/>
      <c r="O142" s="120"/>
      <c r="P142" s="120"/>
      <c r="Q142" s="121"/>
      <c r="R142" s="118"/>
      <c r="S142" s="120"/>
      <c r="T142" s="120"/>
      <c r="U142" s="120"/>
      <c r="V142" s="121"/>
      <c r="W142" s="122"/>
      <c r="X142" s="120"/>
      <c r="Y142" s="120"/>
      <c r="Z142" s="120"/>
      <c r="AA142" s="121"/>
      <c r="AB142" s="41"/>
      <c r="AC142" s="41"/>
      <c r="AD142" s="41"/>
      <c r="AE142" s="41"/>
      <c r="AF142" s="41"/>
      <c r="AG142" s="41"/>
      <c r="AH142" s="41"/>
      <c r="AI142" s="41"/>
      <c r="AJ142" s="41"/>
      <c r="AK142" s="41"/>
      <c r="AL142" s="41"/>
      <c r="AM142" s="41"/>
      <c r="AN142" s="41"/>
      <c r="AO142" s="41"/>
      <c r="AP142" s="41"/>
      <c r="AQ142" s="41"/>
      <c r="AR142" s="41"/>
      <c r="AS142" s="41"/>
      <c r="AT142" s="41"/>
      <c r="AU142" s="41"/>
      <c r="AV142" s="123"/>
      <c r="AW142" s="123"/>
      <c r="AX142" s="123"/>
      <c r="AY142" s="123"/>
      <c r="AZ142" s="123"/>
      <c r="BA142" s="123"/>
      <c r="BB142" s="123"/>
      <c r="BC142" s="123"/>
      <c r="BD142" s="123"/>
      <c r="BE142" s="123"/>
      <c r="BF142" s="123"/>
      <c r="BG142" s="123"/>
      <c r="BH142" s="123"/>
      <c r="BI142" s="123"/>
      <c r="BJ142" s="123"/>
      <c r="BK142" s="123"/>
      <c r="BL142" s="123"/>
      <c r="BM142" s="123"/>
      <c r="BN142" s="123"/>
      <c r="BO142" s="123"/>
      <c r="BP142" s="123"/>
      <c r="BQ142" s="123"/>
      <c r="BR142" s="123"/>
      <c r="BS142" s="123"/>
      <c r="BT142" s="123"/>
      <c r="BU142" s="123"/>
      <c r="BV142" s="123"/>
      <c r="BW142" s="123"/>
      <c r="BX142" s="123"/>
      <c r="BY142" s="123"/>
      <c r="BZ142" s="123"/>
      <c r="CA142" s="123"/>
      <c r="CB142" s="123"/>
      <c r="CC142" s="123"/>
      <c r="CD142" s="123"/>
      <c r="CE142" s="123"/>
      <c r="CF142" s="123"/>
      <c r="CG142" s="123"/>
      <c r="CH142" s="123"/>
      <c r="CI142" s="123"/>
      <c r="CJ142" s="123"/>
      <c r="CK142" s="123"/>
      <c r="CL142" s="123"/>
      <c r="CM142" s="123"/>
      <c r="CN142" s="123"/>
      <c r="CO142" s="123"/>
      <c r="CP142" s="123"/>
      <c r="CQ142" s="123"/>
      <c r="CR142" s="123"/>
      <c r="CS142" s="123"/>
      <c r="CT142" s="123"/>
      <c r="CU142" s="123"/>
      <c r="CV142" s="123"/>
      <c r="CW142" s="123"/>
      <c r="CX142" s="123"/>
      <c r="CY142" s="123"/>
      <c r="CZ142" s="123"/>
      <c r="DA142" s="123"/>
      <c r="DB142" s="123"/>
      <c r="DC142" s="123"/>
      <c r="DD142" s="123"/>
      <c r="DE142" s="123"/>
      <c r="DF142" s="123"/>
      <c r="DG142" s="123"/>
      <c r="DH142" s="123"/>
      <c r="DI142" s="123"/>
      <c r="DJ142" s="123"/>
      <c r="DK142" s="123"/>
      <c r="DL142" s="123"/>
      <c r="DM142" s="123"/>
      <c r="DN142" s="123"/>
      <c r="DO142" s="123"/>
      <c r="DP142" s="123"/>
      <c r="DQ142" s="123"/>
      <c r="DR142" s="123"/>
      <c r="DS142" s="123"/>
      <c r="DT142" s="123"/>
      <c r="DU142" s="123"/>
      <c r="DV142" s="123"/>
      <c r="DW142" s="123"/>
      <c r="DX142" s="123"/>
      <c r="DY142" s="123"/>
      <c r="DZ142" s="123"/>
      <c r="EA142" s="123"/>
      <c r="EB142" s="123"/>
      <c r="EC142" s="123"/>
      <c r="ED142" s="123"/>
      <c r="EE142" s="123"/>
      <c r="EF142" s="123"/>
      <c r="EG142" s="123"/>
      <c r="EH142" s="123"/>
      <c r="EI142" s="123"/>
      <c r="EJ142" s="123"/>
      <c r="EK142" s="123"/>
      <c r="EL142" s="123"/>
      <c r="EM142" s="123"/>
      <c r="EN142" s="123"/>
      <c r="EO142" s="123"/>
      <c r="EP142" s="123"/>
      <c r="EQ142" s="123"/>
      <c r="ER142" s="41"/>
      <c r="ES142" s="41"/>
      <c r="ET142" s="41"/>
      <c r="EU142" s="41"/>
      <c r="EV142" s="41"/>
      <c r="EW142" s="41"/>
      <c r="EX142" s="41"/>
      <c r="EY142" s="41"/>
      <c r="EZ142" s="41"/>
      <c r="FA142" s="41"/>
      <c r="FB142" s="50"/>
      <c r="FC142" s="50"/>
      <c r="FD142" s="41"/>
      <c r="FE142" s="41"/>
      <c r="FF142" s="58" t="s">
        <v>74</v>
      </c>
      <c r="FG142" s="84">
        <f>SUM(FG139:FG141)</f>
        <v>102523790.74000001</v>
      </c>
      <c r="FH142" s="50"/>
      <c r="FI142" s="187"/>
    </row>
    <row r="143" spans="1:167" ht="57" customHeight="1" x14ac:dyDescent="0.25">
      <c r="A143" s="223" t="s">
        <v>347</v>
      </c>
      <c r="B143" s="223"/>
      <c r="C143" s="223"/>
      <c r="D143" s="223"/>
      <c r="E143" s="223"/>
      <c r="F143" s="223"/>
      <c r="G143" s="223"/>
      <c r="H143" s="223"/>
      <c r="I143" s="223"/>
      <c r="J143" s="223"/>
      <c r="K143" s="223"/>
      <c r="L143" s="223"/>
      <c r="M143" s="41"/>
      <c r="N143" s="118"/>
      <c r="O143" s="120"/>
      <c r="P143" s="120"/>
      <c r="Q143" s="121"/>
      <c r="R143" s="118">
        <v>0</v>
      </c>
      <c r="S143" s="120"/>
      <c r="T143" s="120"/>
      <c r="U143" s="120"/>
      <c r="V143" s="121"/>
      <c r="W143" s="122"/>
      <c r="X143" s="120"/>
      <c r="Y143" s="120"/>
      <c r="Z143" s="120"/>
      <c r="AA143" s="121"/>
      <c r="AB143" s="41"/>
      <c r="AC143" s="41"/>
      <c r="AD143" s="41"/>
      <c r="AE143" s="41"/>
      <c r="AF143" s="41"/>
      <c r="AG143" s="41"/>
      <c r="AH143" s="41"/>
      <c r="AI143" s="41"/>
      <c r="AJ143" s="41"/>
      <c r="AK143" s="41"/>
      <c r="AL143" s="41"/>
      <c r="AM143" s="41"/>
      <c r="AN143" s="41"/>
      <c r="AO143" s="41"/>
      <c r="AP143" s="41"/>
      <c r="AQ143" s="41"/>
      <c r="AR143" s="41"/>
      <c r="AS143" s="41"/>
      <c r="AT143" s="41"/>
      <c r="AU143" s="41"/>
      <c r="AV143" s="123"/>
      <c r="AW143" s="123"/>
      <c r="AX143" s="123"/>
      <c r="AY143" s="123"/>
      <c r="AZ143" s="123"/>
      <c r="BA143" s="123"/>
      <c r="BB143" s="123"/>
      <c r="BC143" s="123"/>
      <c r="BD143" s="123"/>
      <c r="BE143" s="123"/>
      <c r="BF143" s="123"/>
      <c r="BG143" s="123"/>
      <c r="BH143" s="123"/>
      <c r="BI143" s="123"/>
      <c r="BJ143" s="123"/>
      <c r="BK143" s="123"/>
      <c r="BL143" s="123"/>
      <c r="BM143" s="123"/>
      <c r="BN143" s="123"/>
      <c r="BO143" s="123"/>
      <c r="BP143" s="123"/>
      <c r="BQ143" s="123"/>
      <c r="BR143" s="123"/>
      <c r="BS143" s="123"/>
      <c r="BT143" s="123"/>
      <c r="BU143" s="123"/>
      <c r="BV143" s="123"/>
      <c r="BW143" s="123"/>
      <c r="BX143" s="123"/>
      <c r="BY143" s="123"/>
      <c r="BZ143" s="123"/>
      <c r="CA143" s="123"/>
      <c r="CB143" s="123"/>
      <c r="CC143" s="123"/>
      <c r="CD143" s="123"/>
      <c r="CE143" s="123"/>
      <c r="CF143" s="123"/>
      <c r="CG143" s="123"/>
      <c r="CH143" s="123"/>
      <c r="CI143" s="123"/>
      <c r="CJ143" s="123"/>
      <c r="CK143" s="123"/>
      <c r="CL143" s="123"/>
      <c r="CM143" s="123"/>
      <c r="CN143" s="123"/>
      <c r="CO143" s="123"/>
      <c r="CP143" s="123"/>
      <c r="CQ143" s="123"/>
      <c r="CR143" s="123"/>
      <c r="CS143" s="123"/>
      <c r="CT143" s="123"/>
      <c r="CU143" s="123"/>
      <c r="CV143" s="123"/>
      <c r="CW143" s="123"/>
      <c r="CX143" s="123"/>
      <c r="CY143" s="123"/>
      <c r="CZ143" s="123"/>
      <c r="DA143" s="123"/>
      <c r="DB143" s="123"/>
      <c r="DC143" s="123"/>
      <c r="DD143" s="123"/>
      <c r="DE143" s="123"/>
      <c r="DF143" s="123"/>
      <c r="DG143" s="123"/>
      <c r="DH143" s="123"/>
      <c r="DI143" s="123"/>
      <c r="DJ143" s="123"/>
      <c r="DK143" s="123"/>
      <c r="DL143" s="123"/>
      <c r="DM143" s="123"/>
      <c r="DN143" s="123"/>
      <c r="DO143" s="123"/>
      <c r="DP143" s="123"/>
      <c r="DQ143" s="123"/>
      <c r="DR143" s="123"/>
      <c r="DS143" s="123"/>
      <c r="DT143" s="123"/>
      <c r="DU143" s="123"/>
      <c r="DV143" s="123"/>
      <c r="DW143" s="123"/>
      <c r="DX143" s="123"/>
      <c r="DY143" s="123"/>
      <c r="DZ143" s="123"/>
      <c r="EA143" s="123"/>
      <c r="EB143" s="123"/>
      <c r="EC143" s="123"/>
      <c r="ED143" s="123"/>
      <c r="EE143" s="123"/>
      <c r="EF143" s="123"/>
      <c r="EG143" s="123"/>
      <c r="EH143" s="123"/>
      <c r="EI143" s="123"/>
      <c r="EJ143" s="123"/>
      <c r="EK143" s="123"/>
      <c r="EL143" s="123"/>
      <c r="EM143" s="123"/>
      <c r="EN143" s="123"/>
      <c r="EO143" s="123"/>
      <c r="EP143" s="123"/>
      <c r="EQ143" s="123"/>
      <c r="ER143" s="41"/>
      <c r="ES143" s="41"/>
      <c r="ET143" s="41"/>
      <c r="EU143" s="41"/>
      <c r="EV143" s="41"/>
      <c r="EW143" s="41"/>
      <c r="EX143" s="41"/>
      <c r="EY143" s="41"/>
      <c r="EZ143" s="41"/>
      <c r="FA143" s="41"/>
      <c r="FB143" s="50"/>
      <c r="FC143" s="50"/>
      <c r="FD143" s="41"/>
    </row>
    <row r="144" spans="1:167" ht="48.95" customHeight="1" x14ac:dyDescent="0.25">
      <c r="A144" s="138"/>
      <c r="B144" s="138"/>
      <c r="C144" s="138"/>
      <c r="D144" s="139" t="s">
        <v>48</v>
      </c>
      <c r="E144" s="139" t="s">
        <v>49</v>
      </c>
      <c r="F144" s="139" t="s">
        <v>50</v>
      </c>
      <c r="G144" s="139" t="s">
        <v>49</v>
      </c>
      <c r="H144" s="138"/>
      <c r="I144" s="138"/>
      <c r="J144" s="138"/>
      <c r="K144" s="138"/>
      <c r="L144" s="138"/>
      <c r="M144" s="141" t="s">
        <v>51</v>
      </c>
      <c r="N144" s="6" t="s">
        <v>52</v>
      </c>
      <c r="O144" s="4" t="s">
        <v>53</v>
      </c>
      <c r="P144" s="4" t="s">
        <v>54</v>
      </c>
      <c r="Q144" s="4" t="s">
        <v>55</v>
      </c>
      <c r="R144" s="141" t="s">
        <v>51</v>
      </c>
      <c r="S144" s="6" t="s">
        <v>52</v>
      </c>
      <c r="T144" s="4" t="s">
        <v>53</v>
      </c>
      <c r="U144" s="4" t="s">
        <v>54</v>
      </c>
      <c r="V144" s="4" t="s">
        <v>55</v>
      </c>
      <c r="W144" s="4" t="s">
        <v>51</v>
      </c>
      <c r="X144" s="6" t="s">
        <v>52</v>
      </c>
      <c r="Y144" s="4" t="s">
        <v>53</v>
      </c>
      <c r="Z144" s="4" t="s">
        <v>54</v>
      </c>
      <c r="AA144" s="4" t="s">
        <v>55</v>
      </c>
      <c r="AB144" s="4"/>
      <c r="AC144" s="4"/>
      <c r="AD144" s="4"/>
      <c r="AE144" s="4"/>
      <c r="AF144" s="4"/>
      <c r="AG144" s="4"/>
      <c r="AH144" s="4"/>
      <c r="AI144" s="4"/>
      <c r="AJ144" s="4"/>
      <c r="AK144" s="4"/>
      <c r="AL144" s="4"/>
      <c r="AM144" s="4"/>
      <c r="AN144" s="4"/>
      <c r="AO144" s="4"/>
      <c r="AP144" s="4"/>
      <c r="AQ144" s="4"/>
      <c r="AR144" s="4"/>
      <c r="AS144" s="4"/>
      <c r="AT144" s="4"/>
      <c r="AU144" s="4"/>
      <c r="AV144" s="126"/>
      <c r="AW144" s="126"/>
      <c r="AX144" s="126"/>
      <c r="AY144" s="126"/>
      <c r="AZ144" s="126"/>
      <c r="BA144" s="126"/>
      <c r="BB144" s="126"/>
      <c r="BC144" s="126"/>
      <c r="BD144" s="126"/>
      <c r="BE144" s="126"/>
      <c r="BF144" s="126"/>
      <c r="BG144" s="126"/>
      <c r="BH144" s="126"/>
      <c r="BI144" s="126"/>
      <c r="BJ144" s="126"/>
      <c r="BK144" s="126"/>
      <c r="BL144" s="126"/>
      <c r="BM144" s="126"/>
      <c r="BN144" s="126"/>
      <c r="BO144" s="126"/>
      <c r="BP144" s="126"/>
      <c r="BQ144" s="126"/>
      <c r="BR144" s="126"/>
      <c r="BS144" s="126"/>
      <c r="BT144" s="126"/>
      <c r="BU144" s="126"/>
      <c r="BV144" s="126"/>
      <c r="BW144" s="126"/>
      <c r="BX144" s="126"/>
      <c r="BY144" s="126"/>
      <c r="BZ144" s="126"/>
      <c r="CA144" s="126"/>
      <c r="CB144" s="126"/>
      <c r="CC144" s="126"/>
      <c r="CD144" s="126"/>
      <c r="CE144" s="126"/>
      <c r="CF144" s="126"/>
      <c r="CG144" s="126"/>
      <c r="CH144" s="126"/>
      <c r="CI144" s="126"/>
      <c r="CJ144" s="126"/>
      <c r="CK144" s="126"/>
      <c r="CL144" s="126"/>
      <c r="CM144" s="126"/>
      <c r="CN144" s="126"/>
      <c r="CO144" s="126"/>
      <c r="CP144" s="126"/>
      <c r="CQ144" s="126"/>
      <c r="CR144" s="126"/>
      <c r="CS144" s="126"/>
      <c r="CT144" s="126"/>
      <c r="CU144" s="126"/>
      <c r="CV144" s="126"/>
      <c r="CW144" s="126"/>
      <c r="CX144" s="126"/>
      <c r="CY144" s="126"/>
      <c r="CZ144" s="126"/>
      <c r="DA144" s="126"/>
      <c r="DB144" s="126"/>
      <c r="DC144" s="126"/>
      <c r="DD144" s="126"/>
      <c r="DE144" s="126"/>
      <c r="DF144" s="126"/>
      <c r="DG144" s="126"/>
      <c r="DH144" s="126"/>
      <c r="DI144" s="126"/>
      <c r="DJ144" s="126"/>
      <c r="DK144" s="126"/>
      <c r="DL144" s="126"/>
      <c r="DM144" s="126"/>
      <c r="DN144" s="126"/>
      <c r="DO144" s="126"/>
      <c r="DP144" s="126"/>
      <c r="DQ144" s="126"/>
      <c r="DR144" s="126"/>
      <c r="DS144" s="126"/>
      <c r="DT144" s="126"/>
      <c r="DU144" s="126"/>
      <c r="DV144" s="126"/>
      <c r="DW144" s="126"/>
      <c r="DX144" s="126"/>
      <c r="DY144" s="126"/>
      <c r="DZ144" s="126"/>
      <c r="EA144" s="126"/>
      <c r="EB144" s="126"/>
      <c r="EC144" s="126"/>
      <c r="ED144" s="126"/>
      <c r="EE144" s="126"/>
      <c r="EF144" s="126"/>
      <c r="EG144" s="126"/>
      <c r="EH144" s="126"/>
      <c r="EI144" s="126"/>
      <c r="EJ144" s="126"/>
      <c r="EK144" s="126"/>
      <c r="EL144" s="126"/>
      <c r="EM144" s="126"/>
      <c r="EN144" s="126"/>
      <c r="EO144" s="126"/>
      <c r="EP144" s="126"/>
      <c r="EQ144" s="126"/>
      <c r="ER144" s="126"/>
      <c r="ES144" s="126"/>
      <c r="ET144" s="126"/>
      <c r="EU144" s="126"/>
      <c r="EV144" s="126"/>
      <c r="EW144" s="126"/>
      <c r="EX144" s="126"/>
      <c r="EY144" s="126"/>
      <c r="EZ144" s="126"/>
      <c r="FA144" s="126"/>
      <c r="FB144" s="7" t="s">
        <v>59</v>
      </c>
      <c r="FC144" s="188" t="s">
        <v>335</v>
      </c>
      <c r="FD144" s="8" t="s">
        <v>60</v>
      </c>
      <c r="FE144" s="7" t="s">
        <v>61</v>
      </c>
      <c r="FF144" s="7" t="s">
        <v>62</v>
      </c>
      <c r="FG144" s="7" t="s">
        <v>63</v>
      </c>
      <c r="FH144" s="9" t="s">
        <v>64</v>
      </c>
      <c r="FI144" s="9" t="s">
        <v>65</v>
      </c>
    </row>
    <row r="145" spans="1:166" ht="204.75" customHeight="1" x14ac:dyDescent="0.25">
      <c r="A145" s="10">
        <v>110</v>
      </c>
      <c r="B145" s="13" t="s">
        <v>236</v>
      </c>
      <c r="C145" s="13" t="s">
        <v>237</v>
      </c>
      <c r="D145" s="15">
        <v>1</v>
      </c>
      <c r="E145" s="15" t="s">
        <v>77</v>
      </c>
      <c r="F145" s="21" t="s">
        <v>69</v>
      </c>
      <c r="G145" s="23" t="s">
        <v>69</v>
      </c>
      <c r="H145" s="15"/>
      <c r="I145" s="15"/>
      <c r="J145" s="15"/>
      <c r="K145" s="15"/>
      <c r="L145" s="15"/>
      <c r="M145" s="144">
        <v>230000000</v>
      </c>
      <c r="N145" s="36">
        <f>+M145*19%</f>
        <v>43700000</v>
      </c>
      <c r="O145" s="36">
        <f>+M145+N145</f>
        <v>273700000</v>
      </c>
      <c r="P145" s="36">
        <f>+M145*D145</f>
        <v>230000000</v>
      </c>
      <c r="Q145" s="36">
        <f>+O145*D145</f>
        <v>273700000</v>
      </c>
      <c r="R145" s="127">
        <v>230000000</v>
      </c>
      <c r="S145" s="36">
        <f>+R145*19%</f>
        <v>43700000</v>
      </c>
      <c r="T145" s="36">
        <f>+R145+S145</f>
        <v>273700000</v>
      </c>
      <c r="U145" s="36">
        <f>+R145*D145</f>
        <v>230000000</v>
      </c>
      <c r="V145" s="36">
        <f>+T145*D145</f>
        <v>273700000</v>
      </c>
      <c r="W145" s="127">
        <v>230000000</v>
      </c>
      <c r="X145" s="36">
        <f>+W145*19%</f>
        <v>43700000</v>
      </c>
      <c r="Y145" s="36">
        <f>+W145+X145</f>
        <v>273700000</v>
      </c>
      <c r="Z145" s="36">
        <f>+W145*D145</f>
        <v>230000000</v>
      </c>
      <c r="AA145" s="36">
        <f>+Y145*D145</f>
        <v>273700000</v>
      </c>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2">
        <f>+(M145+R145+W145)/3</f>
        <v>230000000</v>
      </c>
      <c r="FC145" s="32">
        <f t="shared" ref="FC145" si="225">ROUND(FB145,0)</f>
        <v>230000000</v>
      </c>
      <c r="FD145" s="33">
        <f t="shared" ref="FD145" si="226">+FC145*19%</f>
        <v>43700000</v>
      </c>
      <c r="FE145" s="33">
        <f t="shared" ref="FE145" si="227">+FC145+FD145</f>
        <v>273700000</v>
      </c>
      <c r="FF145" s="33">
        <f t="shared" ref="FF145" si="228">+FC145*D145</f>
        <v>230000000</v>
      </c>
      <c r="FG145" s="33">
        <f t="shared" ref="FG145" si="229">+FE145*D145</f>
        <v>273700000</v>
      </c>
      <c r="FH145" s="34">
        <f>+_xlfn.STDEV.P(Q145,V145,AA145)</f>
        <v>0</v>
      </c>
      <c r="FI145" s="35">
        <f t="shared" ref="FI145" si="230">+FH145/FG145</f>
        <v>0</v>
      </c>
      <c r="FJ145" s="180"/>
    </row>
    <row r="146" spans="1:166" ht="57" customHeight="1" x14ac:dyDescent="0.25">
      <c r="A146" s="16"/>
      <c r="B146" s="17"/>
      <c r="C146" s="18"/>
      <c r="D146" s="21"/>
      <c r="E146" s="21"/>
      <c r="F146" s="21"/>
      <c r="G146" s="21"/>
      <c r="H146" s="20"/>
      <c r="I146" s="20"/>
      <c r="J146" s="20"/>
      <c r="K146" s="20"/>
      <c r="L146" s="20"/>
      <c r="M146" s="41"/>
      <c r="N146" s="118"/>
      <c r="O146" s="120"/>
      <c r="P146" s="120"/>
      <c r="Q146" s="121"/>
      <c r="R146" s="118">
        <v>0</v>
      </c>
      <c r="S146" s="120"/>
      <c r="T146" s="120"/>
      <c r="U146" s="120"/>
      <c r="V146" s="121"/>
      <c r="W146" s="122"/>
      <c r="X146" s="120"/>
      <c r="Y146" s="120"/>
      <c r="Z146" s="120"/>
      <c r="AA146" s="121"/>
      <c r="AB146" s="41"/>
      <c r="AC146" s="41"/>
      <c r="AD146" s="41"/>
      <c r="AE146" s="41"/>
      <c r="AF146" s="41"/>
      <c r="AG146" s="41"/>
      <c r="AH146" s="41"/>
      <c r="AI146" s="41"/>
      <c r="AJ146" s="41"/>
      <c r="AK146" s="41"/>
      <c r="AL146" s="41"/>
      <c r="AM146" s="41"/>
      <c r="AN146" s="41"/>
      <c r="AO146" s="41"/>
      <c r="AP146" s="41"/>
      <c r="AQ146" s="41"/>
      <c r="AR146" s="41"/>
      <c r="AS146" s="41"/>
      <c r="AT146" s="41"/>
      <c r="AU146" s="41"/>
      <c r="AV146" s="123"/>
      <c r="AW146" s="123"/>
      <c r="AX146" s="123"/>
      <c r="AY146" s="123"/>
      <c r="AZ146" s="123"/>
      <c r="BA146" s="123"/>
      <c r="BB146" s="123"/>
      <c r="BC146" s="123"/>
      <c r="BD146" s="123"/>
      <c r="BE146" s="123"/>
      <c r="BF146" s="123"/>
      <c r="BG146" s="123"/>
      <c r="BH146" s="123"/>
      <c r="BI146" s="123"/>
      <c r="BJ146" s="123"/>
      <c r="BK146" s="123"/>
      <c r="BL146" s="123"/>
      <c r="BM146" s="123"/>
      <c r="BN146" s="123"/>
      <c r="BO146" s="123"/>
      <c r="BP146" s="123"/>
      <c r="BQ146" s="123"/>
      <c r="BR146" s="123"/>
      <c r="BS146" s="123"/>
      <c r="BT146" s="123"/>
      <c r="BU146" s="123"/>
      <c r="BV146" s="123"/>
      <c r="BW146" s="123"/>
      <c r="BX146" s="123"/>
      <c r="BY146" s="123"/>
      <c r="BZ146" s="123"/>
      <c r="CA146" s="123"/>
      <c r="CB146" s="123"/>
      <c r="CC146" s="123"/>
      <c r="CD146" s="123"/>
      <c r="CE146" s="123"/>
      <c r="CF146" s="123"/>
      <c r="CG146" s="123"/>
      <c r="CH146" s="123"/>
      <c r="CI146" s="123"/>
      <c r="CJ146" s="123"/>
      <c r="CK146" s="123"/>
      <c r="CL146" s="123"/>
      <c r="CM146" s="123"/>
      <c r="CN146" s="123"/>
      <c r="CO146" s="123"/>
      <c r="CP146" s="123"/>
      <c r="CQ146" s="123"/>
      <c r="CR146" s="123"/>
      <c r="CS146" s="123"/>
      <c r="CT146" s="123"/>
      <c r="CU146" s="123"/>
      <c r="CV146" s="123"/>
      <c r="CW146" s="123"/>
      <c r="CX146" s="123"/>
      <c r="CY146" s="123"/>
      <c r="CZ146" s="123"/>
      <c r="DA146" s="123"/>
      <c r="DB146" s="123"/>
      <c r="DC146" s="123"/>
      <c r="DD146" s="123"/>
      <c r="DE146" s="123"/>
      <c r="DF146" s="123"/>
      <c r="DG146" s="123"/>
      <c r="DH146" s="123"/>
      <c r="DI146" s="123"/>
      <c r="DJ146" s="123"/>
      <c r="DK146" s="123"/>
      <c r="DL146" s="123"/>
      <c r="DM146" s="123"/>
      <c r="DN146" s="123"/>
      <c r="DO146" s="123"/>
      <c r="DP146" s="123"/>
      <c r="DQ146" s="123"/>
      <c r="DR146" s="123"/>
      <c r="DS146" s="123"/>
      <c r="DT146" s="123"/>
      <c r="DU146" s="123"/>
      <c r="DV146" s="123"/>
      <c r="DW146" s="123"/>
      <c r="DX146" s="123"/>
      <c r="DY146" s="123"/>
      <c r="DZ146" s="123"/>
      <c r="EA146" s="123"/>
      <c r="EB146" s="123"/>
      <c r="EC146" s="123"/>
      <c r="ED146" s="123"/>
      <c r="EE146" s="123"/>
      <c r="EF146" s="123"/>
      <c r="EG146" s="123"/>
      <c r="EH146" s="123"/>
      <c r="EI146" s="123"/>
      <c r="EJ146" s="123"/>
      <c r="EK146" s="123"/>
      <c r="EL146" s="123"/>
      <c r="EM146" s="123"/>
      <c r="EN146" s="123"/>
      <c r="EO146" s="123"/>
      <c r="EP146" s="123"/>
      <c r="EQ146" s="123"/>
      <c r="ER146" s="41"/>
      <c r="ES146" s="41"/>
      <c r="ET146" s="41"/>
      <c r="EU146" s="41"/>
      <c r="EV146" s="41"/>
      <c r="EW146" s="41"/>
      <c r="EX146" s="41"/>
      <c r="EY146" s="41"/>
      <c r="EZ146" s="41"/>
      <c r="FA146" s="41"/>
      <c r="FB146" s="50"/>
      <c r="FC146" s="50"/>
      <c r="FD146" s="41"/>
      <c r="FE146" s="41"/>
      <c r="FF146" s="58" t="s">
        <v>74</v>
      </c>
      <c r="FG146" s="84">
        <f>+FG145</f>
        <v>273700000</v>
      </c>
      <c r="FH146" s="124"/>
      <c r="FI146" s="125"/>
    </row>
    <row r="147" spans="1:166" ht="84.6" customHeight="1" x14ac:dyDescent="0.25">
      <c r="A147" s="199" t="s">
        <v>348</v>
      </c>
      <c r="B147" s="200"/>
      <c r="C147" s="200"/>
      <c r="D147" s="200"/>
      <c r="E147" s="200"/>
      <c r="F147" s="200"/>
      <c r="G147" s="200"/>
      <c r="H147" s="71" t="s">
        <v>51</v>
      </c>
      <c r="I147" s="72" t="s">
        <v>52</v>
      </c>
      <c r="J147" s="71" t="s">
        <v>53</v>
      </c>
      <c r="K147" s="71" t="s">
        <v>54</v>
      </c>
      <c r="L147" s="71" t="s">
        <v>55</v>
      </c>
      <c r="M147" s="141" t="s">
        <v>51</v>
      </c>
      <c r="N147" s="6" t="s">
        <v>52</v>
      </c>
      <c r="O147" s="4" t="s">
        <v>53</v>
      </c>
      <c r="P147" s="4" t="s">
        <v>54</v>
      </c>
      <c r="Q147" s="4" t="s">
        <v>55</v>
      </c>
      <c r="R147" s="141" t="s">
        <v>51</v>
      </c>
      <c r="S147" s="6" t="s">
        <v>52</v>
      </c>
      <c r="T147" s="4" t="s">
        <v>53</v>
      </c>
      <c r="U147" s="4" t="s">
        <v>54</v>
      </c>
      <c r="V147" s="4" t="s">
        <v>55</v>
      </c>
      <c r="W147" s="4" t="s">
        <v>51</v>
      </c>
      <c r="X147" s="6" t="s">
        <v>52</v>
      </c>
      <c r="Y147" s="4" t="s">
        <v>53</v>
      </c>
      <c r="Z147" s="4" t="s">
        <v>54</v>
      </c>
      <c r="AA147" s="4" t="s">
        <v>55</v>
      </c>
      <c r="AB147" s="4" t="s">
        <v>238</v>
      </c>
      <c r="AC147" s="4" t="s">
        <v>52</v>
      </c>
      <c r="AD147" s="4" t="s">
        <v>239</v>
      </c>
      <c r="AE147" s="4" t="s">
        <v>240</v>
      </c>
      <c r="AF147" s="4" t="s">
        <v>241</v>
      </c>
      <c r="AG147" s="173" t="s">
        <v>238</v>
      </c>
      <c r="AH147" s="173" t="s">
        <v>52</v>
      </c>
      <c r="AI147" s="173" t="s">
        <v>239</v>
      </c>
      <c r="AJ147" s="173" t="s">
        <v>240</v>
      </c>
      <c r="AK147" s="173" t="s">
        <v>241</v>
      </c>
      <c r="AL147" s="4" t="s">
        <v>238</v>
      </c>
      <c r="AM147" s="4" t="s">
        <v>52</v>
      </c>
      <c r="AN147" s="4" t="s">
        <v>239</v>
      </c>
      <c r="AO147" s="4" t="s">
        <v>240</v>
      </c>
      <c r="AP147" s="4" t="s">
        <v>241</v>
      </c>
      <c r="AQ147" s="173" t="s">
        <v>238</v>
      </c>
      <c r="AR147" s="173" t="s">
        <v>52</v>
      </c>
      <c r="AS147" s="173" t="s">
        <v>239</v>
      </c>
      <c r="AT147" s="173" t="s">
        <v>240</v>
      </c>
      <c r="AU147" s="173" t="s">
        <v>241</v>
      </c>
      <c r="AV147" s="4" t="s">
        <v>238</v>
      </c>
      <c r="AW147" s="4" t="s">
        <v>52</v>
      </c>
      <c r="AX147" s="4" t="s">
        <v>239</v>
      </c>
      <c r="AY147" s="4" t="s">
        <v>240</v>
      </c>
      <c r="AZ147" s="4" t="s">
        <v>241</v>
      </c>
      <c r="BA147" s="173" t="s">
        <v>238</v>
      </c>
      <c r="BB147" s="173" t="s">
        <v>52</v>
      </c>
      <c r="BC147" s="173" t="s">
        <v>239</v>
      </c>
      <c r="BD147" s="173" t="s">
        <v>240</v>
      </c>
      <c r="BE147" s="173" t="s">
        <v>241</v>
      </c>
      <c r="BF147" s="4" t="s">
        <v>238</v>
      </c>
      <c r="BG147" s="4" t="s">
        <v>52</v>
      </c>
      <c r="BH147" s="4" t="s">
        <v>239</v>
      </c>
      <c r="BI147" s="4" t="s">
        <v>240</v>
      </c>
      <c r="BJ147" s="4" t="s">
        <v>241</v>
      </c>
      <c r="BK147" s="173" t="s">
        <v>238</v>
      </c>
      <c r="BL147" s="173" t="s">
        <v>52</v>
      </c>
      <c r="BM147" s="173" t="s">
        <v>239</v>
      </c>
      <c r="BN147" s="173" t="s">
        <v>240</v>
      </c>
      <c r="BO147" s="173" t="s">
        <v>241</v>
      </c>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7" t="s">
        <v>59</v>
      </c>
      <c r="FC147" s="188" t="s">
        <v>335</v>
      </c>
      <c r="FD147" s="8" t="s">
        <v>60</v>
      </c>
      <c r="FE147" s="7" t="s">
        <v>61</v>
      </c>
      <c r="FF147" s="7" t="s">
        <v>62</v>
      </c>
      <c r="FG147" s="7" t="s">
        <v>63</v>
      </c>
      <c r="FH147" s="9" t="s">
        <v>64</v>
      </c>
      <c r="FI147" s="9" t="s">
        <v>65</v>
      </c>
    </row>
    <row r="148" spans="1:166" ht="177.95" customHeight="1" x14ac:dyDescent="0.25">
      <c r="A148" s="10">
        <v>111</v>
      </c>
      <c r="B148" s="13" t="s">
        <v>242</v>
      </c>
      <c r="C148" s="172" t="s">
        <v>243</v>
      </c>
      <c r="D148" s="171">
        <v>100</v>
      </c>
      <c r="E148" s="15" t="s">
        <v>77</v>
      </c>
      <c r="F148" s="15" t="s">
        <v>69</v>
      </c>
      <c r="G148" s="15" t="s">
        <v>69</v>
      </c>
      <c r="H148" s="15"/>
      <c r="I148" s="15"/>
      <c r="J148" s="15"/>
      <c r="K148" s="15"/>
      <c r="L148" s="15"/>
      <c r="M148" s="143"/>
      <c r="N148" s="27"/>
      <c r="O148" s="27"/>
      <c r="P148" s="27"/>
      <c r="Q148" s="27"/>
      <c r="R148" s="29"/>
      <c r="S148" s="29"/>
      <c r="T148" s="29"/>
      <c r="U148" s="29"/>
      <c r="V148" s="29"/>
      <c r="W148" s="30"/>
      <c r="X148" s="31"/>
      <c r="Y148" s="31"/>
      <c r="Z148" s="31"/>
      <c r="AA148" s="31"/>
      <c r="AB148" s="154">
        <v>1250</v>
      </c>
      <c r="AC148" s="155">
        <f>AB148*19%</f>
        <v>237.5</v>
      </c>
      <c r="AD148" s="155">
        <f>AB148+AC148</f>
        <v>1487.5</v>
      </c>
      <c r="AE148" s="156">
        <f>+AB148*D148</f>
        <v>125000</v>
      </c>
      <c r="AF148" s="156">
        <f>+AD148*D148</f>
        <v>148750</v>
      </c>
      <c r="AG148" s="157">
        <v>1512.6050420168067</v>
      </c>
      <c r="AH148" s="158">
        <f>AG148*19%</f>
        <v>287.39495798319325</v>
      </c>
      <c r="AI148" s="158">
        <f>AG148+AH148</f>
        <v>1800</v>
      </c>
      <c r="AJ148" s="159">
        <f>+AG148*D148</f>
        <v>151260.50420168065</v>
      </c>
      <c r="AK148" s="159">
        <f>+AI148*D148</f>
        <v>180000</v>
      </c>
      <c r="AL148" s="160">
        <v>1813</v>
      </c>
      <c r="AM148" s="161">
        <f>AL148*19%</f>
        <v>344.47</v>
      </c>
      <c r="AN148" s="161">
        <f>AL148+AM148</f>
        <v>2157.4700000000003</v>
      </c>
      <c r="AO148" s="162">
        <f>+AL148*D148</f>
        <v>181300</v>
      </c>
      <c r="AP148" s="162">
        <f>+AN148*D148</f>
        <v>215747.00000000003</v>
      </c>
      <c r="AQ148" s="163"/>
      <c r="AR148" s="163"/>
      <c r="AS148" s="163"/>
      <c r="AT148" s="163"/>
      <c r="AU148" s="163"/>
      <c r="AV148" s="164"/>
      <c r="AW148" s="164"/>
      <c r="AX148" s="164"/>
      <c r="AY148" s="164"/>
      <c r="AZ148" s="164"/>
      <c r="BA148" s="164"/>
      <c r="BB148" s="164"/>
      <c r="BC148" s="164"/>
      <c r="BD148" s="164"/>
      <c r="BE148" s="164"/>
      <c r="BF148" s="164"/>
      <c r="BG148" s="164"/>
      <c r="BH148" s="164"/>
      <c r="BI148" s="164"/>
      <c r="BJ148" s="164"/>
      <c r="BK148" s="164"/>
      <c r="BL148" s="164"/>
      <c r="BM148" s="164"/>
      <c r="BN148" s="164"/>
      <c r="BO148" s="164"/>
      <c r="BP148" s="31"/>
      <c r="BQ148" s="31"/>
      <c r="BR148" s="31"/>
      <c r="BS148" s="31"/>
      <c r="BT148" s="31"/>
      <c r="BU148" s="31"/>
      <c r="BV148" s="31"/>
      <c r="BW148" s="31"/>
      <c r="BX148" s="31"/>
      <c r="BY148" s="31"/>
      <c r="BZ148" s="31"/>
      <c r="CA148" s="31"/>
      <c r="CB148" s="31"/>
      <c r="CC148" s="31"/>
      <c r="CD148" s="31"/>
      <c r="CE148" s="31"/>
      <c r="CF148" s="31"/>
      <c r="CG148" s="31"/>
      <c r="CH148" s="31"/>
      <c r="CI148" s="31"/>
      <c r="CJ148" s="31"/>
      <c r="CK148" s="31"/>
      <c r="CL148" s="31"/>
      <c r="CM148" s="31"/>
      <c r="CN148" s="31"/>
      <c r="CO148" s="31"/>
      <c r="CP148" s="31"/>
      <c r="CQ148" s="31"/>
      <c r="CR148" s="31"/>
      <c r="CS148" s="31"/>
      <c r="CT148" s="31"/>
      <c r="CU148" s="31"/>
      <c r="CV148" s="31"/>
      <c r="CW148" s="31"/>
      <c r="CX148" s="31"/>
      <c r="CY148" s="31"/>
      <c r="CZ148" s="31"/>
      <c r="DA148" s="31"/>
      <c r="DB148" s="31"/>
      <c r="DC148" s="31"/>
      <c r="DD148" s="31"/>
      <c r="DE148" s="31"/>
      <c r="DF148" s="31"/>
      <c r="DG148" s="31"/>
      <c r="DH148" s="31"/>
      <c r="DI148" s="31"/>
      <c r="DJ148" s="31"/>
      <c r="DK148" s="31"/>
      <c r="DL148" s="31"/>
      <c r="DM148" s="31"/>
      <c r="DN148" s="31"/>
      <c r="DO148" s="31"/>
      <c r="DP148" s="31"/>
      <c r="DQ148" s="31"/>
      <c r="DR148" s="31"/>
      <c r="DS148" s="31"/>
      <c r="DT148" s="31"/>
      <c r="DU148" s="31"/>
      <c r="DV148" s="31"/>
      <c r="DW148" s="31"/>
      <c r="DX148" s="31"/>
      <c r="DY148" s="31"/>
      <c r="DZ148" s="31"/>
      <c r="EA148" s="31"/>
      <c r="EB148" s="31"/>
      <c r="EC148" s="31"/>
      <c r="ED148" s="31"/>
      <c r="EE148" s="31"/>
      <c r="EF148" s="31"/>
      <c r="EG148" s="31"/>
      <c r="EH148" s="31"/>
      <c r="EI148" s="31"/>
      <c r="EJ148" s="31"/>
      <c r="EK148" s="31"/>
      <c r="EL148" s="31"/>
      <c r="EM148" s="31"/>
      <c r="EN148" s="31"/>
      <c r="EO148" s="31"/>
      <c r="EP148" s="31"/>
      <c r="EQ148" s="31"/>
      <c r="ER148" s="31"/>
      <c r="ES148" s="31"/>
      <c r="ET148" s="31"/>
      <c r="EU148" s="31"/>
      <c r="EV148" s="31"/>
      <c r="EW148" s="31"/>
      <c r="EX148" s="31"/>
      <c r="EY148" s="31"/>
      <c r="EZ148" s="31"/>
      <c r="FA148" s="31"/>
      <c r="FB148" s="32">
        <f>+AVERAGE(AB148,AG148,AL148)</f>
        <v>1525.2016806722688</v>
      </c>
      <c r="FC148" s="32">
        <f t="shared" ref="FC148:FC159" si="231">ROUND(FB148,0)</f>
        <v>1525</v>
      </c>
      <c r="FD148" s="33">
        <f t="shared" ref="FD148:FD159" si="232">+FC148*19%</f>
        <v>289.75</v>
      </c>
      <c r="FE148" s="33">
        <f t="shared" ref="FE148" si="233">+FC148+FD148</f>
        <v>1814.75</v>
      </c>
      <c r="FF148" s="33">
        <f t="shared" ref="FF148" si="234">+FC148*D148</f>
        <v>152500</v>
      </c>
      <c r="FG148" s="33">
        <f t="shared" ref="FG148" si="235">+FE148*D148</f>
        <v>181475</v>
      </c>
      <c r="FH148" s="34">
        <f>+_xlfn.STDEV.P(AF148,AK148,AP148)</f>
        <v>27371.941265951042</v>
      </c>
      <c r="FI148" s="35">
        <f t="shared" ref="FI148" si="236">+FH148/FG148</f>
        <v>0.15083036928475571</v>
      </c>
      <c r="FJ148" s="180"/>
    </row>
    <row r="149" spans="1:166" ht="177.95" customHeight="1" x14ac:dyDescent="0.25">
      <c r="A149" s="10">
        <v>112</v>
      </c>
      <c r="B149" s="13" t="s">
        <v>133</v>
      </c>
      <c r="C149" s="172" t="s">
        <v>244</v>
      </c>
      <c r="D149" s="171">
        <v>1</v>
      </c>
      <c r="E149" s="15" t="s">
        <v>77</v>
      </c>
      <c r="F149" s="15" t="s">
        <v>69</v>
      </c>
      <c r="G149" s="15" t="s">
        <v>69</v>
      </c>
      <c r="H149" s="15"/>
      <c r="I149" s="15"/>
      <c r="J149" s="15"/>
      <c r="K149" s="15"/>
      <c r="L149" s="15"/>
      <c r="M149" s="143"/>
      <c r="N149" s="27"/>
      <c r="O149" s="27"/>
      <c r="P149" s="27"/>
      <c r="Q149" s="27"/>
      <c r="R149" s="29"/>
      <c r="S149" s="29"/>
      <c r="T149" s="29"/>
      <c r="U149" s="29"/>
      <c r="V149" s="29"/>
      <c r="W149" s="30"/>
      <c r="X149" s="31"/>
      <c r="Y149" s="31"/>
      <c r="Z149" s="31"/>
      <c r="AA149" s="31"/>
      <c r="AB149" s="154">
        <v>1600000</v>
      </c>
      <c r="AC149" s="155">
        <f t="shared" ref="AC149:AC174" si="237">AB149*19%</f>
        <v>304000</v>
      </c>
      <c r="AD149" s="155">
        <f t="shared" ref="AD149:AD174" si="238">AB149+AC149</f>
        <v>1904000</v>
      </c>
      <c r="AE149" s="156">
        <f t="shared" ref="AE149:AE174" si="239">+AB149*D149</f>
        <v>1600000</v>
      </c>
      <c r="AF149" s="156">
        <f t="shared" ref="AF149:AF174" si="240">+AD149*D149</f>
        <v>1904000</v>
      </c>
      <c r="AG149" s="157">
        <v>1512605.0420168068</v>
      </c>
      <c r="AH149" s="158">
        <f t="shared" ref="AH149:AH174" si="241">AG149*19%</f>
        <v>287394.95798319328</v>
      </c>
      <c r="AI149" s="158">
        <f t="shared" ref="AI149:AI174" si="242">AG149+AH149</f>
        <v>1800000</v>
      </c>
      <c r="AJ149" s="159">
        <f t="shared" ref="AJ149:AJ174" si="243">+AG149*D149</f>
        <v>1512605.0420168068</v>
      </c>
      <c r="AK149" s="159">
        <f t="shared" ref="AK149:AK174" si="244">+AI149*D149</f>
        <v>1800000</v>
      </c>
      <c r="AL149" s="160"/>
      <c r="AM149" s="161">
        <f t="shared" ref="AM149:AM174" si="245">AL149*19%</f>
        <v>0</v>
      </c>
      <c r="AN149" s="161">
        <f t="shared" ref="AN149:AN174" si="246">AL149+AM149</f>
        <v>0</v>
      </c>
      <c r="AO149" s="162">
        <f t="shared" ref="AO149:AO174" si="247">+AL149*D149</f>
        <v>0</v>
      </c>
      <c r="AP149" s="162">
        <f t="shared" ref="AP149:AP174" si="248">+AN149*D149</f>
        <v>0</v>
      </c>
      <c r="AQ149" s="165"/>
      <c r="AR149" s="165"/>
      <c r="AS149" s="165"/>
      <c r="AT149" s="165"/>
      <c r="AU149" s="165"/>
      <c r="AV149" s="164"/>
      <c r="AW149" s="164"/>
      <c r="AX149" s="164"/>
      <c r="AY149" s="164"/>
      <c r="AZ149" s="164"/>
      <c r="BA149" s="164"/>
      <c r="BB149" s="164"/>
      <c r="BC149" s="164"/>
      <c r="BD149" s="164"/>
      <c r="BE149" s="164"/>
      <c r="BF149" s="164"/>
      <c r="BG149" s="164"/>
      <c r="BH149" s="164"/>
      <c r="BI149" s="164"/>
      <c r="BJ149" s="164"/>
      <c r="BK149" s="164"/>
      <c r="BL149" s="164"/>
      <c r="BM149" s="164"/>
      <c r="BN149" s="164"/>
      <c r="BO149" s="164"/>
      <c r="BP149" s="31"/>
      <c r="BQ149" s="31"/>
      <c r="BR149" s="31"/>
      <c r="BS149" s="31"/>
      <c r="BT149" s="31"/>
      <c r="BU149" s="31"/>
      <c r="BV149" s="31"/>
      <c r="BW149" s="31"/>
      <c r="BX149" s="31"/>
      <c r="BY149" s="31"/>
      <c r="BZ149" s="31"/>
      <c r="CA149" s="31"/>
      <c r="CB149" s="31"/>
      <c r="CC149" s="31"/>
      <c r="CD149" s="31"/>
      <c r="CE149" s="31"/>
      <c r="CF149" s="31"/>
      <c r="CG149" s="31"/>
      <c r="CH149" s="31"/>
      <c r="CI149" s="31"/>
      <c r="CJ149" s="31"/>
      <c r="CK149" s="31"/>
      <c r="CL149" s="31"/>
      <c r="CM149" s="31"/>
      <c r="CN149" s="31"/>
      <c r="CO149" s="31"/>
      <c r="CP149" s="31"/>
      <c r="CQ149" s="31"/>
      <c r="CR149" s="31"/>
      <c r="CS149" s="31"/>
      <c r="CT149" s="31"/>
      <c r="CU149" s="31"/>
      <c r="CV149" s="31"/>
      <c r="CW149" s="31"/>
      <c r="CX149" s="31"/>
      <c r="CY149" s="31"/>
      <c r="CZ149" s="31"/>
      <c r="DA149" s="31"/>
      <c r="DB149" s="31"/>
      <c r="DC149" s="31"/>
      <c r="DD149" s="31"/>
      <c r="DE149" s="31"/>
      <c r="DF149" s="31"/>
      <c r="DG149" s="31"/>
      <c r="DH149" s="31"/>
      <c r="DI149" s="31"/>
      <c r="DJ149" s="31"/>
      <c r="DK149" s="31"/>
      <c r="DL149" s="31"/>
      <c r="DM149" s="31"/>
      <c r="DN149" s="31"/>
      <c r="DO149" s="31"/>
      <c r="DP149" s="31"/>
      <c r="DQ149" s="31"/>
      <c r="DR149" s="31"/>
      <c r="DS149" s="31"/>
      <c r="DT149" s="31"/>
      <c r="DU149" s="31"/>
      <c r="DV149" s="31"/>
      <c r="DW149" s="31"/>
      <c r="DX149" s="31"/>
      <c r="DY149" s="31"/>
      <c r="DZ149" s="31"/>
      <c r="EA149" s="31"/>
      <c r="EB149" s="31"/>
      <c r="EC149" s="31"/>
      <c r="ED149" s="31"/>
      <c r="EE149" s="31"/>
      <c r="EF149" s="31"/>
      <c r="EG149" s="31"/>
      <c r="EH149" s="31"/>
      <c r="EI149" s="31"/>
      <c r="EJ149" s="31"/>
      <c r="EK149" s="31"/>
      <c r="EL149" s="31"/>
      <c r="EM149" s="31"/>
      <c r="EN149" s="31"/>
      <c r="EO149" s="31"/>
      <c r="EP149" s="31"/>
      <c r="EQ149" s="31"/>
      <c r="ER149" s="31"/>
      <c r="ES149" s="31"/>
      <c r="ET149" s="31"/>
      <c r="EU149" s="31"/>
      <c r="EV149" s="31"/>
      <c r="EW149" s="31"/>
      <c r="EX149" s="31"/>
      <c r="EY149" s="31"/>
      <c r="EZ149" s="31"/>
      <c r="FA149" s="31"/>
      <c r="FB149" s="32">
        <f>+AVERAGE(AB149,AG149)</f>
        <v>1556302.5210084035</v>
      </c>
      <c r="FC149" s="32">
        <f t="shared" si="231"/>
        <v>1556303</v>
      </c>
      <c r="FD149" s="33">
        <f t="shared" si="232"/>
        <v>295697.57</v>
      </c>
      <c r="FE149" s="33">
        <f t="shared" ref="FE149:FE156" si="249">+FC149+FD149</f>
        <v>1852000.57</v>
      </c>
      <c r="FF149" s="33">
        <f t="shared" ref="FF149:FF155" si="250">+FC149*D149</f>
        <v>1556303</v>
      </c>
      <c r="FG149" s="33">
        <f t="shared" ref="FG149:FG155" si="251">+FE149*D149</f>
        <v>1852000.57</v>
      </c>
      <c r="FH149" s="34">
        <f>+_xlfn.STDEV.P(AF149,AK149)</f>
        <v>52000</v>
      </c>
      <c r="FI149" s="35">
        <f t="shared" ref="FI149:FI174" si="252">+FH149/FG149</f>
        <v>2.8077745138058999E-2</v>
      </c>
      <c r="FJ149" s="180"/>
    </row>
    <row r="150" spans="1:166" ht="177.95" customHeight="1" x14ac:dyDescent="0.25">
      <c r="A150" s="10">
        <v>113</v>
      </c>
      <c r="B150" s="13" t="s">
        <v>245</v>
      </c>
      <c r="C150" s="172" t="s">
        <v>229</v>
      </c>
      <c r="D150" s="171">
        <v>300</v>
      </c>
      <c r="E150" s="15" t="s">
        <v>77</v>
      </c>
      <c r="F150" s="15" t="s">
        <v>69</v>
      </c>
      <c r="G150" s="15" t="s">
        <v>69</v>
      </c>
      <c r="H150" s="15"/>
      <c r="I150" s="15"/>
      <c r="J150" s="15"/>
      <c r="K150" s="15"/>
      <c r="L150" s="15"/>
      <c r="M150" s="143"/>
      <c r="N150" s="27"/>
      <c r="O150" s="27"/>
      <c r="P150" s="27"/>
      <c r="Q150" s="27"/>
      <c r="R150" s="29"/>
      <c r="S150" s="29"/>
      <c r="T150" s="29"/>
      <c r="U150" s="29"/>
      <c r="V150" s="29"/>
      <c r="W150" s="30"/>
      <c r="X150" s="31"/>
      <c r="Y150" s="31"/>
      <c r="Z150" s="31"/>
      <c r="AA150" s="31"/>
      <c r="AB150" s="154">
        <v>16000</v>
      </c>
      <c r="AC150" s="155">
        <f t="shared" si="237"/>
        <v>3040</v>
      </c>
      <c r="AD150" s="155">
        <f t="shared" si="238"/>
        <v>19040</v>
      </c>
      <c r="AE150" s="156">
        <f t="shared" si="239"/>
        <v>4800000</v>
      </c>
      <c r="AF150" s="156">
        <f t="shared" si="240"/>
        <v>5712000</v>
      </c>
      <c r="AG150" s="157">
        <v>14747.899159663866</v>
      </c>
      <c r="AH150" s="158">
        <f t="shared" si="241"/>
        <v>2802.1008403361348</v>
      </c>
      <c r="AI150" s="158">
        <f t="shared" si="242"/>
        <v>17550</v>
      </c>
      <c r="AJ150" s="159">
        <f t="shared" si="243"/>
        <v>4424369.7478991598</v>
      </c>
      <c r="AK150" s="159">
        <f t="shared" si="244"/>
        <v>5265000</v>
      </c>
      <c r="AL150" s="160">
        <v>13250</v>
      </c>
      <c r="AM150" s="161">
        <f t="shared" si="245"/>
        <v>2517.5</v>
      </c>
      <c r="AN150" s="161">
        <f t="shared" si="246"/>
        <v>15767.5</v>
      </c>
      <c r="AO150" s="162">
        <f t="shared" si="247"/>
        <v>3975000</v>
      </c>
      <c r="AP150" s="162">
        <f t="shared" si="248"/>
        <v>4730250</v>
      </c>
      <c r="AQ150" s="165"/>
      <c r="AR150" s="165"/>
      <c r="AS150" s="165"/>
      <c r="AT150" s="165"/>
      <c r="AU150" s="165"/>
      <c r="AV150" s="159"/>
      <c r="AW150" s="159"/>
      <c r="AX150" s="159"/>
      <c r="AY150" s="159"/>
      <c r="AZ150" s="159"/>
      <c r="BA150" s="159"/>
      <c r="BB150" s="159"/>
      <c r="BC150" s="159"/>
      <c r="BD150" s="159"/>
      <c r="BE150" s="159"/>
      <c r="BF150" s="159"/>
      <c r="BG150" s="159"/>
      <c r="BH150" s="159"/>
      <c r="BI150" s="159"/>
      <c r="BJ150" s="159"/>
      <c r="BK150" s="159"/>
      <c r="BL150" s="159"/>
      <c r="BM150" s="159"/>
      <c r="BN150" s="159"/>
      <c r="BO150" s="159"/>
      <c r="BP150" s="31"/>
      <c r="BQ150" s="31"/>
      <c r="BR150" s="31"/>
      <c r="BS150" s="31"/>
      <c r="BT150" s="31"/>
      <c r="BU150" s="31"/>
      <c r="BV150" s="31"/>
      <c r="BW150" s="31"/>
      <c r="BX150" s="31"/>
      <c r="BY150" s="31"/>
      <c r="BZ150" s="31"/>
      <c r="CA150" s="31"/>
      <c r="CB150" s="31"/>
      <c r="CC150" s="31"/>
      <c r="CD150" s="31"/>
      <c r="CE150" s="31"/>
      <c r="CF150" s="31"/>
      <c r="CG150" s="31"/>
      <c r="CH150" s="31"/>
      <c r="CI150" s="31"/>
      <c r="CJ150" s="31"/>
      <c r="CK150" s="31"/>
      <c r="CL150" s="31"/>
      <c r="CM150" s="31"/>
      <c r="CN150" s="31"/>
      <c r="CO150" s="31"/>
      <c r="CP150" s="31"/>
      <c r="CQ150" s="31"/>
      <c r="CR150" s="31"/>
      <c r="CS150" s="31"/>
      <c r="CT150" s="31"/>
      <c r="CU150" s="31"/>
      <c r="CV150" s="31"/>
      <c r="CW150" s="31"/>
      <c r="CX150" s="31"/>
      <c r="CY150" s="31"/>
      <c r="CZ150" s="31"/>
      <c r="DA150" s="31"/>
      <c r="DB150" s="31"/>
      <c r="DC150" s="31"/>
      <c r="DD150" s="31"/>
      <c r="DE150" s="31"/>
      <c r="DF150" s="31"/>
      <c r="DG150" s="31"/>
      <c r="DH150" s="31"/>
      <c r="DI150" s="31"/>
      <c r="DJ150" s="31"/>
      <c r="DK150" s="31"/>
      <c r="DL150" s="31"/>
      <c r="DM150" s="31"/>
      <c r="DN150" s="31"/>
      <c r="DO150" s="31"/>
      <c r="DP150" s="31"/>
      <c r="DQ150" s="31"/>
      <c r="DR150" s="31"/>
      <c r="DS150" s="31"/>
      <c r="DT150" s="31"/>
      <c r="DU150" s="31"/>
      <c r="DV150" s="31"/>
      <c r="DW150" s="31"/>
      <c r="DX150" s="31"/>
      <c r="DY150" s="31"/>
      <c r="DZ150" s="31"/>
      <c r="EA150" s="31"/>
      <c r="EB150" s="31"/>
      <c r="EC150" s="31"/>
      <c r="ED150" s="31"/>
      <c r="EE150" s="31"/>
      <c r="EF150" s="31"/>
      <c r="EG150" s="31"/>
      <c r="EH150" s="31"/>
      <c r="EI150" s="31"/>
      <c r="EJ150" s="31"/>
      <c r="EK150" s="31"/>
      <c r="EL150" s="31"/>
      <c r="EM150" s="31"/>
      <c r="EN150" s="31"/>
      <c r="EO150" s="31"/>
      <c r="EP150" s="31"/>
      <c r="EQ150" s="31"/>
      <c r="ER150" s="31"/>
      <c r="ES150" s="31"/>
      <c r="ET150" s="31"/>
      <c r="EU150" s="31"/>
      <c r="EV150" s="31"/>
      <c r="EW150" s="31"/>
      <c r="EX150" s="31"/>
      <c r="EY150" s="31"/>
      <c r="EZ150" s="31"/>
      <c r="FA150" s="31"/>
      <c r="FB150" s="32">
        <f>+AVERAGE(AB150,AG150,AL150)</f>
        <v>14665.966386554623</v>
      </c>
      <c r="FC150" s="32">
        <f t="shared" si="231"/>
        <v>14666</v>
      </c>
      <c r="FD150" s="33">
        <f t="shared" si="232"/>
        <v>2786.54</v>
      </c>
      <c r="FE150" s="33">
        <f t="shared" si="249"/>
        <v>17452.54</v>
      </c>
      <c r="FF150" s="33">
        <f t="shared" si="250"/>
        <v>4399800</v>
      </c>
      <c r="FG150" s="33">
        <f t="shared" si="251"/>
        <v>5235762</v>
      </c>
      <c r="FH150" s="34">
        <f t="shared" ref="FH150:FH174" si="253">+_xlfn.STDEV.P(AF150,AK150,AP150)</f>
        <v>401331.06657720881</v>
      </c>
      <c r="FI150" s="35">
        <f t="shared" si="252"/>
        <v>7.6651892614142667E-2</v>
      </c>
      <c r="FJ150" s="180"/>
    </row>
    <row r="151" spans="1:166" ht="177.95" customHeight="1" x14ac:dyDescent="0.25">
      <c r="A151" s="10">
        <v>114</v>
      </c>
      <c r="B151" s="13" t="s">
        <v>246</v>
      </c>
      <c r="C151" s="172" t="s">
        <v>247</v>
      </c>
      <c r="D151" s="171">
        <v>200</v>
      </c>
      <c r="E151" s="15" t="s">
        <v>77</v>
      </c>
      <c r="F151" s="15" t="s">
        <v>69</v>
      </c>
      <c r="G151" s="15" t="s">
        <v>69</v>
      </c>
      <c r="H151" s="15"/>
      <c r="I151" s="15"/>
      <c r="J151" s="15"/>
      <c r="K151" s="15"/>
      <c r="L151" s="15"/>
      <c r="M151" s="143"/>
      <c r="N151" s="27"/>
      <c r="O151" s="27"/>
      <c r="P151" s="27"/>
      <c r="Q151" s="27"/>
      <c r="R151" s="29"/>
      <c r="S151" s="29"/>
      <c r="T151" s="29"/>
      <c r="U151" s="29"/>
      <c r="V151" s="29"/>
      <c r="W151" s="30"/>
      <c r="X151" s="31"/>
      <c r="Y151" s="31"/>
      <c r="Z151" s="31"/>
      <c r="AA151" s="31"/>
      <c r="AB151" s="154">
        <v>29500</v>
      </c>
      <c r="AC151" s="155">
        <f t="shared" si="237"/>
        <v>5605</v>
      </c>
      <c r="AD151" s="155">
        <f t="shared" si="238"/>
        <v>35105</v>
      </c>
      <c r="AE151" s="156">
        <f t="shared" si="239"/>
        <v>5900000</v>
      </c>
      <c r="AF151" s="156">
        <f t="shared" si="240"/>
        <v>7021000</v>
      </c>
      <c r="AG151" s="157">
        <v>27310.9243697479</v>
      </c>
      <c r="AH151" s="158">
        <f t="shared" si="241"/>
        <v>5189.0756302521013</v>
      </c>
      <c r="AI151" s="158">
        <f t="shared" si="242"/>
        <v>32500</v>
      </c>
      <c r="AJ151" s="159">
        <f t="shared" si="243"/>
        <v>5462184.8739495799</v>
      </c>
      <c r="AK151" s="159">
        <f t="shared" si="244"/>
        <v>6500000</v>
      </c>
      <c r="AL151" s="160">
        <v>15584</v>
      </c>
      <c r="AM151" s="161">
        <f t="shared" si="245"/>
        <v>2960.96</v>
      </c>
      <c r="AN151" s="161">
        <f t="shared" si="246"/>
        <v>18544.96</v>
      </c>
      <c r="AO151" s="162">
        <f t="shared" si="247"/>
        <v>3116800</v>
      </c>
      <c r="AP151" s="162">
        <f t="shared" si="248"/>
        <v>3708992</v>
      </c>
      <c r="AQ151" s="165"/>
      <c r="AR151" s="165"/>
      <c r="AS151" s="165"/>
      <c r="AT151" s="165"/>
      <c r="AU151" s="165"/>
      <c r="AV151" s="159"/>
      <c r="AW151" s="159"/>
      <c r="AX151" s="159"/>
      <c r="AY151" s="159"/>
      <c r="AZ151" s="159"/>
      <c r="BA151" s="159"/>
      <c r="BB151" s="159"/>
      <c r="BC151" s="159"/>
      <c r="BD151" s="159"/>
      <c r="BE151" s="159"/>
      <c r="BF151" s="159"/>
      <c r="BG151" s="159"/>
      <c r="BH151" s="159"/>
      <c r="BI151" s="159"/>
      <c r="BJ151" s="159"/>
      <c r="BK151" s="159"/>
      <c r="BL151" s="159"/>
      <c r="BM151" s="159"/>
      <c r="BN151" s="159"/>
      <c r="BO151" s="159"/>
      <c r="BP151" s="31"/>
      <c r="BQ151" s="31"/>
      <c r="BR151" s="31"/>
      <c r="BS151" s="31"/>
      <c r="BT151" s="31"/>
      <c r="BU151" s="31"/>
      <c r="BV151" s="31"/>
      <c r="BW151" s="31"/>
      <c r="BX151" s="31"/>
      <c r="BY151" s="31"/>
      <c r="BZ151" s="31"/>
      <c r="CA151" s="31"/>
      <c r="CB151" s="31"/>
      <c r="CC151" s="31"/>
      <c r="CD151" s="31"/>
      <c r="CE151" s="31"/>
      <c r="CF151" s="31"/>
      <c r="CG151" s="31"/>
      <c r="CH151" s="31"/>
      <c r="CI151" s="31"/>
      <c r="CJ151" s="31"/>
      <c r="CK151" s="31"/>
      <c r="CL151" s="31"/>
      <c r="CM151" s="31"/>
      <c r="CN151" s="31"/>
      <c r="CO151" s="31"/>
      <c r="CP151" s="31"/>
      <c r="CQ151" s="31"/>
      <c r="CR151" s="31"/>
      <c r="CS151" s="31"/>
      <c r="CT151" s="31"/>
      <c r="CU151" s="31"/>
      <c r="CV151" s="31"/>
      <c r="CW151" s="31"/>
      <c r="CX151" s="31"/>
      <c r="CY151" s="31"/>
      <c r="CZ151" s="31"/>
      <c r="DA151" s="31"/>
      <c r="DB151" s="31"/>
      <c r="DC151" s="31"/>
      <c r="DD151" s="31"/>
      <c r="DE151" s="31"/>
      <c r="DF151" s="31"/>
      <c r="DG151" s="31"/>
      <c r="DH151" s="31"/>
      <c r="DI151" s="31"/>
      <c r="DJ151" s="31"/>
      <c r="DK151" s="31"/>
      <c r="DL151" s="31"/>
      <c r="DM151" s="31"/>
      <c r="DN151" s="31"/>
      <c r="DO151" s="31"/>
      <c r="DP151" s="31"/>
      <c r="DQ151" s="31"/>
      <c r="DR151" s="31"/>
      <c r="DS151" s="31"/>
      <c r="DT151" s="31"/>
      <c r="DU151" s="31"/>
      <c r="DV151" s="31"/>
      <c r="DW151" s="31"/>
      <c r="DX151" s="31"/>
      <c r="DY151" s="31"/>
      <c r="DZ151" s="31"/>
      <c r="EA151" s="31"/>
      <c r="EB151" s="31"/>
      <c r="EC151" s="31"/>
      <c r="ED151" s="31"/>
      <c r="EE151" s="31"/>
      <c r="EF151" s="31"/>
      <c r="EG151" s="31"/>
      <c r="EH151" s="31"/>
      <c r="EI151" s="31"/>
      <c r="EJ151" s="31"/>
      <c r="EK151" s="31"/>
      <c r="EL151" s="31"/>
      <c r="EM151" s="31"/>
      <c r="EN151" s="31"/>
      <c r="EO151" s="31"/>
      <c r="EP151" s="31"/>
      <c r="EQ151" s="31"/>
      <c r="ER151" s="31"/>
      <c r="ES151" s="31"/>
      <c r="ET151" s="31"/>
      <c r="EU151" s="31"/>
      <c r="EV151" s="31"/>
      <c r="EW151" s="31"/>
      <c r="EX151" s="31"/>
      <c r="EY151" s="31"/>
      <c r="EZ151" s="31"/>
      <c r="FA151" s="31"/>
      <c r="FB151" s="32">
        <f>+AVERAGE(AB151,AG151,AL151)</f>
        <v>24131.641456582631</v>
      </c>
      <c r="FC151" s="32">
        <f t="shared" si="231"/>
        <v>24132</v>
      </c>
      <c r="FD151" s="33">
        <f t="shared" si="232"/>
        <v>4585.08</v>
      </c>
      <c r="FE151" s="33">
        <f t="shared" si="249"/>
        <v>28717.08</v>
      </c>
      <c r="FF151" s="33">
        <f t="shared" si="250"/>
        <v>4826400</v>
      </c>
      <c r="FG151" s="33">
        <f t="shared" si="251"/>
        <v>5743416</v>
      </c>
      <c r="FH151" s="34">
        <f>+_xlfn.STDEV.P(AF151,AK151,AP151)</f>
        <v>1454134.4752168632</v>
      </c>
      <c r="FI151" s="35">
        <f t="shared" si="252"/>
        <v>0.25318285759152098</v>
      </c>
      <c r="FJ151" s="180"/>
    </row>
    <row r="152" spans="1:166" ht="177.95" customHeight="1" x14ac:dyDescent="0.25">
      <c r="A152" s="10">
        <v>115</v>
      </c>
      <c r="B152" s="13" t="s">
        <v>248</v>
      </c>
      <c r="C152" s="172" t="s">
        <v>249</v>
      </c>
      <c r="D152" s="171">
        <v>3</v>
      </c>
      <c r="E152" s="15" t="s">
        <v>77</v>
      </c>
      <c r="F152" s="15" t="s">
        <v>69</v>
      </c>
      <c r="G152" s="15" t="s">
        <v>69</v>
      </c>
      <c r="H152" s="15"/>
      <c r="I152" s="15"/>
      <c r="J152" s="15"/>
      <c r="K152" s="15"/>
      <c r="L152" s="15"/>
      <c r="M152" s="143"/>
      <c r="N152" s="27"/>
      <c r="O152" s="27"/>
      <c r="P152" s="27"/>
      <c r="Q152" s="27"/>
      <c r="R152" s="29"/>
      <c r="S152" s="29"/>
      <c r="T152" s="29"/>
      <c r="U152" s="29"/>
      <c r="V152" s="29"/>
      <c r="W152" s="30"/>
      <c r="X152" s="31"/>
      <c r="Y152" s="31"/>
      <c r="Z152" s="31"/>
      <c r="AA152" s="31"/>
      <c r="AB152" s="154">
        <v>1400000</v>
      </c>
      <c r="AC152" s="155">
        <f t="shared" si="237"/>
        <v>266000</v>
      </c>
      <c r="AD152" s="155">
        <f t="shared" si="238"/>
        <v>1666000</v>
      </c>
      <c r="AE152" s="156">
        <f t="shared" si="239"/>
        <v>4200000</v>
      </c>
      <c r="AF152" s="156">
        <f t="shared" si="240"/>
        <v>4998000</v>
      </c>
      <c r="AG152" s="157">
        <v>1764705.8823529412</v>
      </c>
      <c r="AH152" s="158">
        <f t="shared" si="241"/>
        <v>335294.11764705885</v>
      </c>
      <c r="AI152" s="158">
        <f t="shared" si="242"/>
        <v>2100000</v>
      </c>
      <c r="AJ152" s="159">
        <f t="shared" si="243"/>
        <v>5294117.6470588241</v>
      </c>
      <c r="AK152" s="159">
        <f t="shared" si="244"/>
        <v>6300000</v>
      </c>
      <c r="AL152" s="160">
        <v>2200000</v>
      </c>
      <c r="AM152" s="161">
        <f t="shared" si="245"/>
        <v>418000</v>
      </c>
      <c r="AN152" s="161">
        <f t="shared" si="246"/>
        <v>2618000</v>
      </c>
      <c r="AO152" s="162">
        <f t="shared" si="247"/>
        <v>6600000</v>
      </c>
      <c r="AP152" s="162">
        <f t="shared" si="248"/>
        <v>7854000</v>
      </c>
      <c r="AQ152" s="165"/>
      <c r="AR152" s="165"/>
      <c r="AS152" s="165"/>
      <c r="AT152" s="165"/>
      <c r="AU152" s="165"/>
      <c r="AV152" s="159"/>
      <c r="AW152" s="159"/>
      <c r="AX152" s="159"/>
      <c r="AY152" s="159"/>
      <c r="AZ152" s="159"/>
      <c r="BA152" s="159"/>
      <c r="BB152" s="159"/>
      <c r="BC152" s="159"/>
      <c r="BD152" s="159"/>
      <c r="BE152" s="159"/>
      <c r="BF152" s="159"/>
      <c r="BG152" s="159"/>
      <c r="BH152" s="159"/>
      <c r="BI152" s="159"/>
      <c r="BJ152" s="159"/>
      <c r="BK152" s="159"/>
      <c r="BL152" s="159"/>
      <c r="BM152" s="159"/>
      <c r="BN152" s="159"/>
      <c r="BO152" s="159"/>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c r="DL152" s="31"/>
      <c r="DM152" s="31"/>
      <c r="DN152" s="31"/>
      <c r="DO152" s="31"/>
      <c r="DP152" s="31"/>
      <c r="DQ152" s="31"/>
      <c r="DR152" s="31"/>
      <c r="DS152" s="31"/>
      <c r="DT152" s="31"/>
      <c r="DU152" s="31"/>
      <c r="DV152" s="31"/>
      <c r="DW152" s="31"/>
      <c r="DX152" s="31"/>
      <c r="DY152" s="31"/>
      <c r="DZ152" s="31"/>
      <c r="EA152" s="31"/>
      <c r="EB152" s="31"/>
      <c r="EC152" s="31"/>
      <c r="ED152" s="31"/>
      <c r="EE152" s="31"/>
      <c r="EF152" s="31"/>
      <c r="EG152" s="31"/>
      <c r="EH152" s="31"/>
      <c r="EI152" s="31"/>
      <c r="EJ152" s="31"/>
      <c r="EK152" s="31"/>
      <c r="EL152" s="31"/>
      <c r="EM152" s="31"/>
      <c r="EN152" s="31"/>
      <c r="EO152" s="31"/>
      <c r="EP152" s="31"/>
      <c r="EQ152" s="31"/>
      <c r="ER152" s="31"/>
      <c r="ES152" s="31"/>
      <c r="ET152" s="31"/>
      <c r="EU152" s="31"/>
      <c r="EV152" s="31"/>
      <c r="EW152" s="31"/>
      <c r="EX152" s="31"/>
      <c r="EY152" s="31"/>
      <c r="EZ152" s="31"/>
      <c r="FA152" s="31"/>
      <c r="FB152" s="32">
        <f>+AVERAGE(AB152,AG152,AL152)</f>
        <v>1788235.294117647</v>
      </c>
      <c r="FC152" s="32">
        <f t="shared" si="231"/>
        <v>1788235</v>
      </c>
      <c r="FD152" s="33">
        <f t="shared" si="232"/>
        <v>339764.65</v>
      </c>
      <c r="FE152" s="33">
        <f t="shared" si="249"/>
        <v>2127999.65</v>
      </c>
      <c r="FF152" s="33">
        <f t="shared" si="250"/>
        <v>5364705</v>
      </c>
      <c r="FG152" s="33">
        <f t="shared" si="251"/>
        <v>6383998.9499999993</v>
      </c>
      <c r="FH152" s="34">
        <f t="shared" si="253"/>
        <v>1167469.0574058054</v>
      </c>
      <c r="FI152" s="35">
        <f t="shared" si="252"/>
        <v>0.18287425586212003</v>
      </c>
      <c r="FJ152" s="180"/>
    </row>
    <row r="153" spans="1:166" ht="177.95" customHeight="1" x14ac:dyDescent="0.25">
      <c r="A153" s="10">
        <v>116</v>
      </c>
      <c r="B153" s="13" t="s">
        <v>250</v>
      </c>
      <c r="C153" s="172" t="s">
        <v>251</v>
      </c>
      <c r="D153" s="171">
        <v>110</v>
      </c>
      <c r="E153" s="15" t="s">
        <v>77</v>
      </c>
      <c r="F153" s="15" t="s">
        <v>69</v>
      </c>
      <c r="G153" s="15" t="s">
        <v>69</v>
      </c>
      <c r="H153" s="15"/>
      <c r="I153" s="15"/>
      <c r="J153" s="15"/>
      <c r="K153" s="15"/>
      <c r="L153" s="15"/>
      <c r="M153" s="143"/>
      <c r="N153" s="27"/>
      <c r="O153" s="27"/>
      <c r="P153" s="27"/>
      <c r="Q153" s="27"/>
      <c r="R153" s="29"/>
      <c r="S153" s="29"/>
      <c r="T153" s="29"/>
      <c r="U153" s="29"/>
      <c r="V153" s="29"/>
      <c r="W153" s="30"/>
      <c r="X153" s="31"/>
      <c r="Y153" s="31"/>
      <c r="Z153" s="31"/>
      <c r="AA153" s="31"/>
      <c r="AB153" s="154"/>
      <c r="AC153" s="155">
        <f t="shared" si="237"/>
        <v>0</v>
      </c>
      <c r="AD153" s="155">
        <f t="shared" si="238"/>
        <v>0</v>
      </c>
      <c r="AE153" s="156">
        <f t="shared" si="239"/>
        <v>0</v>
      </c>
      <c r="AF153" s="156">
        <f t="shared" si="240"/>
        <v>0</v>
      </c>
      <c r="AG153" s="166"/>
      <c r="AH153" s="158">
        <f t="shared" si="241"/>
        <v>0</v>
      </c>
      <c r="AI153" s="158">
        <f t="shared" si="242"/>
        <v>0</v>
      </c>
      <c r="AJ153" s="159">
        <f t="shared" si="243"/>
        <v>0</v>
      </c>
      <c r="AK153" s="159">
        <f t="shared" si="244"/>
        <v>0</v>
      </c>
      <c r="AL153" s="160"/>
      <c r="AM153" s="161">
        <f t="shared" si="245"/>
        <v>0</v>
      </c>
      <c r="AN153" s="161">
        <f t="shared" si="246"/>
        <v>0</v>
      </c>
      <c r="AO153" s="162">
        <f t="shared" si="247"/>
        <v>0</v>
      </c>
      <c r="AP153" s="162">
        <f t="shared" si="248"/>
        <v>0</v>
      </c>
      <c r="AQ153" s="165"/>
      <c r="AR153" s="165"/>
      <c r="AS153" s="165"/>
      <c r="AT153" s="165"/>
      <c r="AU153" s="165"/>
      <c r="AV153" s="159">
        <v>63750</v>
      </c>
      <c r="AW153" s="159">
        <f>+AV153*0.19</f>
        <v>12112.5</v>
      </c>
      <c r="AX153" s="159">
        <f>+AW153+AV153</f>
        <v>75862.5</v>
      </c>
      <c r="AY153" s="159">
        <f>+AV153*D153</f>
        <v>7012500</v>
      </c>
      <c r="AZ153" s="159">
        <f>+AX153*D153</f>
        <v>8344875</v>
      </c>
      <c r="BA153" s="159"/>
      <c r="BB153" s="159"/>
      <c r="BC153" s="159"/>
      <c r="BD153" s="159"/>
      <c r="BE153" s="159"/>
      <c r="BF153" s="159"/>
      <c r="BG153" s="159"/>
      <c r="BH153" s="159"/>
      <c r="BI153" s="159"/>
      <c r="BJ153" s="159"/>
      <c r="BK153" s="159"/>
      <c r="BL153" s="159"/>
      <c r="BM153" s="159"/>
      <c r="BN153" s="159"/>
      <c r="BO153" s="159"/>
      <c r="BP153" s="31"/>
      <c r="BQ153" s="31"/>
      <c r="BR153" s="31"/>
      <c r="BS153" s="31"/>
      <c r="BT153" s="31"/>
      <c r="BU153" s="31"/>
      <c r="BV153" s="31"/>
      <c r="BW153" s="31"/>
      <c r="BX153" s="31"/>
      <c r="BY153" s="31"/>
      <c r="BZ153" s="31"/>
      <c r="CA153" s="31"/>
      <c r="CB153" s="31"/>
      <c r="CC153" s="31"/>
      <c r="CD153" s="31"/>
      <c r="CE153" s="31"/>
      <c r="CF153" s="31"/>
      <c r="CG153" s="31"/>
      <c r="CH153" s="31"/>
      <c r="CI153" s="31"/>
      <c r="CJ153" s="31"/>
      <c r="CK153" s="31"/>
      <c r="CL153" s="31"/>
      <c r="CM153" s="31"/>
      <c r="CN153" s="31"/>
      <c r="CO153" s="31"/>
      <c r="CP153" s="31"/>
      <c r="CQ153" s="31"/>
      <c r="CR153" s="31"/>
      <c r="CS153" s="31"/>
      <c r="CT153" s="31"/>
      <c r="CU153" s="31"/>
      <c r="CV153" s="31"/>
      <c r="CW153" s="31"/>
      <c r="CX153" s="31"/>
      <c r="CY153" s="31"/>
      <c r="CZ153" s="31"/>
      <c r="DA153" s="31"/>
      <c r="DB153" s="31"/>
      <c r="DC153" s="31"/>
      <c r="DD153" s="31"/>
      <c r="DE153" s="31"/>
      <c r="DF153" s="31"/>
      <c r="DG153" s="31"/>
      <c r="DH153" s="31"/>
      <c r="DI153" s="31"/>
      <c r="DJ153" s="31"/>
      <c r="DK153" s="31"/>
      <c r="DL153" s="31"/>
      <c r="DM153" s="31"/>
      <c r="DN153" s="31"/>
      <c r="DO153" s="31"/>
      <c r="DP153" s="31"/>
      <c r="DQ153" s="31"/>
      <c r="DR153" s="31"/>
      <c r="DS153" s="31"/>
      <c r="DT153" s="31"/>
      <c r="DU153" s="31"/>
      <c r="DV153" s="31"/>
      <c r="DW153" s="31"/>
      <c r="DX153" s="31"/>
      <c r="DY153" s="31"/>
      <c r="DZ153" s="31"/>
      <c r="EA153" s="31"/>
      <c r="EB153" s="31"/>
      <c r="EC153" s="31"/>
      <c r="ED153" s="31"/>
      <c r="EE153" s="31"/>
      <c r="EF153" s="31"/>
      <c r="EG153" s="31"/>
      <c r="EH153" s="31"/>
      <c r="EI153" s="31"/>
      <c r="EJ153" s="31"/>
      <c r="EK153" s="31"/>
      <c r="EL153" s="31"/>
      <c r="EM153" s="31"/>
      <c r="EN153" s="31"/>
      <c r="EO153" s="31"/>
      <c r="EP153" s="31"/>
      <c r="EQ153" s="31"/>
      <c r="ER153" s="31"/>
      <c r="ES153" s="31"/>
      <c r="ET153" s="31"/>
      <c r="EU153" s="31"/>
      <c r="EV153" s="31"/>
      <c r="EW153" s="31"/>
      <c r="EX153" s="31"/>
      <c r="EY153" s="31"/>
      <c r="EZ153" s="31"/>
      <c r="FA153" s="31"/>
      <c r="FB153" s="32">
        <f>(AV153)</f>
        <v>63750</v>
      </c>
      <c r="FC153" s="32">
        <f t="shared" si="231"/>
        <v>63750</v>
      </c>
      <c r="FD153" s="33">
        <f t="shared" si="232"/>
        <v>12112.5</v>
      </c>
      <c r="FE153" s="33">
        <f t="shared" si="249"/>
        <v>75862.5</v>
      </c>
      <c r="FF153" s="33">
        <f t="shared" si="250"/>
        <v>7012500</v>
      </c>
      <c r="FG153" s="33">
        <f t="shared" si="251"/>
        <v>8344875</v>
      </c>
      <c r="FH153" s="34">
        <f t="shared" si="253"/>
        <v>0</v>
      </c>
      <c r="FI153" s="35">
        <f t="shared" si="252"/>
        <v>0</v>
      </c>
      <c r="FJ153" s="180"/>
    </row>
    <row r="154" spans="1:166" ht="177.95" customHeight="1" x14ac:dyDescent="0.25">
      <c r="A154" s="10">
        <v>117</v>
      </c>
      <c r="B154" s="13" t="s">
        <v>252</v>
      </c>
      <c r="C154" s="172" t="s">
        <v>253</v>
      </c>
      <c r="D154" s="171">
        <v>110</v>
      </c>
      <c r="E154" s="15" t="s">
        <v>77</v>
      </c>
      <c r="F154" s="15" t="s">
        <v>69</v>
      </c>
      <c r="G154" s="15" t="s">
        <v>69</v>
      </c>
      <c r="H154" s="15"/>
      <c r="I154" s="15"/>
      <c r="J154" s="15"/>
      <c r="K154" s="15"/>
      <c r="L154" s="15"/>
      <c r="M154" s="143"/>
      <c r="N154" s="27"/>
      <c r="O154" s="27"/>
      <c r="P154" s="27"/>
      <c r="Q154" s="27"/>
      <c r="R154" s="29"/>
      <c r="S154" s="29"/>
      <c r="T154" s="29"/>
      <c r="U154" s="29"/>
      <c r="V154" s="29"/>
      <c r="W154" s="30"/>
      <c r="X154" s="31"/>
      <c r="Y154" s="31"/>
      <c r="Z154" s="31"/>
      <c r="AA154" s="31"/>
      <c r="AB154" s="154">
        <v>35000</v>
      </c>
      <c r="AC154" s="155">
        <f t="shared" si="237"/>
        <v>6650</v>
      </c>
      <c r="AD154" s="155">
        <f t="shared" si="238"/>
        <v>41650</v>
      </c>
      <c r="AE154" s="156">
        <f t="shared" si="239"/>
        <v>3850000</v>
      </c>
      <c r="AF154" s="156">
        <f t="shared" si="240"/>
        <v>4581500</v>
      </c>
      <c r="AG154" s="157">
        <v>39495.798319327732</v>
      </c>
      <c r="AH154" s="158">
        <f t="shared" si="241"/>
        <v>7504.2016806722695</v>
      </c>
      <c r="AI154" s="158">
        <f t="shared" si="242"/>
        <v>47000</v>
      </c>
      <c r="AJ154" s="159">
        <f t="shared" si="243"/>
        <v>4344537.8151260503</v>
      </c>
      <c r="AK154" s="159">
        <f t="shared" si="244"/>
        <v>5170000</v>
      </c>
      <c r="AL154" s="160"/>
      <c r="AM154" s="161">
        <f t="shared" si="245"/>
        <v>0</v>
      </c>
      <c r="AN154" s="161">
        <f t="shared" si="246"/>
        <v>0</v>
      </c>
      <c r="AO154" s="162">
        <f t="shared" si="247"/>
        <v>0</v>
      </c>
      <c r="AP154" s="162">
        <f t="shared" si="248"/>
        <v>0</v>
      </c>
      <c r="AQ154" s="165">
        <v>40000</v>
      </c>
      <c r="AR154" s="165">
        <f>+AQ154*0.19</f>
        <v>7600</v>
      </c>
      <c r="AS154" s="165">
        <f>+AR154+AQ154</f>
        <v>47600</v>
      </c>
      <c r="AT154" s="165">
        <f>+AQ154*D154</f>
        <v>4400000</v>
      </c>
      <c r="AU154" s="165">
        <f>+AS154*D154</f>
        <v>5236000</v>
      </c>
      <c r="AV154" s="159"/>
      <c r="AW154" s="159"/>
      <c r="AX154" s="159"/>
      <c r="AY154" s="159"/>
      <c r="AZ154" s="159"/>
      <c r="BA154" s="159"/>
      <c r="BB154" s="159"/>
      <c r="BC154" s="159"/>
      <c r="BD154" s="159"/>
      <c r="BE154" s="159"/>
      <c r="BF154" s="159"/>
      <c r="BG154" s="159"/>
      <c r="BH154" s="159"/>
      <c r="BI154" s="159"/>
      <c r="BJ154" s="159"/>
      <c r="BK154" s="159"/>
      <c r="BL154" s="159"/>
      <c r="BM154" s="159"/>
      <c r="BN154" s="159"/>
      <c r="BO154" s="159"/>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c r="DL154" s="31"/>
      <c r="DM154" s="31"/>
      <c r="DN154" s="31"/>
      <c r="DO154" s="31"/>
      <c r="DP154" s="31"/>
      <c r="DQ154" s="31"/>
      <c r="DR154" s="31"/>
      <c r="DS154" s="31"/>
      <c r="DT154" s="31"/>
      <c r="DU154" s="31"/>
      <c r="DV154" s="31"/>
      <c r="DW154" s="31"/>
      <c r="DX154" s="31"/>
      <c r="DY154" s="31"/>
      <c r="DZ154" s="31"/>
      <c r="EA154" s="31"/>
      <c r="EB154" s="31"/>
      <c r="EC154" s="31"/>
      <c r="ED154" s="31"/>
      <c r="EE154" s="31"/>
      <c r="EF154" s="31"/>
      <c r="EG154" s="31"/>
      <c r="EH154" s="31"/>
      <c r="EI154" s="31"/>
      <c r="EJ154" s="31"/>
      <c r="EK154" s="31"/>
      <c r="EL154" s="31"/>
      <c r="EM154" s="31"/>
      <c r="EN154" s="31"/>
      <c r="EO154" s="31"/>
      <c r="EP154" s="31"/>
      <c r="EQ154" s="31"/>
      <c r="ER154" s="31"/>
      <c r="ES154" s="31"/>
      <c r="ET154" s="31"/>
      <c r="EU154" s="31"/>
      <c r="EV154" s="31"/>
      <c r="EW154" s="31"/>
      <c r="EX154" s="31"/>
      <c r="EY154" s="31"/>
      <c r="EZ154" s="31"/>
      <c r="FA154" s="31"/>
      <c r="FB154" s="32">
        <f>(AB154+AG154+AQ154)/3</f>
        <v>38165.266106442577</v>
      </c>
      <c r="FC154" s="32">
        <f t="shared" si="231"/>
        <v>38165</v>
      </c>
      <c r="FD154" s="33">
        <f t="shared" si="232"/>
        <v>7251.35</v>
      </c>
      <c r="FE154" s="33">
        <f t="shared" si="249"/>
        <v>45416.35</v>
      </c>
      <c r="FF154" s="33">
        <f t="shared" si="250"/>
        <v>4198150</v>
      </c>
      <c r="FG154" s="33">
        <f t="shared" si="251"/>
        <v>4995798.5</v>
      </c>
      <c r="FH154" s="34">
        <f>+_xlfn.STDEV.P(AF154,AK154,AU154)</f>
        <v>294214.30209212395</v>
      </c>
      <c r="FI154" s="35">
        <f t="shared" si="252"/>
        <v>5.8892347658161946E-2</v>
      </c>
      <c r="FJ154" s="180"/>
    </row>
    <row r="155" spans="1:166" ht="177.95" customHeight="1" x14ac:dyDescent="0.25">
      <c r="A155" s="10">
        <v>118</v>
      </c>
      <c r="B155" s="13" t="s">
        <v>254</v>
      </c>
      <c r="C155" s="172" t="s">
        <v>255</v>
      </c>
      <c r="D155" s="171">
        <v>100</v>
      </c>
      <c r="E155" s="15" t="s">
        <v>77</v>
      </c>
      <c r="F155" s="15" t="s">
        <v>69</v>
      </c>
      <c r="G155" s="15" t="s">
        <v>69</v>
      </c>
      <c r="H155" s="15"/>
      <c r="I155" s="15"/>
      <c r="J155" s="15"/>
      <c r="K155" s="15"/>
      <c r="L155" s="15"/>
      <c r="M155" s="143"/>
      <c r="N155" s="27"/>
      <c r="O155" s="27"/>
      <c r="P155" s="27"/>
      <c r="Q155" s="27"/>
      <c r="R155" s="29"/>
      <c r="S155" s="29"/>
      <c r="T155" s="29"/>
      <c r="U155" s="29"/>
      <c r="V155" s="29"/>
      <c r="W155" s="30"/>
      <c r="X155" s="31"/>
      <c r="Y155" s="31"/>
      <c r="Z155" s="31"/>
      <c r="AA155" s="31"/>
      <c r="AB155" s="154">
        <v>13000</v>
      </c>
      <c r="AC155" s="155">
        <f t="shared" si="237"/>
        <v>2470</v>
      </c>
      <c r="AD155" s="155">
        <f t="shared" si="238"/>
        <v>15470</v>
      </c>
      <c r="AE155" s="156">
        <f t="shared" si="239"/>
        <v>1300000</v>
      </c>
      <c r="AF155" s="156">
        <f t="shared" si="240"/>
        <v>1547000</v>
      </c>
      <c r="AG155" s="157">
        <v>12605.042016806723</v>
      </c>
      <c r="AH155" s="158">
        <f t="shared" si="241"/>
        <v>2394.9579831932774</v>
      </c>
      <c r="AI155" s="158">
        <f t="shared" si="242"/>
        <v>15000</v>
      </c>
      <c r="AJ155" s="159">
        <f t="shared" si="243"/>
        <v>1260504.2016806724</v>
      </c>
      <c r="AK155" s="159">
        <f t="shared" si="244"/>
        <v>1500000</v>
      </c>
      <c r="AL155" s="160">
        <v>15100</v>
      </c>
      <c r="AM155" s="161">
        <f t="shared" si="245"/>
        <v>2869</v>
      </c>
      <c r="AN155" s="161">
        <f t="shared" si="246"/>
        <v>17969</v>
      </c>
      <c r="AO155" s="162">
        <f t="shared" si="247"/>
        <v>1510000</v>
      </c>
      <c r="AP155" s="162">
        <f t="shared" si="248"/>
        <v>1796900</v>
      </c>
      <c r="AQ155" s="165"/>
      <c r="AR155" s="165"/>
      <c r="AS155" s="165"/>
      <c r="AT155" s="165"/>
      <c r="AU155" s="165"/>
      <c r="AV155" s="159"/>
      <c r="AW155" s="159"/>
      <c r="AX155" s="159"/>
      <c r="AY155" s="159"/>
      <c r="AZ155" s="159"/>
      <c r="BA155" s="159"/>
      <c r="BB155" s="159"/>
      <c r="BC155" s="159"/>
      <c r="BD155" s="159"/>
      <c r="BE155" s="159"/>
      <c r="BF155" s="159"/>
      <c r="BG155" s="159"/>
      <c r="BH155" s="159"/>
      <c r="BI155" s="159"/>
      <c r="BJ155" s="159"/>
      <c r="BK155" s="159"/>
      <c r="BL155" s="159"/>
      <c r="BM155" s="159"/>
      <c r="BN155" s="159"/>
      <c r="BO155" s="159"/>
      <c r="BP155" s="31"/>
      <c r="BQ155" s="31"/>
      <c r="BR155" s="31"/>
      <c r="BS155" s="31"/>
      <c r="BT155" s="31"/>
      <c r="BU155" s="31"/>
      <c r="BV155" s="31"/>
      <c r="BW155" s="31"/>
      <c r="BX155" s="31"/>
      <c r="BY155" s="31"/>
      <c r="BZ155" s="31"/>
      <c r="CA155" s="31"/>
      <c r="CB155" s="31"/>
      <c r="CC155" s="31"/>
      <c r="CD155" s="31"/>
      <c r="CE155" s="31"/>
      <c r="CF155" s="31"/>
      <c r="CG155" s="31"/>
      <c r="CH155" s="31"/>
      <c r="CI155" s="31"/>
      <c r="CJ155" s="31"/>
      <c r="CK155" s="31"/>
      <c r="CL155" s="31"/>
      <c r="CM155" s="31"/>
      <c r="CN155" s="31"/>
      <c r="CO155" s="31"/>
      <c r="CP155" s="31"/>
      <c r="CQ155" s="31"/>
      <c r="CR155" s="31"/>
      <c r="CS155" s="31"/>
      <c r="CT155" s="31"/>
      <c r="CU155" s="31"/>
      <c r="CV155" s="31"/>
      <c r="CW155" s="31"/>
      <c r="CX155" s="31"/>
      <c r="CY155" s="31"/>
      <c r="CZ155" s="31"/>
      <c r="DA155" s="31"/>
      <c r="DB155" s="31"/>
      <c r="DC155" s="31"/>
      <c r="DD155" s="31"/>
      <c r="DE155" s="31"/>
      <c r="DF155" s="31"/>
      <c r="DG155" s="31"/>
      <c r="DH155" s="31"/>
      <c r="DI155" s="31"/>
      <c r="DJ155" s="31"/>
      <c r="DK155" s="31"/>
      <c r="DL155" s="31"/>
      <c r="DM155" s="31"/>
      <c r="DN155" s="31"/>
      <c r="DO155" s="31"/>
      <c r="DP155" s="31"/>
      <c r="DQ155" s="31"/>
      <c r="DR155" s="31"/>
      <c r="DS155" s="31"/>
      <c r="DT155" s="31"/>
      <c r="DU155" s="31"/>
      <c r="DV155" s="31"/>
      <c r="DW155" s="31"/>
      <c r="DX155" s="31"/>
      <c r="DY155" s="31"/>
      <c r="DZ155" s="31"/>
      <c r="EA155" s="31"/>
      <c r="EB155" s="31"/>
      <c r="EC155" s="31"/>
      <c r="ED155" s="31"/>
      <c r="EE155" s="31"/>
      <c r="EF155" s="31"/>
      <c r="EG155" s="31"/>
      <c r="EH155" s="31"/>
      <c r="EI155" s="31"/>
      <c r="EJ155" s="31"/>
      <c r="EK155" s="31"/>
      <c r="EL155" s="31"/>
      <c r="EM155" s="31"/>
      <c r="EN155" s="31"/>
      <c r="EO155" s="31"/>
      <c r="EP155" s="31"/>
      <c r="EQ155" s="31"/>
      <c r="ER155" s="31"/>
      <c r="ES155" s="31"/>
      <c r="ET155" s="31"/>
      <c r="EU155" s="31"/>
      <c r="EV155" s="31"/>
      <c r="EW155" s="31"/>
      <c r="EX155" s="31"/>
      <c r="EY155" s="31"/>
      <c r="EZ155" s="31"/>
      <c r="FA155" s="31"/>
      <c r="FB155" s="32">
        <f>(AB155+AG155+AL155)/3</f>
        <v>13568.347338935573</v>
      </c>
      <c r="FC155" s="32">
        <f t="shared" si="231"/>
        <v>13568</v>
      </c>
      <c r="FD155" s="33">
        <f t="shared" si="232"/>
        <v>2577.92</v>
      </c>
      <c r="FE155" s="33">
        <f t="shared" si="249"/>
        <v>16145.92</v>
      </c>
      <c r="FF155" s="33">
        <f t="shared" si="250"/>
        <v>1356800</v>
      </c>
      <c r="FG155" s="33">
        <f t="shared" si="251"/>
        <v>1614592</v>
      </c>
      <c r="FH155" s="34">
        <f t="shared" si="253"/>
        <v>130302.477165845</v>
      </c>
      <c r="FI155" s="35">
        <f t="shared" si="252"/>
        <v>8.0703036535449829E-2</v>
      </c>
      <c r="FJ155" s="180"/>
    </row>
    <row r="156" spans="1:166" ht="177.95" customHeight="1" x14ac:dyDescent="0.25">
      <c r="A156" s="10">
        <v>119</v>
      </c>
      <c r="B156" s="13" t="s">
        <v>256</v>
      </c>
      <c r="C156" s="172" t="s">
        <v>257</v>
      </c>
      <c r="D156" s="171">
        <v>4</v>
      </c>
      <c r="E156" s="15" t="s">
        <v>77</v>
      </c>
      <c r="F156" s="15">
        <v>2</v>
      </c>
      <c r="G156" s="15" t="s">
        <v>258</v>
      </c>
      <c r="H156" s="151">
        <f>+(7996000/30)</f>
        <v>266533.33333333331</v>
      </c>
      <c r="I156" s="153">
        <f>H156*19%</f>
        <v>50641.333333333328</v>
      </c>
      <c r="J156" s="153">
        <f>+I156+H156</f>
        <v>317174.66666666663</v>
      </c>
      <c r="K156" s="153">
        <f>+H156*D156*F156</f>
        <v>2132266.6666666665</v>
      </c>
      <c r="L156" s="153">
        <f>+J156*D156*F156</f>
        <v>2537397.333333333</v>
      </c>
      <c r="M156" s="143"/>
      <c r="N156" s="27"/>
      <c r="O156" s="27"/>
      <c r="P156" s="27"/>
      <c r="Q156" s="27"/>
      <c r="R156" s="29"/>
      <c r="S156" s="29"/>
      <c r="T156" s="29"/>
      <c r="U156" s="29"/>
      <c r="V156" s="29"/>
      <c r="W156" s="30"/>
      <c r="X156" s="31"/>
      <c r="Y156" s="31"/>
      <c r="Z156" s="31"/>
      <c r="AA156" s="31"/>
      <c r="AB156" s="154"/>
      <c r="AC156" s="155">
        <f t="shared" si="237"/>
        <v>0</v>
      </c>
      <c r="AD156" s="155">
        <f t="shared" si="238"/>
        <v>0</v>
      </c>
      <c r="AE156" s="156">
        <f t="shared" si="239"/>
        <v>0</v>
      </c>
      <c r="AF156" s="156">
        <f t="shared" si="240"/>
        <v>0</v>
      </c>
      <c r="AG156" s="166"/>
      <c r="AH156" s="158">
        <f t="shared" si="241"/>
        <v>0</v>
      </c>
      <c r="AI156" s="158">
        <f t="shared" si="242"/>
        <v>0</v>
      </c>
      <c r="AJ156" s="159">
        <f t="shared" si="243"/>
        <v>0</v>
      </c>
      <c r="AK156" s="159">
        <f t="shared" si="244"/>
        <v>0</v>
      </c>
      <c r="AL156" s="160"/>
      <c r="AM156" s="161">
        <f t="shared" si="245"/>
        <v>0</v>
      </c>
      <c r="AN156" s="161">
        <f t="shared" si="246"/>
        <v>0</v>
      </c>
      <c r="AO156" s="162">
        <f t="shared" si="247"/>
        <v>0</v>
      </c>
      <c r="AP156" s="162">
        <f t="shared" si="248"/>
        <v>0</v>
      </c>
      <c r="AQ156" s="165"/>
      <c r="AR156" s="165">
        <f t="shared" ref="AR156:AR159" si="254">+AQ156*0.19</f>
        <v>0</v>
      </c>
      <c r="AS156" s="165">
        <f t="shared" ref="AS156:AS159" si="255">+AR156+AQ156</f>
        <v>0</v>
      </c>
      <c r="AT156" s="165">
        <f>+AQ156*Y156</f>
        <v>0</v>
      </c>
      <c r="AU156" s="165">
        <f>+AS156*Y156</f>
        <v>0</v>
      </c>
      <c r="AV156" s="159"/>
      <c r="AW156" s="159"/>
      <c r="AX156" s="159"/>
      <c r="AY156" s="159"/>
      <c r="AZ156" s="159"/>
      <c r="BA156" s="159"/>
      <c r="BB156" s="159"/>
      <c r="BC156" s="159"/>
      <c r="BD156" s="159"/>
      <c r="BE156" s="159"/>
      <c r="BF156" s="159"/>
      <c r="BG156" s="159"/>
      <c r="BH156" s="159"/>
      <c r="BI156" s="159"/>
      <c r="BJ156" s="159"/>
      <c r="BK156" s="159"/>
      <c r="BL156" s="159"/>
      <c r="BM156" s="159"/>
      <c r="BN156" s="159"/>
      <c r="BO156" s="159"/>
      <c r="BP156" s="31"/>
      <c r="BQ156" s="31"/>
      <c r="BR156" s="31"/>
      <c r="BS156" s="31"/>
      <c r="BT156" s="31"/>
      <c r="BU156" s="31"/>
      <c r="BV156" s="31"/>
      <c r="BW156" s="31"/>
      <c r="BX156" s="31"/>
      <c r="BY156" s="31"/>
      <c r="BZ156" s="31"/>
      <c r="CA156" s="31"/>
      <c r="CB156" s="31"/>
      <c r="CC156" s="31"/>
      <c r="CD156" s="31"/>
      <c r="CE156" s="31"/>
      <c r="CF156" s="31"/>
      <c r="CG156" s="31"/>
      <c r="CH156" s="31"/>
      <c r="CI156" s="31"/>
      <c r="CJ156" s="31"/>
      <c r="CK156" s="31"/>
      <c r="CL156" s="31"/>
      <c r="CM156" s="31"/>
      <c r="CN156" s="31"/>
      <c r="CO156" s="31"/>
      <c r="CP156" s="31"/>
      <c r="CQ156" s="31"/>
      <c r="CR156" s="31"/>
      <c r="CS156" s="31"/>
      <c r="CT156" s="31"/>
      <c r="CU156" s="31"/>
      <c r="CV156" s="31"/>
      <c r="CW156" s="31"/>
      <c r="CX156" s="31"/>
      <c r="CY156" s="31"/>
      <c r="CZ156" s="31"/>
      <c r="DA156" s="31"/>
      <c r="DB156" s="31"/>
      <c r="DC156" s="31"/>
      <c r="DD156" s="31"/>
      <c r="DE156" s="31"/>
      <c r="DF156" s="31"/>
      <c r="DG156" s="31"/>
      <c r="DH156" s="31"/>
      <c r="DI156" s="31"/>
      <c r="DJ156" s="31"/>
      <c r="DK156" s="31"/>
      <c r="DL156" s="31"/>
      <c r="DM156" s="31"/>
      <c r="DN156" s="31"/>
      <c r="DO156" s="31"/>
      <c r="DP156" s="31"/>
      <c r="DQ156" s="31"/>
      <c r="DR156" s="31"/>
      <c r="DS156" s="31"/>
      <c r="DT156" s="31"/>
      <c r="DU156" s="31"/>
      <c r="DV156" s="31"/>
      <c r="DW156" s="31"/>
      <c r="DX156" s="31"/>
      <c r="DY156" s="31"/>
      <c r="DZ156" s="31"/>
      <c r="EA156" s="31"/>
      <c r="EB156" s="31"/>
      <c r="EC156" s="31"/>
      <c r="ED156" s="31"/>
      <c r="EE156" s="31"/>
      <c r="EF156" s="31"/>
      <c r="EG156" s="31"/>
      <c r="EH156" s="31"/>
      <c r="EI156" s="31"/>
      <c r="EJ156" s="31"/>
      <c r="EK156" s="31"/>
      <c r="EL156" s="31"/>
      <c r="EM156" s="31"/>
      <c r="EN156" s="31"/>
      <c r="EO156" s="31"/>
      <c r="EP156" s="31"/>
      <c r="EQ156" s="31"/>
      <c r="ER156" s="31"/>
      <c r="ES156" s="31"/>
      <c r="ET156" s="31"/>
      <c r="EU156" s="31"/>
      <c r="EV156" s="31"/>
      <c r="EW156" s="31"/>
      <c r="EX156" s="31"/>
      <c r="EY156" s="31"/>
      <c r="EZ156" s="31"/>
      <c r="FA156" s="31"/>
      <c r="FB156" s="151">
        <f>+(7996000/30)</f>
        <v>266533.33333333331</v>
      </c>
      <c r="FC156" s="32">
        <f t="shared" si="231"/>
        <v>266533</v>
      </c>
      <c r="FD156" s="33">
        <f t="shared" si="232"/>
        <v>50641.270000000004</v>
      </c>
      <c r="FE156" s="33">
        <f t="shared" si="249"/>
        <v>317174.27</v>
      </c>
      <c r="FF156" s="33">
        <f t="shared" ref="FF156" si="256">+FC156*D156*F156</f>
        <v>2132264</v>
      </c>
      <c r="FG156" s="33">
        <f t="shared" ref="FG156" si="257">+FE156*D156*F156</f>
        <v>2537394.16</v>
      </c>
      <c r="FH156" s="34">
        <f t="shared" si="253"/>
        <v>0</v>
      </c>
      <c r="FI156" s="35">
        <f t="shared" si="252"/>
        <v>0</v>
      </c>
      <c r="FJ156" s="180"/>
    </row>
    <row r="157" spans="1:166" ht="177.95" customHeight="1" x14ac:dyDescent="0.25">
      <c r="A157" s="10">
        <v>120</v>
      </c>
      <c r="B157" s="13" t="s">
        <v>259</v>
      </c>
      <c r="C157" s="172" t="s">
        <v>260</v>
      </c>
      <c r="D157" s="171">
        <v>1</v>
      </c>
      <c r="E157" s="15" t="s">
        <v>77</v>
      </c>
      <c r="F157" s="15">
        <v>2</v>
      </c>
      <c r="G157" s="15" t="s">
        <v>258</v>
      </c>
      <c r="H157" s="151">
        <f>+(3640000/30)</f>
        <v>121333.33333333333</v>
      </c>
      <c r="I157" s="153">
        <f>H157*19%</f>
        <v>23053.333333333332</v>
      </c>
      <c r="J157" s="153">
        <f>+I157+H157</f>
        <v>144386.66666666666</v>
      </c>
      <c r="K157" s="153">
        <f>+H157*D157*F157</f>
        <v>242666.66666666666</v>
      </c>
      <c r="L157" s="153">
        <f>+J157*D157*F157</f>
        <v>288773.33333333331</v>
      </c>
      <c r="M157" s="143"/>
      <c r="N157" s="27"/>
      <c r="O157" s="27"/>
      <c r="P157" s="27"/>
      <c r="Q157" s="27"/>
      <c r="R157" s="29"/>
      <c r="S157" s="29"/>
      <c r="T157" s="29"/>
      <c r="U157" s="29"/>
      <c r="V157" s="29"/>
      <c r="W157" s="30"/>
      <c r="X157" s="31"/>
      <c r="Y157" s="31"/>
      <c r="Z157" s="31"/>
      <c r="AA157" s="31"/>
      <c r="AB157" s="154"/>
      <c r="AC157" s="155">
        <f t="shared" si="237"/>
        <v>0</v>
      </c>
      <c r="AD157" s="155">
        <f t="shared" si="238"/>
        <v>0</v>
      </c>
      <c r="AE157" s="156">
        <f t="shared" si="239"/>
        <v>0</v>
      </c>
      <c r="AF157" s="156">
        <f t="shared" si="240"/>
        <v>0</v>
      </c>
      <c r="AG157" s="166"/>
      <c r="AH157" s="158">
        <f t="shared" si="241"/>
        <v>0</v>
      </c>
      <c r="AI157" s="158">
        <f t="shared" si="242"/>
        <v>0</v>
      </c>
      <c r="AJ157" s="159">
        <f t="shared" si="243"/>
        <v>0</v>
      </c>
      <c r="AK157" s="159">
        <f t="shared" si="244"/>
        <v>0</v>
      </c>
      <c r="AL157" s="160"/>
      <c r="AM157" s="161">
        <f t="shared" si="245"/>
        <v>0</v>
      </c>
      <c r="AN157" s="161">
        <f t="shared" si="246"/>
        <v>0</v>
      </c>
      <c r="AO157" s="162">
        <f t="shared" si="247"/>
        <v>0</v>
      </c>
      <c r="AP157" s="162">
        <f t="shared" si="248"/>
        <v>0</v>
      </c>
      <c r="AQ157" s="165"/>
      <c r="AR157" s="165">
        <f t="shared" si="254"/>
        <v>0</v>
      </c>
      <c r="AS157" s="165">
        <f t="shared" si="255"/>
        <v>0</v>
      </c>
      <c r="AT157" s="165">
        <f>+AQ157*Y157</f>
        <v>0</v>
      </c>
      <c r="AU157" s="165">
        <f>+AS157*Y157</f>
        <v>0</v>
      </c>
      <c r="AV157" s="159"/>
      <c r="AW157" s="159"/>
      <c r="AX157" s="159"/>
      <c r="AY157" s="159"/>
      <c r="AZ157" s="159"/>
      <c r="BA157" s="159"/>
      <c r="BB157" s="159"/>
      <c r="BC157" s="159"/>
      <c r="BD157" s="159"/>
      <c r="BE157" s="159"/>
      <c r="BF157" s="159"/>
      <c r="BG157" s="159"/>
      <c r="BH157" s="159"/>
      <c r="BI157" s="159"/>
      <c r="BJ157" s="159"/>
      <c r="BK157" s="159"/>
      <c r="BL157" s="159"/>
      <c r="BM157" s="159"/>
      <c r="BN157" s="159"/>
      <c r="BO157" s="159"/>
      <c r="BP157" s="31"/>
      <c r="BQ157" s="31"/>
      <c r="BR157" s="31"/>
      <c r="BS157" s="31"/>
      <c r="BT157" s="31"/>
      <c r="BU157" s="31"/>
      <c r="BV157" s="31"/>
      <c r="BW157" s="31"/>
      <c r="BX157" s="31"/>
      <c r="BY157" s="31"/>
      <c r="BZ157" s="31"/>
      <c r="CA157" s="31"/>
      <c r="CB157" s="31"/>
      <c r="CC157" s="31"/>
      <c r="CD157" s="31"/>
      <c r="CE157" s="31"/>
      <c r="CF157" s="31"/>
      <c r="CG157" s="31"/>
      <c r="CH157" s="31"/>
      <c r="CI157" s="31"/>
      <c r="CJ157" s="31"/>
      <c r="CK157" s="31"/>
      <c r="CL157" s="31"/>
      <c r="CM157" s="31"/>
      <c r="CN157" s="31"/>
      <c r="CO157" s="31"/>
      <c r="CP157" s="31"/>
      <c r="CQ157" s="31"/>
      <c r="CR157" s="31"/>
      <c r="CS157" s="31"/>
      <c r="CT157" s="31"/>
      <c r="CU157" s="31"/>
      <c r="CV157" s="31"/>
      <c r="CW157" s="31"/>
      <c r="CX157" s="31"/>
      <c r="CY157" s="31"/>
      <c r="CZ157" s="31"/>
      <c r="DA157" s="31"/>
      <c r="DB157" s="31"/>
      <c r="DC157" s="31"/>
      <c r="DD157" s="31"/>
      <c r="DE157" s="31"/>
      <c r="DF157" s="31"/>
      <c r="DG157" s="31"/>
      <c r="DH157" s="31"/>
      <c r="DI157" s="31"/>
      <c r="DJ157" s="31"/>
      <c r="DK157" s="31"/>
      <c r="DL157" s="31"/>
      <c r="DM157" s="31"/>
      <c r="DN157" s="31"/>
      <c r="DO157" s="31"/>
      <c r="DP157" s="31"/>
      <c r="DQ157" s="31"/>
      <c r="DR157" s="31"/>
      <c r="DS157" s="31"/>
      <c r="DT157" s="31"/>
      <c r="DU157" s="31"/>
      <c r="DV157" s="31"/>
      <c r="DW157" s="31"/>
      <c r="DX157" s="31"/>
      <c r="DY157" s="31"/>
      <c r="DZ157" s="31"/>
      <c r="EA157" s="31"/>
      <c r="EB157" s="31"/>
      <c r="EC157" s="31"/>
      <c r="ED157" s="31"/>
      <c r="EE157" s="31"/>
      <c r="EF157" s="31"/>
      <c r="EG157" s="31"/>
      <c r="EH157" s="31"/>
      <c r="EI157" s="31"/>
      <c r="EJ157" s="31"/>
      <c r="EK157" s="31"/>
      <c r="EL157" s="31"/>
      <c r="EM157" s="31"/>
      <c r="EN157" s="31"/>
      <c r="EO157" s="31"/>
      <c r="EP157" s="31"/>
      <c r="EQ157" s="31"/>
      <c r="ER157" s="31"/>
      <c r="ES157" s="31"/>
      <c r="ET157" s="31"/>
      <c r="EU157" s="31"/>
      <c r="EV157" s="31"/>
      <c r="EW157" s="31"/>
      <c r="EX157" s="31"/>
      <c r="EY157" s="31"/>
      <c r="EZ157" s="31"/>
      <c r="FA157" s="31"/>
      <c r="FB157" s="151">
        <f>+(3640000/30)</f>
        <v>121333.33333333333</v>
      </c>
      <c r="FC157" s="32">
        <f t="shared" si="231"/>
        <v>121333</v>
      </c>
      <c r="FD157" s="33">
        <f t="shared" si="232"/>
        <v>23053.27</v>
      </c>
      <c r="FE157" s="33">
        <f t="shared" ref="FE157:FE159" si="258">+FC157+FD157</f>
        <v>144386.26999999999</v>
      </c>
      <c r="FF157" s="33">
        <f t="shared" ref="FF157:FF159" si="259">+FC157*D157*F157</f>
        <v>242666</v>
      </c>
      <c r="FG157" s="33">
        <f t="shared" ref="FG157:FG159" si="260">+FE157*D157*F157</f>
        <v>288772.53999999998</v>
      </c>
      <c r="FH157" s="34">
        <f t="shared" si="253"/>
        <v>0</v>
      </c>
      <c r="FI157" s="35">
        <f t="shared" si="252"/>
        <v>0</v>
      </c>
      <c r="FJ157" s="180"/>
    </row>
    <row r="158" spans="1:166" ht="177.95" customHeight="1" x14ac:dyDescent="0.25">
      <c r="A158" s="10">
        <v>121</v>
      </c>
      <c r="B158" s="13" t="s">
        <v>261</v>
      </c>
      <c r="C158" s="172" t="s">
        <v>262</v>
      </c>
      <c r="D158" s="171">
        <v>1</v>
      </c>
      <c r="E158" s="15" t="s">
        <v>77</v>
      </c>
      <c r="F158" s="15">
        <v>10</v>
      </c>
      <c r="G158" s="15" t="s">
        <v>258</v>
      </c>
      <c r="H158" s="151">
        <f>+(7996000/30)</f>
        <v>266533.33333333331</v>
      </c>
      <c r="I158" s="153">
        <f>H158*19%</f>
        <v>50641.333333333328</v>
      </c>
      <c r="J158" s="153">
        <f>+I158+H158</f>
        <v>317174.66666666663</v>
      </c>
      <c r="K158" s="153">
        <f>+H158*D158*F158</f>
        <v>2665333.333333333</v>
      </c>
      <c r="L158" s="153">
        <f>+J158*D158*F158</f>
        <v>3171746.666666666</v>
      </c>
      <c r="M158" s="143"/>
      <c r="N158" s="27"/>
      <c r="O158" s="27"/>
      <c r="P158" s="27"/>
      <c r="Q158" s="27"/>
      <c r="R158" s="29"/>
      <c r="S158" s="29"/>
      <c r="T158" s="29"/>
      <c r="U158" s="29"/>
      <c r="V158" s="29"/>
      <c r="W158" s="30"/>
      <c r="X158" s="31"/>
      <c r="Y158" s="31"/>
      <c r="Z158" s="31"/>
      <c r="AA158" s="31"/>
      <c r="AB158" s="154"/>
      <c r="AC158" s="155">
        <f t="shared" si="237"/>
        <v>0</v>
      </c>
      <c r="AD158" s="155">
        <f t="shared" si="238"/>
        <v>0</v>
      </c>
      <c r="AE158" s="156">
        <f t="shared" si="239"/>
        <v>0</v>
      </c>
      <c r="AF158" s="156">
        <f t="shared" si="240"/>
        <v>0</v>
      </c>
      <c r="AG158" s="166"/>
      <c r="AH158" s="158">
        <f t="shared" si="241"/>
        <v>0</v>
      </c>
      <c r="AI158" s="158">
        <f t="shared" si="242"/>
        <v>0</v>
      </c>
      <c r="AJ158" s="159">
        <f t="shared" si="243"/>
        <v>0</v>
      </c>
      <c r="AK158" s="159">
        <f t="shared" si="244"/>
        <v>0</v>
      </c>
      <c r="AL158" s="160"/>
      <c r="AM158" s="161">
        <f t="shared" si="245"/>
        <v>0</v>
      </c>
      <c r="AN158" s="161">
        <f t="shared" si="246"/>
        <v>0</v>
      </c>
      <c r="AO158" s="162">
        <f t="shared" si="247"/>
        <v>0</v>
      </c>
      <c r="AP158" s="162">
        <f t="shared" si="248"/>
        <v>0</v>
      </c>
      <c r="AQ158" s="165"/>
      <c r="AR158" s="165">
        <f t="shared" si="254"/>
        <v>0</v>
      </c>
      <c r="AS158" s="165">
        <f t="shared" si="255"/>
        <v>0</v>
      </c>
      <c r="AT158" s="165">
        <f>+AQ158*Y158</f>
        <v>0</v>
      </c>
      <c r="AU158" s="165">
        <f>+AS158*Y158</f>
        <v>0</v>
      </c>
      <c r="AV158" s="159"/>
      <c r="AW158" s="159"/>
      <c r="AX158" s="159"/>
      <c r="AY158" s="159"/>
      <c r="AZ158" s="159"/>
      <c r="BA158" s="159"/>
      <c r="BB158" s="159"/>
      <c r="BC158" s="159"/>
      <c r="BD158" s="159"/>
      <c r="BE158" s="159"/>
      <c r="BF158" s="159"/>
      <c r="BG158" s="159"/>
      <c r="BH158" s="159"/>
      <c r="BI158" s="159"/>
      <c r="BJ158" s="159"/>
      <c r="BK158" s="159"/>
      <c r="BL158" s="159"/>
      <c r="BM158" s="159"/>
      <c r="BN158" s="159"/>
      <c r="BO158" s="159"/>
      <c r="BP158" s="31"/>
      <c r="BQ158" s="31"/>
      <c r="BR158" s="31"/>
      <c r="BS158" s="31"/>
      <c r="BT158" s="31"/>
      <c r="BU158" s="31"/>
      <c r="BV158" s="31"/>
      <c r="BW158" s="31"/>
      <c r="BX158" s="31"/>
      <c r="BY158" s="31"/>
      <c r="BZ158" s="31"/>
      <c r="CA158" s="31"/>
      <c r="CB158" s="31"/>
      <c r="CC158" s="31"/>
      <c r="CD158" s="31"/>
      <c r="CE158" s="31"/>
      <c r="CF158" s="31"/>
      <c r="CG158" s="31"/>
      <c r="CH158" s="31"/>
      <c r="CI158" s="31"/>
      <c r="CJ158" s="31"/>
      <c r="CK158" s="31"/>
      <c r="CL158" s="31"/>
      <c r="CM158" s="31"/>
      <c r="CN158" s="31"/>
      <c r="CO158" s="31"/>
      <c r="CP158" s="31"/>
      <c r="CQ158" s="31"/>
      <c r="CR158" s="31"/>
      <c r="CS158" s="31"/>
      <c r="CT158" s="31"/>
      <c r="CU158" s="31"/>
      <c r="CV158" s="31"/>
      <c r="CW158" s="31"/>
      <c r="CX158" s="31"/>
      <c r="CY158" s="31"/>
      <c r="CZ158" s="31"/>
      <c r="DA158" s="31"/>
      <c r="DB158" s="31"/>
      <c r="DC158" s="31"/>
      <c r="DD158" s="31"/>
      <c r="DE158" s="31"/>
      <c r="DF158" s="31"/>
      <c r="DG158" s="31"/>
      <c r="DH158" s="31"/>
      <c r="DI158" s="31"/>
      <c r="DJ158" s="31"/>
      <c r="DK158" s="31"/>
      <c r="DL158" s="31"/>
      <c r="DM158" s="31"/>
      <c r="DN158" s="31"/>
      <c r="DO158" s="31"/>
      <c r="DP158" s="31"/>
      <c r="DQ158" s="31"/>
      <c r="DR158" s="31"/>
      <c r="DS158" s="31"/>
      <c r="DT158" s="31"/>
      <c r="DU158" s="31"/>
      <c r="DV158" s="31"/>
      <c r="DW158" s="31"/>
      <c r="DX158" s="31"/>
      <c r="DY158" s="31"/>
      <c r="DZ158" s="31"/>
      <c r="EA158" s="31"/>
      <c r="EB158" s="31"/>
      <c r="EC158" s="31"/>
      <c r="ED158" s="31"/>
      <c r="EE158" s="31"/>
      <c r="EF158" s="31"/>
      <c r="EG158" s="31"/>
      <c r="EH158" s="31"/>
      <c r="EI158" s="31"/>
      <c r="EJ158" s="31"/>
      <c r="EK158" s="31"/>
      <c r="EL158" s="31"/>
      <c r="EM158" s="31"/>
      <c r="EN158" s="31"/>
      <c r="EO158" s="31"/>
      <c r="EP158" s="31"/>
      <c r="EQ158" s="31"/>
      <c r="ER158" s="31"/>
      <c r="ES158" s="31"/>
      <c r="ET158" s="31"/>
      <c r="EU158" s="31"/>
      <c r="EV158" s="31"/>
      <c r="EW158" s="31"/>
      <c r="EX158" s="31"/>
      <c r="EY158" s="31"/>
      <c r="EZ158" s="31"/>
      <c r="FA158" s="31"/>
      <c r="FB158" s="151">
        <f>+(7996000/30)</f>
        <v>266533.33333333331</v>
      </c>
      <c r="FC158" s="32">
        <f t="shared" si="231"/>
        <v>266533</v>
      </c>
      <c r="FD158" s="33">
        <f t="shared" si="232"/>
        <v>50641.270000000004</v>
      </c>
      <c r="FE158" s="33">
        <f t="shared" si="258"/>
        <v>317174.27</v>
      </c>
      <c r="FF158" s="33">
        <f t="shared" si="259"/>
        <v>2665330</v>
      </c>
      <c r="FG158" s="33">
        <f t="shared" si="260"/>
        <v>3171742.7</v>
      </c>
      <c r="FH158" s="34">
        <f t="shared" si="253"/>
        <v>0</v>
      </c>
      <c r="FI158" s="35">
        <f t="shared" si="252"/>
        <v>0</v>
      </c>
      <c r="FJ158" s="180"/>
    </row>
    <row r="159" spans="1:166" ht="177.95" customHeight="1" x14ac:dyDescent="0.25">
      <c r="A159" s="10">
        <v>122</v>
      </c>
      <c r="B159" s="13" t="s">
        <v>72</v>
      </c>
      <c r="C159" s="172" t="s">
        <v>263</v>
      </c>
      <c r="D159" s="171">
        <v>4</v>
      </c>
      <c r="E159" s="15" t="s">
        <v>77</v>
      </c>
      <c r="F159" s="15">
        <v>16</v>
      </c>
      <c r="G159" s="15" t="s">
        <v>258</v>
      </c>
      <c r="H159" s="151">
        <f>+(3095000/30)</f>
        <v>103166.66666666667</v>
      </c>
      <c r="I159" s="153">
        <f>H159*19%</f>
        <v>19601.666666666668</v>
      </c>
      <c r="J159" s="153">
        <f>+I159+H159</f>
        <v>122768.33333333334</v>
      </c>
      <c r="K159" s="153">
        <f>+H159*D159*F159</f>
        <v>6602666.666666667</v>
      </c>
      <c r="L159" s="153">
        <f>+J159*D159*F159</f>
        <v>7857173.333333334</v>
      </c>
      <c r="M159" s="143"/>
      <c r="N159" s="27"/>
      <c r="O159" s="27"/>
      <c r="P159" s="27"/>
      <c r="Q159" s="27"/>
      <c r="R159" s="29"/>
      <c r="S159" s="29"/>
      <c r="T159" s="29"/>
      <c r="U159" s="29"/>
      <c r="V159" s="29"/>
      <c r="W159" s="30"/>
      <c r="X159" s="31"/>
      <c r="Y159" s="31"/>
      <c r="Z159" s="31"/>
      <c r="AA159" s="31"/>
      <c r="AB159" s="154"/>
      <c r="AC159" s="155">
        <f t="shared" si="237"/>
        <v>0</v>
      </c>
      <c r="AD159" s="155">
        <f t="shared" si="238"/>
        <v>0</v>
      </c>
      <c r="AE159" s="156">
        <f t="shared" si="239"/>
        <v>0</v>
      </c>
      <c r="AF159" s="156">
        <f t="shared" si="240"/>
        <v>0</v>
      </c>
      <c r="AG159" s="166"/>
      <c r="AH159" s="158">
        <f t="shared" si="241"/>
        <v>0</v>
      </c>
      <c r="AI159" s="158">
        <f t="shared" si="242"/>
        <v>0</v>
      </c>
      <c r="AJ159" s="159">
        <f t="shared" si="243"/>
        <v>0</v>
      </c>
      <c r="AK159" s="159">
        <f t="shared" si="244"/>
        <v>0</v>
      </c>
      <c r="AL159" s="160"/>
      <c r="AM159" s="161">
        <f t="shared" si="245"/>
        <v>0</v>
      </c>
      <c r="AN159" s="161">
        <f t="shared" si="246"/>
        <v>0</v>
      </c>
      <c r="AO159" s="162">
        <f t="shared" si="247"/>
        <v>0</v>
      </c>
      <c r="AP159" s="162">
        <f t="shared" si="248"/>
        <v>0</v>
      </c>
      <c r="AQ159" s="165"/>
      <c r="AR159" s="165">
        <f t="shared" si="254"/>
        <v>0</v>
      </c>
      <c r="AS159" s="165">
        <f t="shared" si="255"/>
        <v>0</v>
      </c>
      <c r="AT159" s="165">
        <f>+AQ159*Y159</f>
        <v>0</v>
      </c>
      <c r="AU159" s="165">
        <f>+AS159*Y159</f>
        <v>0</v>
      </c>
      <c r="AV159" s="159"/>
      <c r="AW159" s="159"/>
      <c r="AX159" s="159"/>
      <c r="AY159" s="159"/>
      <c r="AZ159" s="159"/>
      <c r="BA159" s="159"/>
      <c r="BB159" s="159"/>
      <c r="BC159" s="159"/>
      <c r="BD159" s="159"/>
      <c r="BE159" s="159"/>
      <c r="BF159" s="159"/>
      <c r="BG159" s="159"/>
      <c r="BH159" s="159"/>
      <c r="BI159" s="159"/>
      <c r="BJ159" s="159"/>
      <c r="BK159" s="159"/>
      <c r="BL159" s="159"/>
      <c r="BM159" s="159"/>
      <c r="BN159" s="159"/>
      <c r="BO159" s="159"/>
      <c r="BP159" s="31"/>
      <c r="BQ159" s="31"/>
      <c r="BR159" s="31"/>
      <c r="BS159" s="31"/>
      <c r="BT159" s="31"/>
      <c r="BU159" s="31"/>
      <c r="BV159" s="31"/>
      <c r="BW159" s="31"/>
      <c r="BX159" s="31"/>
      <c r="BY159" s="31"/>
      <c r="BZ159" s="31"/>
      <c r="CA159" s="31"/>
      <c r="CB159" s="31"/>
      <c r="CC159" s="31"/>
      <c r="CD159" s="31"/>
      <c r="CE159" s="31"/>
      <c r="CF159" s="31"/>
      <c r="CG159" s="31"/>
      <c r="CH159" s="31"/>
      <c r="CI159" s="31"/>
      <c r="CJ159" s="31"/>
      <c r="CK159" s="31"/>
      <c r="CL159" s="31"/>
      <c r="CM159" s="31"/>
      <c r="CN159" s="31"/>
      <c r="CO159" s="31"/>
      <c r="CP159" s="31"/>
      <c r="CQ159" s="31"/>
      <c r="CR159" s="31"/>
      <c r="CS159" s="31"/>
      <c r="CT159" s="31"/>
      <c r="CU159" s="31"/>
      <c r="CV159" s="31"/>
      <c r="CW159" s="31"/>
      <c r="CX159" s="31"/>
      <c r="CY159" s="31"/>
      <c r="CZ159" s="31"/>
      <c r="DA159" s="31"/>
      <c r="DB159" s="31"/>
      <c r="DC159" s="31"/>
      <c r="DD159" s="31"/>
      <c r="DE159" s="31"/>
      <c r="DF159" s="31"/>
      <c r="DG159" s="31"/>
      <c r="DH159" s="31"/>
      <c r="DI159" s="31"/>
      <c r="DJ159" s="31"/>
      <c r="DK159" s="31"/>
      <c r="DL159" s="31"/>
      <c r="DM159" s="31"/>
      <c r="DN159" s="31"/>
      <c r="DO159" s="31"/>
      <c r="DP159" s="31"/>
      <c r="DQ159" s="31"/>
      <c r="DR159" s="31"/>
      <c r="DS159" s="31"/>
      <c r="DT159" s="31"/>
      <c r="DU159" s="31"/>
      <c r="DV159" s="31"/>
      <c r="DW159" s="31"/>
      <c r="DX159" s="31"/>
      <c r="DY159" s="31"/>
      <c r="DZ159" s="31"/>
      <c r="EA159" s="31"/>
      <c r="EB159" s="31"/>
      <c r="EC159" s="31"/>
      <c r="ED159" s="31"/>
      <c r="EE159" s="31"/>
      <c r="EF159" s="31"/>
      <c r="EG159" s="31"/>
      <c r="EH159" s="31"/>
      <c r="EI159" s="31"/>
      <c r="EJ159" s="31"/>
      <c r="EK159" s="31"/>
      <c r="EL159" s="31"/>
      <c r="EM159" s="31"/>
      <c r="EN159" s="31"/>
      <c r="EO159" s="31"/>
      <c r="EP159" s="31"/>
      <c r="EQ159" s="31"/>
      <c r="ER159" s="31"/>
      <c r="ES159" s="31"/>
      <c r="ET159" s="31"/>
      <c r="EU159" s="31"/>
      <c r="EV159" s="31"/>
      <c r="EW159" s="31"/>
      <c r="EX159" s="31"/>
      <c r="EY159" s="31"/>
      <c r="EZ159" s="31"/>
      <c r="FA159" s="31"/>
      <c r="FB159" s="151">
        <f>+(3095000/30)</f>
        <v>103166.66666666667</v>
      </c>
      <c r="FC159" s="32">
        <f t="shared" si="231"/>
        <v>103167</v>
      </c>
      <c r="FD159" s="33">
        <f t="shared" si="232"/>
        <v>19601.73</v>
      </c>
      <c r="FE159" s="33">
        <f t="shared" si="258"/>
        <v>122768.73</v>
      </c>
      <c r="FF159" s="33">
        <f t="shared" si="259"/>
        <v>6602688</v>
      </c>
      <c r="FG159" s="33">
        <f t="shared" si="260"/>
        <v>7857198.7199999997</v>
      </c>
      <c r="FH159" s="34">
        <f t="shared" si="253"/>
        <v>0</v>
      </c>
      <c r="FI159" s="35">
        <f t="shared" si="252"/>
        <v>0</v>
      </c>
      <c r="FJ159" s="180"/>
    </row>
    <row r="160" spans="1:166" ht="42.95" customHeight="1" x14ac:dyDescent="0.25">
      <c r="A160" s="210"/>
      <c r="B160" s="210"/>
      <c r="C160" s="210"/>
      <c r="D160" s="210"/>
      <c r="E160" s="210"/>
      <c r="F160" s="210"/>
      <c r="G160" s="210"/>
      <c r="H160" s="210"/>
      <c r="I160" s="210"/>
      <c r="J160" s="210"/>
      <c r="K160" s="210"/>
      <c r="L160" s="210"/>
      <c r="M160" s="210"/>
      <c r="N160" s="210"/>
      <c r="O160" s="210"/>
      <c r="P160" s="210"/>
      <c r="Q160" s="210"/>
      <c r="R160" s="210"/>
      <c r="S160" s="210"/>
      <c r="T160" s="210"/>
      <c r="U160" s="210"/>
      <c r="V160" s="210"/>
      <c r="W160" s="210"/>
      <c r="X160" s="210"/>
      <c r="Y160" s="210"/>
      <c r="Z160" s="210"/>
      <c r="AA160" s="210"/>
      <c r="AB160" s="210"/>
      <c r="AC160" s="210"/>
      <c r="AD160" s="210"/>
      <c r="AE160" s="210"/>
      <c r="AF160" s="210"/>
      <c r="AG160" s="210"/>
      <c r="AH160" s="210"/>
      <c r="AI160" s="210"/>
      <c r="AJ160" s="210"/>
      <c r="AK160" s="210"/>
      <c r="AL160" s="210"/>
      <c r="AM160" s="210"/>
      <c r="AN160" s="210"/>
      <c r="AO160" s="210"/>
      <c r="AP160" s="210"/>
      <c r="AQ160" s="210"/>
      <c r="AR160" s="210"/>
      <c r="AS160" s="210"/>
      <c r="AT160" s="210"/>
      <c r="AU160" s="210"/>
      <c r="AV160" s="210"/>
      <c r="AW160" s="210"/>
      <c r="AX160" s="210"/>
      <c r="AY160" s="210"/>
      <c r="AZ160" s="210"/>
      <c r="BA160" s="210"/>
      <c r="BB160" s="210"/>
      <c r="BC160" s="210"/>
      <c r="BD160" s="210"/>
      <c r="BE160" s="210"/>
      <c r="BF160" s="210"/>
      <c r="BG160" s="210"/>
      <c r="BH160" s="210"/>
      <c r="BI160" s="210"/>
      <c r="BJ160" s="210"/>
      <c r="BK160" s="210"/>
      <c r="BL160" s="210"/>
      <c r="BM160" s="210"/>
      <c r="BN160" s="210"/>
      <c r="BO160" s="210"/>
      <c r="BP160" s="210"/>
      <c r="BQ160" s="210"/>
      <c r="BR160" s="210"/>
      <c r="BS160" s="210"/>
      <c r="BT160" s="210"/>
      <c r="BU160" s="210"/>
      <c r="BV160" s="210"/>
      <c r="BW160" s="210"/>
      <c r="BX160" s="210"/>
      <c r="BY160" s="210"/>
      <c r="BZ160" s="210"/>
      <c r="CA160" s="210"/>
      <c r="CB160" s="210"/>
      <c r="CC160" s="210"/>
      <c r="CD160" s="210"/>
      <c r="CE160" s="210"/>
      <c r="CF160" s="210"/>
      <c r="CG160" s="210"/>
      <c r="CH160" s="210"/>
      <c r="CI160" s="210"/>
      <c r="CJ160" s="210"/>
      <c r="CK160" s="210"/>
      <c r="CL160" s="210"/>
      <c r="CM160" s="210"/>
      <c r="CN160" s="210"/>
      <c r="CO160" s="210"/>
      <c r="CP160" s="210"/>
      <c r="CQ160" s="210"/>
      <c r="CR160" s="210"/>
      <c r="CS160" s="210"/>
      <c r="CT160" s="210"/>
      <c r="CU160" s="210"/>
      <c r="CV160" s="210"/>
      <c r="CW160" s="210"/>
      <c r="CX160" s="210"/>
      <c r="CY160" s="210"/>
      <c r="CZ160" s="210"/>
      <c r="DA160" s="210"/>
      <c r="DB160" s="210"/>
      <c r="DC160" s="210"/>
      <c r="DD160" s="210"/>
      <c r="DE160" s="210"/>
      <c r="DF160" s="210"/>
      <c r="DG160" s="210"/>
      <c r="DH160" s="210"/>
      <c r="DI160" s="210"/>
      <c r="DJ160" s="210"/>
      <c r="DK160" s="210"/>
      <c r="DL160" s="210"/>
      <c r="DM160" s="210"/>
      <c r="DN160" s="210"/>
      <c r="DO160" s="210"/>
      <c r="DP160" s="210"/>
      <c r="DQ160" s="210"/>
      <c r="DR160" s="210"/>
      <c r="DS160" s="210"/>
      <c r="DT160" s="210"/>
      <c r="DU160" s="210"/>
      <c r="DV160" s="210"/>
      <c r="DW160" s="210"/>
      <c r="DX160" s="210"/>
      <c r="DY160" s="210"/>
      <c r="DZ160" s="210"/>
      <c r="EA160" s="210"/>
      <c r="EB160" s="210"/>
      <c r="EC160" s="210"/>
      <c r="ED160" s="210"/>
      <c r="EE160" s="210"/>
      <c r="EF160" s="210"/>
      <c r="EG160" s="210"/>
      <c r="EH160" s="210"/>
      <c r="EI160" s="210"/>
      <c r="EJ160" s="210"/>
      <c r="EK160" s="210"/>
      <c r="EL160" s="210"/>
      <c r="EM160" s="210"/>
      <c r="EN160" s="210"/>
      <c r="EO160" s="210"/>
      <c r="EP160" s="210"/>
      <c r="EQ160" s="210"/>
      <c r="ER160" s="210"/>
      <c r="ES160" s="210"/>
      <c r="ET160" s="210"/>
      <c r="EU160" s="210"/>
      <c r="EV160" s="210"/>
      <c r="EW160" s="210"/>
      <c r="EX160" s="210"/>
      <c r="EY160" s="210"/>
      <c r="EZ160" s="210"/>
      <c r="FA160" s="210"/>
      <c r="FB160" s="210"/>
      <c r="FC160" s="210"/>
      <c r="FD160" s="210"/>
      <c r="FE160" s="211"/>
      <c r="FF160" s="174" t="s">
        <v>74</v>
      </c>
      <c r="FG160" s="84">
        <f>+SUM(FG148:FG159)</f>
        <v>48207026.139999993</v>
      </c>
      <c r="FH160" s="124"/>
      <c r="FI160" s="125"/>
    </row>
    <row r="161" spans="1:166" ht="177.95" customHeight="1" x14ac:dyDescent="0.25">
      <c r="A161" s="208" t="s">
        <v>349</v>
      </c>
      <c r="B161" s="209"/>
      <c r="C161" s="209"/>
      <c r="D161" s="209"/>
      <c r="E161" s="209"/>
      <c r="F161" s="209"/>
      <c r="G161" s="209"/>
      <c r="H161" s="71" t="s">
        <v>51</v>
      </c>
      <c r="I161" s="72" t="s">
        <v>52</v>
      </c>
      <c r="J161" s="71" t="s">
        <v>53</v>
      </c>
      <c r="K161" s="71" t="s">
        <v>54</v>
      </c>
      <c r="L161" s="71" t="s">
        <v>55</v>
      </c>
      <c r="M161" s="141" t="s">
        <v>51</v>
      </c>
      <c r="N161" s="6" t="s">
        <v>52</v>
      </c>
      <c r="O161" s="4" t="s">
        <v>53</v>
      </c>
      <c r="P161" s="4" t="s">
        <v>54</v>
      </c>
      <c r="Q161" s="4" t="s">
        <v>55</v>
      </c>
      <c r="R161" s="141" t="s">
        <v>51</v>
      </c>
      <c r="S161" s="6" t="s">
        <v>52</v>
      </c>
      <c r="T161" s="4" t="s">
        <v>53</v>
      </c>
      <c r="U161" s="4" t="s">
        <v>54</v>
      </c>
      <c r="V161" s="4" t="s">
        <v>55</v>
      </c>
      <c r="W161" s="4" t="s">
        <v>51</v>
      </c>
      <c r="X161" s="6" t="s">
        <v>52</v>
      </c>
      <c r="Y161" s="4" t="s">
        <v>53</v>
      </c>
      <c r="Z161" s="4" t="s">
        <v>54</v>
      </c>
      <c r="AA161" s="4" t="s">
        <v>55</v>
      </c>
      <c r="AB161" s="4" t="s">
        <v>238</v>
      </c>
      <c r="AC161" s="4" t="s">
        <v>52</v>
      </c>
      <c r="AD161" s="4" t="s">
        <v>239</v>
      </c>
      <c r="AE161" s="4" t="s">
        <v>240</v>
      </c>
      <c r="AF161" s="4" t="s">
        <v>241</v>
      </c>
      <c r="AG161" s="173" t="s">
        <v>238</v>
      </c>
      <c r="AH161" s="173" t="s">
        <v>52</v>
      </c>
      <c r="AI161" s="173" t="s">
        <v>239</v>
      </c>
      <c r="AJ161" s="173" t="s">
        <v>240</v>
      </c>
      <c r="AK161" s="173" t="s">
        <v>241</v>
      </c>
      <c r="AL161" s="4" t="s">
        <v>238</v>
      </c>
      <c r="AM161" s="4" t="s">
        <v>52</v>
      </c>
      <c r="AN161" s="4" t="s">
        <v>239</v>
      </c>
      <c r="AO161" s="4" t="s">
        <v>240</v>
      </c>
      <c r="AP161" s="4" t="s">
        <v>241</v>
      </c>
      <c r="AQ161" s="173" t="s">
        <v>238</v>
      </c>
      <c r="AR161" s="173" t="s">
        <v>52</v>
      </c>
      <c r="AS161" s="173" t="s">
        <v>239</v>
      </c>
      <c r="AT161" s="173" t="s">
        <v>240</v>
      </c>
      <c r="AU161" s="173" t="s">
        <v>241</v>
      </c>
      <c r="AV161" s="4" t="s">
        <v>238</v>
      </c>
      <c r="AW161" s="4" t="s">
        <v>52</v>
      </c>
      <c r="AX161" s="4" t="s">
        <v>239</v>
      </c>
      <c r="AY161" s="4" t="s">
        <v>240</v>
      </c>
      <c r="AZ161" s="4" t="s">
        <v>241</v>
      </c>
      <c r="BA161" s="173" t="s">
        <v>238</v>
      </c>
      <c r="BB161" s="173" t="s">
        <v>52</v>
      </c>
      <c r="BC161" s="173" t="s">
        <v>239</v>
      </c>
      <c r="BD161" s="173" t="s">
        <v>240</v>
      </c>
      <c r="BE161" s="173" t="s">
        <v>241</v>
      </c>
      <c r="BF161" s="4" t="s">
        <v>238</v>
      </c>
      <c r="BG161" s="4" t="s">
        <v>52</v>
      </c>
      <c r="BH161" s="4" t="s">
        <v>239</v>
      </c>
      <c r="BI161" s="4" t="s">
        <v>240</v>
      </c>
      <c r="BJ161" s="4" t="s">
        <v>241</v>
      </c>
      <c r="BK161" s="173" t="s">
        <v>238</v>
      </c>
      <c r="BL161" s="173" t="s">
        <v>52</v>
      </c>
      <c r="BM161" s="173" t="s">
        <v>239</v>
      </c>
      <c r="BN161" s="173" t="s">
        <v>240</v>
      </c>
      <c r="BO161" s="173" t="s">
        <v>241</v>
      </c>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7" t="s">
        <v>59</v>
      </c>
      <c r="FC161" s="188" t="s">
        <v>335</v>
      </c>
      <c r="FD161" s="8" t="s">
        <v>60</v>
      </c>
      <c r="FE161" s="7" t="s">
        <v>61</v>
      </c>
      <c r="FF161" s="7" t="s">
        <v>62</v>
      </c>
      <c r="FG161" s="7" t="s">
        <v>63</v>
      </c>
      <c r="FH161" s="9" t="s">
        <v>64</v>
      </c>
      <c r="FI161" s="9" t="s">
        <v>65</v>
      </c>
    </row>
    <row r="162" spans="1:166" ht="177.95" customHeight="1" x14ac:dyDescent="0.25">
      <c r="A162" s="10">
        <v>123</v>
      </c>
      <c r="B162" s="13" t="s">
        <v>133</v>
      </c>
      <c r="C162" s="172" t="s">
        <v>264</v>
      </c>
      <c r="D162" s="171">
        <v>1</v>
      </c>
      <c r="E162" s="15" t="s">
        <v>77</v>
      </c>
      <c r="F162" s="15" t="s">
        <v>69</v>
      </c>
      <c r="G162" s="15" t="s">
        <v>69</v>
      </c>
      <c r="H162" s="15"/>
      <c r="I162" s="15"/>
      <c r="J162" s="15"/>
      <c r="K162" s="15"/>
      <c r="L162" s="15"/>
      <c r="M162" s="143"/>
      <c r="N162" s="27"/>
      <c r="O162" s="27"/>
      <c r="P162" s="27"/>
      <c r="Q162" s="27"/>
      <c r="R162" s="29"/>
      <c r="S162" s="29"/>
      <c r="T162" s="29"/>
      <c r="U162" s="29"/>
      <c r="V162" s="29"/>
      <c r="W162" s="30"/>
      <c r="X162" s="31"/>
      <c r="Y162" s="31"/>
      <c r="Z162" s="31"/>
      <c r="AA162" s="31"/>
      <c r="AB162" s="154">
        <v>3300000</v>
      </c>
      <c r="AC162" s="155">
        <f t="shared" si="237"/>
        <v>627000</v>
      </c>
      <c r="AD162" s="155">
        <f t="shared" si="238"/>
        <v>3927000</v>
      </c>
      <c r="AE162" s="156">
        <f t="shared" si="239"/>
        <v>3300000</v>
      </c>
      <c r="AF162" s="156">
        <f t="shared" si="240"/>
        <v>3927000</v>
      </c>
      <c r="AG162" s="157">
        <v>3445378.1512605045</v>
      </c>
      <c r="AH162" s="158">
        <f t="shared" si="241"/>
        <v>654621.84873949585</v>
      </c>
      <c r="AI162" s="158">
        <f t="shared" si="242"/>
        <v>4100000.0000000005</v>
      </c>
      <c r="AJ162" s="159">
        <f t="shared" si="243"/>
        <v>3445378.1512605045</v>
      </c>
      <c r="AK162" s="159">
        <f t="shared" si="244"/>
        <v>4100000.0000000005</v>
      </c>
      <c r="AL162" s="160"/>
      <c r="AM162" s="161">
        <f t="shared" si="245"/>
        <v>0</v>
      </c>
      <c r="AN162" s="161">
        <f t="shared" si="246"/>
        <v>0</v>
      </c>
      <c r="AO162" s="162">
        <f t="shared" si="247"/>
        <v>0</v>
      </c>
      <c r="AP162" s="162">
        <f t="shared" si="248"/>
        <v>0</v>
      </c>
      <c r="AQ162" s="165"/>
      <c r="AR162" s="165">
        <f>+AQ162*0.19</f>
        <v>0</v>
      </c>
      <c r="AS162" s="165">
        <f>+AR162+AQ162</f>
        <v>0</v>
      </c>
      <c r="AT162" s="165">
        <f>+AQ162*Y162</f>
        <v>0</v>
      </c>
      <c r="AU162" s="165">
        <f>+AS162*Y162</f>
        <v>0</v>
      </c>
      <c r="AV162" s="159"/>
      <c r="AW162" s="159"/>
      <c r="AX162" s="159"/>
      <c r="AY162" s="159"/>
      <c r="AZ162" s="159"/>
      <c r="BA162" s="167"/>
      <c r="BB162" s="167"/>
      <c r="BC162" s="167"/>
      <c r="BD162" s="167"/>
      <c r="BE162" s="167"/>
      <c r="BF162" s="168"/>
      <c r="BG162" s="168"/>
      <c r="BH162" s="168"/>
      <c r="BI162" s="168"/>
      <c r="BJ162" s="168"/>
      <c r="BK162" s="169"/>
      <c r="BL162" s="169"/>
      <c r="BM162" s="169"/>
      <c r="BN162" s="169"/>
      <c r="BO162" s="169"/>
      <c r="BP162" s="31"/>
      <c r="BQ162" s="31"/>
      <c r="BR162" s="31"/>
      <c r="BS162" s="31"/>
      <c r="BT162" s="31"/>
      <c r="BU162" s="31"/>
      <c r="BV162" s="31"/>
      <c r="BW162" s="31"/>
      <c r="BX162" s="31"/>
      <c r="BY162" s="31"/>
      <c r="BZ162" s="31"/>
      <c r="CA162" s="31"/>
      <c r="CB162" s="31"/>
      <c r="CC162" s="31"/>
      <c r="CD162" s="31"/>
      <c r="CE162" s="31"/>
      <c r="CF162" s="31"/>
      <c r="CG162" s="31"/>
      <c r="CH162" s="31"/>
      <c r="CI162" s="31"/>
      <c r="CJ162" s="31"/>
      <c r="CK162" s="31"/>
      <c r="CL162" s="31"/>
      <c r="CM162" s="31"/>
      <c r="CN162" s="31"/>
      <c r="CO162" s="31"/>
      <c r="CP162" s="31"/>
      <c r="CQ162" s="31"/>
      <c r="CR162" s="31"/>
      <c r="CS162" s="31"/>
      <c r="CT162" s="31"/>
      <c r="CU162" s="31"/>
      <c r="CV162" s="31"/>
      <c r="CW162" s="31"/>
      <c r="CX162" s="31"/>
      <c r="CY162" s="31"/>
      <c r="CZ162" s="31"/>
      <c r="DA162" s="31"/>
      <c r="DB162" s="31"/>
      <c r="DC162" s="31"/>
      <c r="DD162" s="31"/>
      <c r="DE162" s="31"/>
      <c r="DF162" s="31"/>
      <c r="DG162" s="31"/>
      <c r="DH162" s="31"/>
      <c r="DI162" s="31"/>
      <c r="DJ162" s="31"/>
      <c r="DK162" s="31"/>
      <c r="DL162" s="31"/>
      <c r="DM162" s="31"/>
      <c r="DN162" s="31"/>
      <c r="DO162" s="31"/>
      <c r="DP162" s="31"/>
      <c r="DQ162" s="31"/>
      <c r="DR162" s="31"/>
      <c r="DS162" s="31"/>
      <c r="DT162" s="31"/>
      <c r="DU162" s="31"/>
      <c r="DV162" s="31"/>
      <c r="DW162" s="31"/>
      <c r="DX162" s="31"/>
      <c r="DY162" s="31"/>
      <c r="DZ162" s="31"/>
      <c r="EA162" s="31"/>
      <c r="EB162" s="31"/>
      <c r="EC162" s="31"/>
      <c r="ED162" s="31"/>
      <c r="EE162" s="31"/>
      <c r="EF162" s="31"/>
      <c r="EG162" s="31"/>
      <c r="EH162" s="31"/>
      <c r="EI162" s="31"/>
      <c r="EJ162" s="31"/>
      <c r="EK162" s="31"/>
      <c r="EL162" s="31"/>
      <c r="EM162" s="31"/>
      <c r="EN162" s="31"/>
      <c r="EO162" s="31"/>
      <c r="EP162" s="31"/>
      <c r="EQ162" s="31"/>
      <c r="ER162" s="31"/>
      <c r="ES162" s="31"/>
      <c r="ET162" s="31"/>
      <c r="EU162" s="31"/>
      <c r="EV162" s="31"/>
      <c r="EW162" s="31"/>
      <c r="EX162" s="31"/>
      <c r="EY162" s="31"/>
      <c r="EZ162" s="31"/>
      <c r="FA162" s="31"/>
      <c r="FB162" s="32">
        <f>(AB162+AG162)/2</f>
        <v>3372689.0756302522</v>
      </c>
      <c r="FC162" s="32">
        <f t="shared" ref="FC162:FC174" si="261">ROUND(FB162,0)</f>
        <v>3372689</v>
      </c>
      <c r="FD162" s="33">
        <f t="shared" ref="FD162:FD169" si="262">+FC162*19%</f>
        <v>640810.91</v>
      </c>
      <c r="FE162" s="33">
        <f t="shared" ref="FE162" si="263">+FC162+FD162</f>
        <v>4013499.91</v>
      </c>
      <c r="FF162" s="33">
        <f>+FC162*D162</f>
        <v>3372689</v>
      </c>
      <c r="FG162" s="33">
        <f>+FE162*D162</f>
        <v>4013499.91</v>
      </c>
      <c r="FH162" s="34">
        <f>+_xlfn.STDEV.P(AF162,AK162)</f>
        <v>86500.000000000233</v>
      </c>
      <c r="FI162" s="35">
        <f t="shared" si="252"/>
        <v>2.1552261602019129E-2</v>
      </c>
      <c r="FJ162" s="180"/>
    </row>
    <row r="163" spans="1:166" ht="177.95" customHeight="1" x14ac:dyDescent="0.25">
      <c r="A163" s="10">
        <v>124</v>
      </c>
      <c r="B163" s="13" t="s">
        <v>146</v>
      </c>
      <c r="C163" s="172" t="s">
        <v>229</v>
      </c>
      <c r="D163" s="171">
        <v>150</v>
      </c>
      <c r="E163" s="15" t="s">
        <v>77</v>
      </c>
      <c r="F163" s="15" t="s">
        <v>69</v>
      </c>
      <c r="G163" s="15" t="s">
        <v>69</v>
      </c>
      <c r="H163" s="15"/>
      <c r="I163" s="15"/>
      <c r="J163" s="15"/>
      <c r="K163" s="15"/>
      <c r="L163" s="15"/>
      <c r="M163" s="143"/>
      <c r="N163" s="27"/>
      <c r="O163" s="27"/>
      <c r="P163" s="27"/>
      <c r="Q163" s="27"/>
      <c r="R163" s="29"/>
      <c r="S163" s="29"/>
      <c r="T163" s="29"/>
      <c r="U163" s="29"/>
      <c r="V163" s="29"/>
      <c r="W163" s="30"/>
      <c r="X163" s="31"/>
      <c r="Y163" s="31"/>
      <c r="Z163" s="31"/>
      <c r="AA163" s="31"/>
      <c r="AB163" s="154">
        <v>16000</v>
      </c>
      <c r="AC163" s="155">
        <f t="shared" si="237"/>
        <v>3040</v>
      </c>
      <c r="AD163" s="155">
        <f t="shared" si="238"/>
        <v>19040</v>
      </c>
      <c r="AE163" s="156">
        <f t="shared" si="239"/>
        <v>2400000</v>
      </c>
      <c r="AF163" s="156">
        <f t="shared" si="240"/>
        <v>2856000</v>
      </c>
      <c r="AG163" s="157">
        <v>14747.899159663866</v>
      </c>
      <c r="AH163" s="158">
        <f t="shared" si="241"/>
        <v>2802.1008403361348</v>
      </c>
      <c r="AI163" s="158">
        <f t="shared" si="242"/>
        <v>17550</v>
      </c>
      <c r="AJ163" s="159">
        <f t="shared" si="243"/>
        <v>2212184.8739495799</v>
      </c>
      <c r="AK163" s="159">
        <f t="shared" si="244"/>
        <v>2632500</v>
      </c>
      <c r="AL163" s="160">
        <v>13250</v>
      </c>
      <c r="AM163" s="161">
        <f t="shared" si="245"/>
        <v>2517.5</v>
      </c>
      <c r="AN163" s="161">
        <f t="shared" si="246"/>
        <v>15767.5</v>
      </c>
      <c r="AO163" s="162">
        <f t="shared" si="247"/>
        <v>1987500</v>
      </c>
      <c r="AP163" s="162">
        <f t="shared" si="248"/>
        <v>2365125</v>
      </c>
      <c r="AQ163" s="165"/>
      <c r="AR163" s="165"/>
      <c r="AS163" s="165"/>
      <c r="AT163" s="165"/>
      <c r="AU163" s="165"/>
      <c r="AV163" s="159"/>
      <c r="AW163" s="159"/>
      <c r="AX163" s="159"/>
      <c r="AY163" s="159"/>
      <c r="AZ163" s="159"/>
      <c r="BA163" s="167"/>
      <c r="BB163" s="167"/>
      <c r="BC163" s="167"/>
      <c r="BD163" s="167"/>
      <c r="BE163" s="167"/>
      <c r="BF163" s="168"/>
      <c r="BG163" s="168"/>
      <c r="BH163" s="168"/>
      <c r="BI163" s="168"/>
      <c r="BJ163" s="168"/>
      <c r="BK163" s="169"/>
      <c r="BL163" s="169"/>
      <c r="BM163" s="169"/>
      <c r="BN163" s="169"/>
      <c r="BO163" s="169"/>
      <c r="BP163" s="31"/>
      <c r="BQ163" s="31"/>
      <c r="BR163" s="31"/>
      <c r="BS163" s="31"/>
      <c r="BT163" s="31"/>
      <c r="BU163" s="31"/>
      <c r="BV163" s="31"/>
      <c r="BW163" s="31"/>
      <c r="BX163" s="31"/>
      <c r="BY163" s="31"/>
      <c r="BZ163" s="31"/>
      <c r="CA163" s="31"/>
      <c r="CB163" s="31"/>
      <c r="CC163" s="31"/>
      <c r="CD163" s="31"/>
      <c r="CE163" s="31"/>
      <c r="CF163" s="31"/>
      <c r="CG163" s="31"/>
      <c r="CH163" s="31"/>
      <c r="CI163" s="31"/>
      <c r="CJ163" s="31"/>
      <c r="CK163" s="31"/>
      <c r="CL163" s="31"/>
      <c r="CM163" s="31"/>
      <c r="CN163" s="31"/>
      <c r="CO163" s="31"/>
      <c r="CP163" s="31"/>
      <c r="CQ163" s="31"/>
      <c r="CR163" s="31"/>
      <c r="CS163" s="31"/>
      <c r="CT163" s="31"/>
      <c r="CU163" s="31"/>
      <c r="CV163" s="31"/>
      <c r="CW163" s="31"/>
      <c r="CX163" s="31"/>
      <c r="CY163" s="31"/>
      <c r="CZ163" s="31"/>
      <c r="DA163" s="31"/>
      <c r="DB163" s="31"/>
      <c r="DC163" s="31"/>
      <c r="DD163" s="31"/>
      <c r="DE163" s="31"/>
      <c r="DF163" s="31"/>
      <c r="DG163" s="31"/>
      <c r="DH163" s="31"/>
      <c r="DI163" s="31"/>
      <c r="DJ163" s="31"/>
      <c r="DK163" s="31"/>
      <c r="DL163" s="31"/>
      <c r="DM163" s="31"/>
      <c r="DN163" s="31"/>
      <c r="DO163" s="31"/>
      <c r="DP163" s="31"/>
      <c r="DQ163" s="31"/>
      <c r="DR163" s="31"/>
      <c r="DS163" s="31"/>
      <c r="DT163" s="31"/>
      <c r="DU163" s="31"/>
      <c r="DV163" s="31"/>
      <c r="DW163" s="31"/>
      <c r="DX163" s="31"/>
      <c r="DY163" s="31"/>
      <c r="DZ163" s="31"/>
      <c r="EA163" s="31"/>
      <c r="EB163" s="31"/>
      <c r="EC163" s="31"/>
      <c r="ED163" s="31"/>
      <c r="EE163" s="31"/>
      <c r="EF163" s="31"/>
      <c r="EG163" s="31"/>
      <c r="EH163" s="31"/>
      <c r="EI163" s="31"/>
      <c r="EJ163" s="31"/>
      <c r="EK163" s="31"/>
      <c r="EL163" s="31"/>
      <c r="EM163" s="31"/>
      <c r="EN163" s="31"/>
      <c r="EO163" s="31"/>
      <c r="EP163" s="31"/>
      <c r="EQ163" s="31"/>
      <c r="ER163" s="31"/>
      <c r="ES163" s="31"/>
      <c r="ET163" s="31"/>
      <c r="EU163" s="31"/>
      <c r="EV163" s="31"/>
      <c r="EW163" s="31"/>
      <c r="EX163" s="31"/>
      <c r="EY163" s="31"/>
      <c r="EZ163" s="31"/>
      <c r="FA163" s="31"/>
      <c r="FB163" s="32">
        <f>+AVERAGE(AB163,AG163,AL163)</f>
        <v>14665.966386554623</v>
      </c>
      <c r="FC163" s="32">
        <f t="shared" si="261"/>
        <v>14666</v>
      </c>
      <c r="FD163" s="33">
        <f t="shared" si="262"/>
        <v>2786.54</v>
      </c>
      <c r="FE163" s="33">
        <f t="shared" ref="FE163:FE169" si="264">+FC163+FD163</f>
        <v>17452.54</v>
      </c>
      <c r="FF163" s="33">
        <f t="shared" ref="FF163:FF169" si="265">+FC163*D163</f>
        <v>2199900</v>
      </c>
      <c r="FG163" s="33">
        <f t="shared" ref="FG163:FG169" si="266">+FE163*D163</f>
        <v>2617881</v>
      </c>
      <c r="FH163" s="34">
        <f t="shared" si="253"/>
        <v>200665.53328860441</v>
      </c>
      <c r="FI163" s="35">
        <f t="shared" si="252"/>
        <v>7.6651892614142667E-2</v>
      </c>
      <c r="FJ163" s="180"/>
    </row>
    <row r="164" spans="1:166" ht="177.95" customHeight="1" x14ac:dyDescent="0.25">
      <c r="A164" s="10">
        <v>125</v>
      </c>
      <c r="B164" s="13" t="s">
        <v>246</v>
      </c>
      <c r="C164" s="172" t="s">
        <v>247</v>
      </c>
      <c r="D164" s="171">
        <v>150</v>
      </c>
      <c r="E164" s="15" t="s">
        <v>77</v>
      </c>
      <c r="F164" s="15" t="s">
        <v>69</v>
      </c>
      <c r="G164" s="15" t="s">
        <v>69</v>
      </c>
      <c r="H164" s="15"/>
      <c r="I164" s="15"/>
      <c r="J164" s="15"/>
      <c r="K164" s="15"/>
      <c r="L164" s="15"/>
      <c r="M164" s="143"/>
      <c r="N164" s="27"/>
      <c r="O164" s="27"/>
      <c r="P164" s="27"/>
      <c r="Q164" s="27"/>
      <c r="R164" s="29"/>
      <c r="S164" s="29"/>
      <c r="T164" s="29"/>
      <c r="U164" s="29"/>
      <c r="V164" s="29"/>
      <c r="W164" s="30"/>
      <c r="X164" s="31"/>
      <c r="Y164" s="31"/>
      <c r="Z164" s="31"/>
      <c r="AA164" s="31"/>
      <c r="AB164" s="154">
        <v>29500</v>
      </c>
      <c r="AC164" s="155">
        <f t="shared" si="237"/>
        <v>5605</v>
      </c>
      <c r="AD164" s="155">
        <f t="shared" si="238"/>
        <v>35105</v>
      </c>
      <c r="AE164" s="156">
        <f t="shared" si="239"/>
        <v>4425000</v>
      </c>
      <c r="AF164" s="156">
        <f t="shared" si="240"/>
        <v>5265750</v>
      </c>
      <c r="AG164" s="157">
        <v>27310.9243697479</v>
      </c>
      <c r="AH164" s="158">
        <f t="shared" si="241"/>
        <v>5189.0756302521013</v>
      </c>
      <c r="AI164" s="158">
        <f t="shared" si="242"/>
        <v>32500</v>
      </c>
      <c r="AJ164" s="159">
        <f t="shared" si="243"/>
        <v>4096638.6554621849</v>
      </c>
      <c r="AK164" s="159">
        <f t="shared" si="244"/>
        <v>4875000</v>
      </c>
      <c r="AL164" s="160">
        <v>15584</v>
      </c>
      <c r="AM164" s="161">
        <f t="shared" si="245"/>
        <v>2960.96</v>
      </c>
      <c r="AN164" s="161">
        <f t="shared" si="246"/>
        <v>18544.96</v>
      </c>
      <c r="AO164" s="162">
        <f t="shared" si="247"/>
        <v>2337600</v>
      </c>
      <c r="AP164" s="162">
        <f t="shared" si="248"/>
        <v>2781744</v>
      </c>
      <c r="AQ164" s="165"/>
      <c r="AR164" s="165"/>
      <c r="AS164" s="165"/>
      <c r="AT164" s="165"/>
      <c r="AU164" s="165"/>
      <c r="AV164" s="159"/>
      <c r="AW164" s="159"/>
      <c r="AX164" s="159"/>
      <c r="AY164" s="159"/>
      <c r="AZ164" s="159"/>
      <c r="BA164" s="167"/>
      <c r="BB164" s="167"/>
      <c r="BC164" s="167"/>
      <c r="BD164" s="167"/>
      <c r="BE164" s="167"/>
      <c r="BF164" s="168"/>
      <c r="BG164" s="168"/>
      <c r="BH164" s="168"/>
      <c r="BI164" s="168"/>
      <c r="BJ164" s="168"/>
      <c r="BK164" s="169"/>
      <c r="BL164" s="169"/>
      <c r="BM164" s="169"/>
      <c r="BN164" s="169"/>
      <c r="BO164" s="169"/>
      <c r="BP164" s="31"/>
      <c r="BQ164" s="31"/>
      <c r="BR164" s="31"/>
      <c r="BS164" s="31"/>
      <c r="BT164" s="31"/>
      <c r="BU164" s="31"/>
      <c r="BV164" s="31"/>
      <c r="BW164" s="31"/>
      <c r="BX164" s="31"/>
      <c r="BY164" s="31"/>
      <c r="BZ164" s="31"/>
      <c r="CA164" s="31"/>
      <c r="CB164" s="31"/>
      <c r="CC164" s="31"/>
      <c r="CD164" s="31"/>
      <c r="CE164" s="31"/>
      <c r="CF164" s="31"/>
      <c r="CG164" s="31"/>
      <c r="CH164" s="31"/>
      <c r="CI164" s="31"/>
      <c r="CJ164" s="31"/>
      <c r="CK164" s="31"/>
      <c r="CL164" s="31"/>
      <c r="CM164" s="31"/>
      <c r="CN164" s="31"/>
      <c r="CO164" s="31"/>
      <c r="CP164" s="31"/>
      <c r="CQ164" s="31"/>
      <c r="CR164" s="31"/>
      <c r="CS164" s="31"/>
      <c r="CT164" s="31"/>
      <c r="CU164" s="31"/>
      <c r="CV164" s="31"/>
      <c r="CW164" s="31"/>
      <c r="CX164" s="31"/>
      <c r="CY164" s="31"/>
      <c r="CZ164" s="31"/>
      <c r="DA164" s="31"/>
      <c r="DB164" s="31"/>
      <c r="DC164" s="31"/>
      <c r="DD164" s="31"/>
      <c r="DE164" s="31"/>
      <c r="DF164" s="31"/>
      <c r="DG164" s="31"/>
      <c r="DH164" s="31"/>
      <c r="DI164" s="31"/>
      <c r="DJ164" s="31"/>
      <c r="DK164" s="31"/>
      <c r="DL164" s="31"/>
      <c r="DM164" s="31"/>
      <c r="DN164" s="31"/>
      <c r="DO164" s="31"/>
      <c r="DP164" s="31"/>
      <c r="DQ164" s="31"/>
      <c r="DR164" s="31"/>
      <c r="DS164" s="31"/>
      <c r="DT164" s="31"/>
      <c r="DU164" s="31"/>
      <c r="DV164" s="31"/>
      <c r="DW164" s="31"/>
      <c r="DX164" s="31"/>
      <c r="DY164" s="31"/>
      <c r="DZ164" s="31"/>
      <c r="EA164" s="31"/>
      <c r="EB164" s="31"/>
      <c r="EC164" s="31"/>
      <c r="ED164" s="31"/>
      <c r="EE164" s="31"/>
      <c r="EF164" s="31"/>
      <c r="EG164" s="31"/>
      <c r="EH164" s="31"/>
      <c r="EI164" s="31"/>
      <c r="EJ164" s="31"/>
      <c r="EK164" s="31"/>
      <c r="EL164" s="31"/>
      <c r="EM164" s="31"/>
      <c r="EN164" s="31"/>
      <c r="EO164" s="31"/>
      <c r="EP164" s="31"/>
      <c r="EQ164" s="31"/>
      <c r="ER164" s="31"/>
      <c r="ES164" s="31"/>
      <c r="ET164" s="31"/>
      <c r="EU164" s="31"/>
      <c r="EV164" s="31"/>
      <c r="EW164" s="31"/>
      <c r="EX164" s="31"/>
      <c r="EY164" s="31"/>
      <c r="EZ164" s="31"/>
      <c r="FA164" s="31"/>
      <c r="FB164" s="32">
        <f>(AB164+AG164+AL164)/3</f>
        <v>24131.641456582631</v>
      </c>
      <c r="FC164" s="32">
        <f t="shared" si="261"/>
        <v>24132</v>
      </c>
      <c r="FD164" s="33">
        <f t="shared" si="262"/>
        <v>4585.08</v>
      </c>
      <c r="FE164" s="33">
        <f t="shared" si="264"/>
        <v>28717.08</v>
      </c>
      <c r="FF164" s="33">
        <f t="shared" si="265"/>
        <v>3619800</v>
      </c>
      <c r="FG164" s="33">
        <f t="shared" si="266"/>
        <v>4307562</v>
      </c>
      <c r="FH164" s="34">
        <f>+_xlfn.STDEV.P(AF164,AK164,AP164)</f>
        <v>1090600.8564126475</v>
      </c>
      <c r="FI164" s="35">
        <f t="shared" si="252"/>
        <v>0.25318285759152104</v>
      </c>
      <c r="FJ164" s="180"/>
    </row>
    <row r="165" spans="1:166" ht="177.95" customHeight="1" x14ac:dyDescent="0.25">
      <c r="A165" s="10">
        <v>126</v>
      </c>
      <c r="B165" s="13" t="s">
        <v>265</v>
      </c>
      <c r="C165" s="172" t="s">
        <v>266</v>
      </c>
      <c r="D165" s="171">
        <v>150</v>
      </c>
      <c r="E165" s="15" t="s">
        <v>77</v>
      </c>
      <c r="F165" s="15" t="s">
        <v>69</v>
      </c>
      <c r="G165" s="15" t="s">
        <v>69</v>
      </c>
      <c r="H165" s="15"/>
      <c r="I165" s="15"/>
      <c r="J165" s="15"/>
      <c r="K165" s="15"/>
      <c r="L165" s="15"/>
      <c r="M165" s="143"/>
      <c r="N165" s="27"/>
      <c r="O165" s="27"/>
      <c r="P165" s="27"/>
      <c r="Q165" s="27"/>
      <c r="R165" s="29"/>
      <c r="S165" s="29"/>
      <c r="T165" s="29"/>
      <c r="U165" s="29"/>
      <c r="V165" s="29"/>
      <c r="W165" s="30"/>
      <c r="X165" s="31"/>
      <c r="Y165" s="31"/>
      <c r="Z165" s="31"/>
      <c r="AA165" s="31"/>
      <c r="AB165" s="154">
        <v>20000</v>
      </c>
      <c r="AC165" s="155">
        <f t="shared" si="237"/>
        <v>3800</v>
      </c>
      <c r="AD165" s="155">
        <f t="shared" si="238"/>
        <v>23800</v>
      </c>
      <c r="AE165" s="156">
        <f t="shared" si="239"/>
        <v>3000000</v>
      </c>
      <c r="AF165" s="156">
        <f t="shared" si="240"/>
        <v>3570000</v>
      </c>
      <c r="AG165" s="157">
        <v>20168.067226890758</v>
      </c>
      <c r="AH165" s="158">
        <f t="shared" si="241"/>
        <v>3831.932773109244</v>
      </c>
      <c r="AI165" s="158">
        <f t="shared" si="242"/>
        <v>24000.000000000004</v>
      </c>
      <c r="AJ165" s="159">
        <f t="shared" si="243"/>
        <v>3025210.0840336136</v>
      </c>
      <c r="AK165" s="159">
        <f t="shared" si="244"/>
        <v>3600000.0000000005</v>
      </c>
      <c r="AL165" s="160">
        <v>22250</v>
      </c>
      <c r="AM165" s="161">
        <f t="shared" si="245"/>
        <v>4227.5</v>
      </c>
      <c r="AN165" s="161">
        <f t="shared" si="246"/>
        <v>26477.5</v>
      </c>
      <c r="AO165" s="162">
        <f t="shared" si="247"/>
        <v>3337500</v>
      </c>
      <c r="AP165" s="162">
        <f t="shared" si="248"/>
        <v>3971625</v>
      </c>
      <c r="AQ165" s="165"/>
      <c r="AR165" s="165"/>
      <c r="AS165" s="165"/>
      <c r="AT165" s="165"/>
      <c r="AU165" s="165"/>
      <c r="AV165" s="159"/>
      <c r="AW165" s="159"/>
      <c r="AX165" s="159"/>
      <c r="AY165" s="159"/>
      <c r="AZ165" s="159"/>
      <c r="BA165" s="167"/>
      <c r="BB165" s="167"/>
      <c r="BC165" s="167"/>
      <c r="BD165" s="167"/>
      <c r="BE165" s="167"/>
      <c r="BF165" s="168"/>
      <c r="BG165" s="168"/>
      <c r="BH165" s="168"/>
      <c r="BI165" s="168"/>
      <c r="BJ165" s="168"/>
      <c r="BK165" s="169"/>
      <c r="BL165" s="169"/>
      <c r="BM165" s="169"/>
      <c r="BN165" s="169"/>
      <c r="BO165" s="169"/>
      <c r="BP165" s="31"/>
      <c r="BQ165" s="31"/>
      <c r="BR165" s="31"/>
      <c r="BS165" s="31"/>
      <c r="BT165" s="31"/>
      <c r="BU165" s="31"/>
      <c r="BV165" s="31"/>
      <c r="BW165" s="31"/>
      <c r="BX165" s="31"/>
      <c r="BY165" s="31"/>
      <c r="BZ165" s="31"/>
      <c r="CA165" s="31"/>
      <c r="CB165" s="31"/>
      <c r="CC165" s="31"/>
      <c r="CD165" s="31"/>
      <c r="CE165" s="31"/>
      <c r="CF165" s="31"/>
      <c r="CG165" s="31"/>
      <c r="CH165" s="31"/>
      <c r="CI165" s="31"/>
      <c r="CJ165" s="31"/>
      <c r="CK165" s="31"/>
      <c r="CL165" s="31"/>
      <c r="CM165" s="31"/>
      <c r="CN165" s="31"/>
      <c r="CO165" s="31"/>
      <c r="CP165" s="31"/>
      <c r="CQ165" s="31"/>
      <c r="CR165" s="31"/>
      <c r="CS165" s="31"/>
      <c r="CT165" s="31"/>
      <c r="CU165" s="31"/>
      <c r="CV165" s="31"/>
      <c r="CW165" s="31"/>
      <c r="CX165" s="31"/>
      <c r="CY165" s="31"/>
      <c r="CZ165" s="31"/>
      <c r="DA165" s="31"/>
      <c r="DB165" s="31"/>
      <c r="DC165" s="31"/>
      <c r="DD165" s="31"/>
      <c r="DE165" s="31"/>
      <c r="DF165" s="31"/>
      <c r="DG165" s="31"/>
      <c r="DH165" s="31"/>
      <c r="DI165" s="31"/>
      <c r="DJ165" s="31"/>
      <c r="DK165" s="31"/>
      <c r="DL165" s="31"/>
      <c r="DM165" s="31"/>
      <c r="DN165" s="31"/>
      <c r="DO165" s="31"/>
      <c r="DP165" s="31"/>
      <c r="DQ165" s="31"/>
      <c r="DR165" s="31"/>
      <c r="DS165" s="31"/>
      <c r="DT165" s="31"/>
      <c r="DU165" s="31"/>
      <c r="DV165" s="31"/>
      <c r="DW165" s="31"/>
      <c r="DX165" s="31"/>
      <c r="DY165" s="31"/>
      <c r="DZ165" s="31"/>
      <c r="EA165" s="31"/>
      <c r="EB165" s="31"/>
      <c r="EC165" s="31"/>
      <c r="ED165" s="31"/>
      <c r="EE165" s="31"/>
      <c r="EF165" s="31"/>
      <c r="EG165" s="31"/>
      <c r="EH165" s="31"/>
      <c r="EI165" s="31"/>
      <c r="EJ165" s="31"/>
      <c r="EK165" s="31"/>
      <c r="EL165" s="31"/>
      <c r="EM165" s="31"/>
      <c r="EN165" s="31"/>
      <c r="EO165" s="31"/>
      <c r="EP165" s="31"/>
      <c r="EQ165" s="31"/>
      <c r="ER165" s="31"/>
      <c r="ES165" s="31"/>
      <c r="ET165" s="31"/>
      <c r="EU165" s="31"/>
      <c r="EV165" s="31"/>
      <c r="EW165" s="31"/>
      <c r="EX165" s="31"/>
      <c r="EY165" s="31"/>
      <c r="EZ165" s="31"/>
      <c r="FA165" s="31"/>
      <c r="FB165" s="32">
        <f>(AB165+AG165+AL165)/3</f>
        <v>20806.022408963585</v>
      </c>
      <c r="FC165" s="32">
        <f t="shared" si="261"/>
        <v>20806</v>
      </c>
      <c r="FD165" s="33">
        <f t="shared" si="262"/>
        <v>3953.14</v>
      </c>
      <c r="FE165" s="33">
        <f t="shared" si="264"/>
        <v>24759.14</v>
      </c>
      <c r="FF165" s="33">
        <f t="shared" si="265"/>
        <v>3120900</v>
      </c>
      <c r="FG165" s="33">
        <f t="shared" si="266"/>
        <v>3713871</v>
      </c>
      <c r="FH165" s="34">
        <f t="shared" si="253"/>
        <v>182667.81667825332</v>
      </c>
      <c r="FI165" s="35">
        <f t="shared" si="252"/>
        <v>4.9185288524629243E-2</v>
      </c>
      <c r="FJ165" s="180"/>
    </row>
    <row r="166" spans="1:166" ht="177.95" customHeight="1" x14ac:dyDescent="0.25">
      <c r="A166" s="10">
        <v>127</v>
      </c>
      <c r="B166" s="13" t="s">
        <v>252</v>
      </c>
      <c r="C166" s="172" t="s">
        <v>253</v>
      </c>
      <c r="D166" s="171">
        <v>160</v>
      </c>
      <c r="E166" s="15" t="s">
        <v>77</v>
      </c>
      <c r="F166" s="15" t="s">
        <v>69</v>
      </c>
      <c r="G166" s="15" t="s">
        <v>69</v>
      </c>
      <c r="H166" s="15"/>
      <c r="I166" s="15"/>
      <c r="J166" s="15"/>
      <c r="K166" s="15"/>
      <c r="L166" s="15"/>
      <c r="M166" s="143"/>
      <c r="N166" s="27"/>
      <c r="O166" s="27"/>
      <c r="P166" s="27"/>
      <c r="Q166" s="27"/>
      <c r="R166" s="29"/>
      <c r="S166" s="29"/>
      <c r="T166" s="29"/>
      <c r="U166" s="29"/>
      <c r="V166" s="29"/>
      <c r="W166" s="30"/>
      <c r="X166" s="31"/>
      <c r="Y166" s="31"/>
      <c r="Z166" s="31"/>
      <c r="AA166" s="31"/>
      <c r="AB166" s="154">
        <v>35000</v>
      </c>
      <c r="AC166" s="155">
        <f t="shared" si="237"/>
        <v>6650</v>
      </c>
      <c r="AD166" s="155">
        <f t="shared" si="238"/>
        <v>41650</v>
      </c>
      <c r="AE166" s="156">
        <f t="shared" si="239"/>
        <v>5600000</v>
      </c>
      <c r="AF166" s="156">
        <f t="shared" si="240"/>
        <v>6664000</v>
      </c>
      <c r="AG166" s="157">
        <v>39495.798319327732</v>
      </c>
      <c r="AH166" s="158">
        <f t="shared" si="241"/>
        <v>7504.2016806722695</v>
      </c>
      <c r="AI166" s="158">
        <f t="shared" si="242"/>
        <v>47000</v>
      </c>
      <c r="AJ166" s="159">
        <f t="shared" si="243"/>
        <v>6319327.7310924372</v>
      </c>
      <c r="AK166" s="159">
        <f t="shared" si="244"/>
        <v>7520000</v>
      </c>
      <c r="AL166" s="160"/>
      <c r="AM166" s="161">
        <f t="shared" si="245"/>
        <v>0</v>
      </c>
      <c r="AN166" s="161">
        <f t="shared" si="246"/>
        <v>0</v>
      </c>
      <c r="AO166" s="162">
        <f t="shared" si="247"/>
        <v>0</v>
      </c>
      <c r="AP166" s="162">
        <f t="shared" si="248"/>
        <v>0</v>
      </c>
      <c r="AQ166" s="165">
        <v>40000</v>
      </c>
      <c r="AR166" s="165">
        <f>+AQ166*0.19</f>
        <v>7600</v>
      </c>
      <c r="AS166" s="165">
        <f>+AR166+AQ166</f>
        <v>47600</v>
      </c>
      <c r="AT166" s="165">
        <f>+AQ166*D166</f>
        <v>6400000</v>
      </c>
      <c r="AU166" s="165">
        <f>+AS166*D166</f>
        <v>7616000</v>
      </c>
      <c r="AV166" s="159"/>
      <c r="AW166" s="159"/>
      <c r="AX166" s="159"/>
      <c r="AY166" s="159"/>
      <c r="AZ166" s="159"/>
      <c r="BA166" s="167"/>
      <c r="BB166" s="167"/>
      <c r="BC166" s="167"/>
      <c r="BD166" s="167"/>
      <c r="BE166" s="167"/>
      <c r="BF166" s="168"/>
      <c r="BG166" s="168"/>
      <c r="BH166" s="168"/>
      <c r="BI166" s="168"/>
      <c r="BJ166" s="168"/>
      <c r="BK166" s="169"/>
      <c r="BL166" s="169"/>
      <c r="BM166" s="169"/>
      <c r="BN166" s="169"/>
      <c r="BO166" s="169"/>
      <c r="BP166" s="31"/>
      <c r="BQ166" s="31"/>
      <c r="BR166" s="31"/>
      <c r="BS166" s="31"/>
      <c r="BT166" s="31"/>
      <c r="BU166" s="31"/>
      <c r="BV166" s="31"/>
      <c r="BW166" s="31"/>
      <c r="BX166" s="31"/>
      <c r="BY166" s="31"/>
      <c r="BZ166" s="31"/>
      <c r="CA166" s="31"/>
      <c r="CB166" s="31"/>
      <c r="CC166" s="31"/>
      <c r="CD166" s="31"/>
      <c r="CE166" s="31"/>
      <c r="CF166" s="31"/>
      <c r="CG166" s="31"/>
      <c r="CH166" s="31"/>
      <c r="CI166" s="31"/>
      <c r="CJ166" s="31"/>
      <c r="CK166" s="31"/>
      <c r="CL166" s="31"/>
      <c r="CM166" s="31"/>
      <c r="CN166" s="31"/>
      <c r="CO166" s="31"/>
      <c r="CP166" s="31"/>
      <c r="CQ166" s="31"/>
      <c r="CR166" s="31"/>
      <c r="CS166" s="31"/>
      <c r="CT166" s="31"/>
      <c r="CU166" s="31"/>
      <c r="CV166" s="31"/>
      <c r="CW166" s="31"/>
      <c r="CX166" s="31"/>
      <c r="CY166" s="31"/>
      <c r="CZ166" s="31"/>
      <c r="DA166" s="31"/>
      <c r="DB166" s="31"/>
      <c r="DC166" s="31"/>
      <c r="DD166" s="31"/>
      <c r="DE166" s="31"/>
      <c r="DF166" s="31"/>
      <c r="DG166" s="31"/>
      <c r="DH166" s="31"/>
      <c r="DI166" s="31"/>
      <c r="DJ166" s="31"/>
      <c r="DK166" s="31"/>
      <c r="DL166" s="31"/>
      <c r="DM166" s="31"/>
      <c r="DN166" s="31"/>
      <c r="DO166" s="31"/>
      <c r="DP166" s="31"/>
      <c r="DQ166" s="31"/>
      <c r="DR166" s="31"/>
      <c r="DS166" s="31"/>
      <c r="DT166" s="31"/>
      <c r="DU166" s="31"/>
      <c r="DV166" s="31"/>
      <c r="DW166" s="31"/>
      <c r="DX166" s="31"/>
      <c r="DY166" s="31"/>
      <c r="DZ166" s="31"/>
      <c r="EA166" s="31"/>
      <c r="EB166" s="31"/>
      <c r="EC166" s="31"/>
      <c r="ED166" s="31"/>
      <c r="EE166" s="31"/>
      <c r="EF166" s="31"/>
      <c r="EG166" s="31"/>
      <c r="EH166" s="31"/>
      <c r="EI166" s="31"/>
      <c r="EJ166" s="31"/>
      <c r="EK166" s="31"/>
      <c r="EL166" s="31"/>
      <c r="EM166" s="31"/>
      <c r="EN166" s="31"/>
      <c r="EO166" s="31"/>
      <c r="EP166" s="31"/>
      <c r="EQ166" s="31"/>
      <c r="ER166" s="31"/>
      <c r="ES166" s="31"/>
      <c r="ET166" s="31"/>
      <c r="EU166" s="31"/>
      <c r="EV166" s="31"/>
      <c r="EW166" s="31"/>
      <c r="EX166" s="31"/>
      <c r="EY166" s="31"/>
      <c r="EZ166" s="31"/>
      <c r="FA166" s="31"/>
      <c r="FB166" s="32">
        <f>+AVERAGE(AB166,AG166,AQ166)</f>
        <v>38165.266106442577</v>
      </c>
      <c r="FC166" s="32">
        <f t="shared" si="261"/>
        <v>38165</v>
      </c>
      <c r="FD166" s="33">
        <f t="shared" si="262"/>
        <v>7251.35</v>
      </c>
      <c r="FE166" s="33">
        <f t="shared" si="264"/>
        <v>45416.35</v>
      </c>
      <c r="FF166" s="33">
        <f t="shared" si="265"/>
        <v>6106400</v>
      </c>
      <c r="FG166" s="33">
        <f t="shared" si="266"/>
        <v>7266616</v>
      </c>
      <c r="FH166" s="34">
        <f>+_xlfn.STDEV.P(AF166,AK166,AU166)</f>
        <v>427948.07577036211</v>
      </c>
      <c r="FI166" s="35">
        <f t="shared" si="252"/>
        <v>5.8892347658161946E-2</v>
      </c>
      <c r="FJ166" s="180"/>
    </row>
    <row r="167" spans="1:166" ht="177.95" customHeight="1" x14ac:dyDescent="0.25">
      <c r="A167" s="10">
        <v>128</v>
      </c>
      <c r="B167" s="13" t="s">
        <v>267</v>
      </c>
      <c r="C167" s="172" t="s">
        <v>268</v>
      </c>
      <c r="D167" s="171">
        <v>150</v>
      </c>
      <c r="E167" s="15" t="s">
        <v>77</v>
      </c>
      <c r="F167" s="15" t="s">
        <v>69</v>
      </c>
      <c r="G167" s="15" t="s">
        <v>69</v>
      </c>
      <c r="H167" s="15"/>
      <c r="I167" s="15"/>
      <c r="J167" s="15"/>
      <c r="K167" s="15"/>
      <c r="L167" s="15"/>
      <c r="M167" s="143"/>
      <c r="N167" s="27"/>
      <c r="O167" s="27"/>
      <c r="P167" s="27"/>
      <c r="Q167" s="27"/>
      <c r="R167" s="29"/>
      <c r="S167" s="29"/>
      <c r="T167" s="29"/>
      <c r="U167" s="29"/>
      <c r="V167" s="29"/>
      <c r="W167" s="30"/>
      <c r="X167" s="31"/>
      <c r="Y167" s="31"/>
      <c r="Z167" s="31"/>
      <c r="AA167" s="31"/>
      <c r="AB167" s="154"/>
      <c r="AC167" s="155">
        <f t="shared" si="237"/>
        <v>0</v>
      </c>
      <c r="AD167" s="155">
        <f t="shared" si="238"/>
        <v>0</v>
      </c>
      <c r="AE167" s="156">
        <f t="shared" si="239"/>
        <v>0</v>
      </c>
      <c r="AF167" s="156">
        <f t="shared" si="240"/>
        <v>0</v>
      </c>
      <c r="AG167" s="157"/>
      <c r="AH167" s="158">
        <f t="shared" si="241"/>
        <v>0</v>
      </c>
      <c r="AI167" s="158">
        <f t="shared" si="242"/>
        <v>0</v>
      </c>
      <c r="AJ167" s="159">
        <f>+AG167*D167</f>
        <v>0</v>
      </c>
      <c r="AK167" s="159">
        <f t="shared" si="244"/>
        <v>0</v>
      </c>
      <c r="AL167" s="160"/>
      <c r="AM167" s="161">
        <f t="shared" si="245"/>
        <v>0</v>
      </c>
      <c r="AN167" s="161">
        <f t="shared" si="246"/>
        <v>0</v>
      </c>
      <c r="AO167" s="162">
        <f>+AL167*D167</f>
        <v>0</v>
      </c>
      <c r="AP167" s="162">
        <f t="shared" si="248"/>
        <v>0</v>
      </c>
      <c r="AQ167" s="165"/>
      <c r="AR167" s="165"/>
      <c r="AS167" s="165"/>
      <c r="AT167" s="165"/>
      <c r="AU167" s="165"/>
      <c r="AV167" s="159"/>
      <c r="AW167" s="159"/>
      <c r="AX167" s="159"/>
      <c r="AY167" s="159"/>
      <c r="AZ167" s="159"/>
      <c r="BA167" s="170">
        <v>98403.361344537814</v>
      </c>
      <c r="BB167" s="170">
        <v>18696.638655462186</v>
      </c>
      <c r="BC167" s="170">
        <v>117100</v>
      </c>
      <c r="BD167" s="170">
        <f>+BA167*D167</f>
        <v>14760504.201680671</v>
      </c>
      <c r="BE167" s="170">
        <f>+BC167*D167</f>
        <v>17565000</v>
      </c>
      <c r="BF167" s="168">
        <f>+BH167/1.19</f>
        <v>110000</v>
      </c>
      <c r="BG167" s="168">
        <f>+BF167*0.19</f>
        <v>20900</v>
      </c>
      <c r="BH167" s="168">
        <v>130900</v>
      </c>
      <c r="BI167" s="168">
        <f>+BF167*150</f>
        <v>16500000</v>
      </c>
      <c r="BJ167" s="168">
        <f>+BH167*150</f>
        <v>19635000</v>
      </c>
      <c r="BK167" s="169">
        <f>+BM167/1.19</f>
        <v>96638.655462184877</v>
      </c>
      <c r="BL167" s="169">
        <f>+BK167*0.19</f>
        <v>18361.344537815126</v>
      </c>
      <c r="BM167" s="169">
        <v>115000</v>
      </c>
      <c r="BN167" s="169">
        <f>+BK167*150</f>
        <v>14495798.319327731</v>
      </c>
      <c r="BO167" s="169">
        <f>+BM167*150</f>
        <v>17250000</v>
      </c>
      <c r="BP167" s="31"/>
      <c r="BQ167" s="31"/>
      <c r="BR167" s="31"/>
      <c r="BS167" s="31"/>
      <c r="BT167" s="31"/>
      <c r="BU167" s="31"/>
      <c r="BV167" s="31"/>
      <c r="BW167" s="31"/>
      <c r="BX167" s="31"/>
      <c r="BY167" s="31"/>
      <c r="BZ167" s="31"/>
      <c r="CA167" s="31"/>
      <c r="CB167" s="31"/>
      <c r="CC167" s="31"/>
      <c r="CD167" s="31"/>
      <c r="CE167" s="31"/>
      <c r="CF167" s="31"/>
      <c r="CG167" s="31"/>
      <c r="CH167" s="31"/>
      <c r="CI167" s="31"/>
      <c r="CJ167" s="31"/>
      <c r="CK167" s="31"/>
      <c r="CL167" s="31"/>
      <c r="CM167" s="31"/>
      <c r="CN167" s="31"/>
      <c r="CO167" s="31"/>
      <c r="CP167" s="31"/>
      <c r="CQ167" s="31"/>
      <c r="CR167" s="31"/>
      <c r="CS167" s="31"/>
      <c r="CT167" s="31"/>
      <c r="CU167" s="31"/>
      <c r="CV167" s="31"/>
      <c r="CW167" s="31"/>
      <c r="CX167" s="31"/>
      <c r="CY167" s="31"/>
      <c r="CZ167" s="31"/>
      <c r="DA167" s="31"/>
      <c r="DB167" s="31"/>
      <c r="DC167" s="31"/>
      <c r="DD167" s="31"/>
      <c r="DE167" s="31"/>
      <c r="DF167" s="31"/>
      <c r="DG167" s="31"/>
      <c r="DH167" s="31"/>
      <c r="DI167" s="31"/>
      <c r="DJ167" s="31"/>
      <c r="DK167" s="31"/>
      <c r="DL167" s="31"/>
      <c r="DM167" s="31"/>
      <c r="DN167" s="31"/>
      <c r="DO167" s="31"/>
      <c r="DP167" s="31"/>
      <c r="DQ167" s="31"/>
      <c r="DR167" s="31"/>
      <c r="DS167" s="31"/>
      <c r="DT167" s="31"/>
      <c r="DU167" s="31"/>
      <c r="DV167" s="31"/>
      <c r="DW167" s="31"/>
      <c r="DX167" s="31"/>
      <c r="DY167" s="31"/>
      <c r="DZ167" s="31"/>
      <c r="EA167" s="31"/>
      <c r="EB167" s="31"/>
      <c r="EC167" s="31"/>
      <c r="ED167" s="31"/>
      <c r="EE167" s="31"/>
      <c r="EF167" s="31"/>
      <c r="EG167" s="31"/>
      <c r="EH167" s="31"/>
      <c r="EI167" s="31"/>
      <c r="EJ167" s="31"/>
      <c r="EK167" s="31"/>
      <c r="EL167" s="31"/>
      <c r="EM167" s="31"/>
      <c r="EN167" s="31"/>
      <c r="EO167" s="31"/>
      <c r="EP167" s="31"/>
      <c r="EQ167" s="31"/>
      <c r="ER167" s="31"/>
      <c r="ES167" s="31"/>
      <c r="ET167" s="31"/>
      <c r="EU167" s="31"/>
      <c r="EV167" s="31"/>
      <c r="EW167" s="31"/>
      <c r="EX167" s="31"/>
      <c r="EY167" s="31"/>
      <c r="EZ167" s="31"/>
      <c r="FA167" s="31"/>
      <c r="FB167" s="32">
        <f>+AVERAGE(BA167,BF167,BK167)</f>
        <v>101680.67226890755</v>
      </c>
      <c r="FC167" s="32">
        <f t="shared" si="261"/>
        <v>101681</v>
      </c>
      <c r="FD167" s="33">
        <f t="shared" si="262"/>
        <v>19319.39</v>
      </c>
      <c r="FE167" s="33">
        <f t="shared" si="264"/>
        <v>121000.39</v>
      </c>
      <c r="FF167" s="33">
        <f t="shared" si="265"/>
        <v>15252150</v>
      </c>
      <c r="FG167" s="33">
        <f t="shared" si="266"/>
        <v>18150058.5</v>
      </c>
      <c r="FH167" s="34">
        <f t="shared" si="253"/>
        <v>0</v>
      </c>
      <c r="FI167" s="35">
        <f t="shared" si="252"/>
        <v>0</v>
      </c>
      <c r="FJ167" s="180"/>
    </row>
    <row r="168" spans="1:166" ht="177.95" customHeight="1" x14ac:dyDescent="0.25">
      <c r="A168" s="10">
        <v>129</v>
      </c>
      <c r="B168" s="13" t="s">
        <v>269</v>
      </c>
      <c r="C168" s="172" t="s">
        <v>354</v>
      </c>
      <c r="D168" s="171">
        <v>150</v>
      </c>
      <c r="E168" s="15" t="s">
        <v>77</v>
      </c>
      <c r="F168" s="15" t="s">
        <v>69</v>
      </c>
      <c r="G168" s="15" t="s">
        <v>69</v>
      </c>
      <c r="H168" s="15"/>
      <c r="I168" s="15"/>
      <c r="J168" s="15"/>
      <c r="K168" s="15"/>
      <c r="L168" s="15"/>
      <c r="M168" s="143"/>
      <c r="N168" s="27"/>
      <c r="O168" s="27"/>
      <c r="P168" s="27"/>
      <c r="Q168" s="27"/>
      <c r="R168" s="29"/>
      <c r="S168" s="29"/>
      <c r="T168" s="29"/>
      <c r="U168" s="29"/>
      <c r="V168" s="29"/>
      <c r="W168" s="30"/>
      <c r="X168" s="31"/>
      <c r="Y168" s="31"/>
      <c r="Z168" s="31"/>
      <c r="AA168" s="31"/>
      <c r="AB168" s="154"/>
      <c r="AC168" s="155">
        <f t="shared" si="237"/>
        <v>0</v>
      </c>
      <c r="AD168" s="155">
        <f t="shared" si="238"/>
        <v>0</v>
      </c>
      <c r="AE168" s="156">
        <f t="shared" si="239"/>
        <v>0</v>
      </c>
      <c r="AF168" s="156">
        <f t="shared" si="240"/>
        <v>0</v>
      </c>
      <c r="AG168" s="166"/>
      <c r="AH168" s="158"/>
      <c r="AI168" s="158">
        <f t="shared" si="242"/>
        <v>0</v>
      </c>
      <c r="AJ168" s="159">
        <f t="shared" si="243"/>
        <v>0</v>
      </c>
      <c r="AK168" s="159">
        <f t="shared" si="244"/>
        <v>0</v>
      </c>
      <c r="AL168" s="160"/>
      <c r="AM168" s="161">
        <f t="shared" si="245"/>
        <v>0</v>
      </c>
      <c r="AN168" s="161">
        <f t="shared" si="246"/>
        <v>0</v>
      </c>
      <c r="AO168" s="162">
        <f t="shared" si="247"/>
        <v>0</v>
      </c>
      <c r="AP168" s="162">
        <f t="shared" si="248"/>
        <v>0</v>
      </c>
      <c r="AQ168" s="165"/>
      <c r="AR168" s="165">
        <f>+AQ168*0.19</f>
        <v>0</v>
      </c>
      <c r="AS168" s="165">
        <f>+AR168+AQ168</f>
        <v>0</v>
      </c>
      <c r="AT168" s="165">
        <f>+AQ168*Y168</f>
        <v>0</v>
      </c>
      <c r="AU168" s="165">
        <f>+AS168*Y168</f>
        <v>0</v>
      </c>
      <c r="AV168" s="159"/>
      <c r="AW168" s="159"/>
      <c r="AX168" s="159"/>
      <c r="AY168" s="159"/>
      <c r="AZ168" s="159"/>
      <c r="BA168" s="167"/>
      <c r="BB168" s="167"/>
      <c r="BC168" s="167"/>
      <c r="BD168" s="167"/>
      <c r="BE168" s="167"/>
      <c r="BF168" s="168"/>
      <c r="BG168" s="168"/>
      <c r="BH168" s="168"/>
      <c r="BI168" s="168"/>
      <c r="BJ168" s="168"/>
      <c r="BK168" s="169"/>
      <c r="BL168" s="169"/>
      <c r="BM168" s="169"/>
      <c r="BN168" s="169"/>
      <c r="BO168" s="169"/>
      <c r="BP168" s="31"/>
      <c r="BQ168" s="31"/>
      <c r="BR168" s="31"/>
      <c r="BS168" s="31"/>
      <c r="BT168" s="31"/>
      <c r="BU168" s="31"/>
      <c r="BV168" s="31"/>
      <c r="BW168" s="31"/>
      <c r="BX168" s="31"/>
      <c r="BY168" s="31"/>
      <c r="BZ168" s="31"/>
      <c r="CA168" s="31"/>
      <c r="CB168" s="31"/>
      <c r="CC168" s="31"/>
      <c r="CD168" s="31"/>
      <c r="CE168" s="31"/>
      <c r="CF168" s="31"/>
      <c r="CG168" s="31"/>
      <c r="CH168" s="31"/>
      <c r="CI168" s="31"/>
      <c r="CJ168" s="31"/>
      <c r="CK168" s="31"/>
      <c r="CL168" s="31"/>
      <c r="CM168" s="31"/>
      <c r="CN168" s="31"/>
      <c r="CO168" s="31"/>
      <c r="CP168" s="31"/>
      <c r="CQ168" s="31"/>
      <c r="CR168" s="31"/>
      <c r="CS168" s="31"/>
      <c r="CT168" s="31"/>
      <c r="CU168" s="31"/>
      <c r="CV168" s="31"/>
      <c r="CW168" s="31"/>
      <c r="CX168" s="31"/>
      <c r="CY168" s="31"/>
      <c r="CZ168" s="31"/>
      <c r="DA168" s="31"/>
      <c r="DB168" s="31"/>
      <c r="DC168" s="31"/>
      <c r="DD168" s="31"/>
      <c r="DE168" s="31"/>
      <c r="DF168" s="31"/>
      <c r="DG168" s="31"/>
      <c r="DH168" s="31"/>
      <c r="DI168" s="31"/>
      <c r="DJ168" s="31"/>
      <c r="DK168" s="31"/>
      <c r="DL168" s="31"/>
      <c r="DM168" s="31"/>
      <c r="DN168" s="31"/>
      <c r="DO168" s="31"/>
      <c r="DP168" s="31"/>
      <c r="DQ168" s="31"/>
      <c r="DR168" s="31"/>
      <c r="DS168" s="31"/>
      <c r="DT168" s="31"/>
      <c r="DU168" s="31"/>
      <c r="DV168" s="31"/>
      <c r="DW168" s="31"/>
      <c r="DX168" s="31"/>
      <c r="DY168" s="31"/>
      <c r="DZ168" s="31"/>
      <c r="EA168" s="31"/>
      <c r="EB168" s="31"/>
      <c r="EC168" s="31"/>
      <c r="ED168" s="31"/>
      <c r="EE168" s="31"/>
      <c r="EF168" s="31"/>
      <c r="EG168" s="31"/>
      <c r="EH168" s="31"/>
      <c r="EI168" s="31"/>
      <c r="EJ168" s="31"/>
      <c r="EK168" s="31"/>
      <c r="EL168" s="31"/>
      <c r="EM168" s="31"/>
      <c r="EN168" s="31"/>
      <c r="EO168" s="31"/>
      <c r="EP168" s="31"/>
      <c r="EQ168" s="31"/>
      <c r="ER168" s="31"/>
      <c r="ES168" s="31"/>
      <c r="ET168" s="31"/>
      <c r="EU168" s="31"/>
      <c r="EV168" s="31"/>
      <c r="EW168" s="31"/>
      <c r="EX168" s="31"/>
      <c r="EY168" s="31"/>
      <c r="EZ168" s="31"/>
      <c r="FA168" s="31"/>
      <c r="FB168" s="32">
        <v>168067.22689075631</v>
      </c>
      <c r="FC168" s="32">
        <f t="shared" si="261"/>
        <v>168067</v>
      </c>
      <c r="FD168" s="33">
        <f t="shared" si="262"/>
        <v>31932.73</v>
      </c>
      <c r="FE168" s="33">
        <f t="shared" si="264"/>
        <v>199999.73</v>
      </c>
      <c r="FF168" s="33">
        <f t="shared" si="265"/>
        <v>25210050</v>
      </c>
      <c r="FG168" s="33">
        <f t="shared" si="266"/>
        <v>29999959.5</v>
      </c>
      <c r="FH168" s="34">
        <f t="shared" si="253"/>
        <v>0</v>
      </c>
      <c r="FI168" s="35">
        <f t="shared" si="252"/>
        <v>0</v>
      </c>
      <c r="FJ168" s="180"/>
    </row>
    <row r="169" spans="1:166" ht="177.95" customHeight="1" x14ac:dyDescent="0.25">
      <c r="A169" s="10">
        <v>130</v>
      </c>
      <c r="B169" s="13" t="s">
        <v>254</v>
      </c>
      <c r="C169" s="172" t="s">
        <v>255</v>
      </c>
      <c r="D169" s="171">
        <v>150</v>
      </c>
      <c r="E169" s="15" t="s">
        <v>77</v>
      </c>
      <c r="F169" s="15" t="s">
        <v>69</v>
      </c>
      <c r="G169" s="15" t="s">
        <v>69</v>
      </c>
      <c r="H169" s="15"/>
      <c r="I169" s="15"/>
      <c r="J169" s="15"/>
      <c r="K169" s="15"/>
      <c r="L169" s="15"/>
      <c r="M169" s="143"/>
      <c r="N169" s="27"/>
      <c r="O169" s="27"/>
      <c r="P169" s="27"/>
      <c r="Q169" s="27"/>
      <c r="R169" s="29"/>
      <c r="S169" s="29"/>
      <c r="T169" s="29"/>
      <c r="U169" s="29"/>
      <c r="V169" s="29"/>
      <c r="W169" s="30"/>
      <c r="X169" s="31"/>
      <c r="Y169" s="31"/>
      <c r="Z169" s="31"/>
      <c r="AA169" s="31"/>
      <c r="AB169" s="154">
        <v>13000</v>
      </c>
      <c r="AC169" s="155">
        <f t="shared" si="237"/>
        <v>2470</v>
      </c>
      <c r="AD169" s="155">
        <f t="shared" si="238"/>
        <v>15470</v>
      </c>
      <c r="AE169" s="156">
        <f t="shared" si="239"/>
        <v>1950000</v>
      </c>
      <c r="AF169" s="156">
        <f t="shared" si="240"/>
        <v>2320500</v>
      </c>
      <c r="AG169" s="157">
        <v>12605.042016806723</v>
      </c>
      <c r="AH169" s="158">
        <f t="shared" si="241"/>
        <v>2394.9579831932774</v>
      </c>
      <c r="AI169" s="158">
        <f t="shared" si="242"/>
        <v>15000</v>
      </c>
      <c r="AJ169" s="159">
        <f t="shared" si="243"/>
        <v>1890756.3025210085</v>
      </c>
      <c r="AK169" s="159">
        <f t="shared" si="244"/>
        <v>2250000</v>
      </c>
      <c r="AL169" s="160">
        <v>15100</v>
      </c>
      <c r="AM169" s="161">
        <f t="shared" si="245"/>
        <v>2869</v>
      </c>
      <c r="AN169" s="161">
        <f t="shared" si="246"/>
        <v>17969</v>
      </c>
      <c r="AO169" s="162">
        <f t="shared" si="247"/>
        <v>2265000</v>
      </c>
      <c r="AP169" s="162">
        <f t="shared" si="248"/>
        <v>2695350</v>
      </c>
      <c r="AQ169" s="165"/>
      <c r="AR169" s="165"/>
      <c r="AS169" s="165"/>
      <c r="AT169" s="165"/>
      <c r="AU169" s="165"/>
      <c r="AV169" s="159"/>
      <c r="AW169" s="159"/>
      <c r="AX169" s="159"/>
      <c r="AY169" s="159"/>
      <c r="AZ169" s="159"/>
      <c r="BA169" s="167"/>
      <c r="BB169" s="167"/>
      <c r="BC169" s="167"/>
      <c r="BD169" s="167"/>
      <c r="BE169" s="167"/>
      <c r="BF169" s="168"/>
      <c r="BG169" s="168"/>
      <c r="BH169" s="168"/>
      <c r="BI169" s="168"/>
      <c r="BJ169" s="168"/>
      <c r="BK169" s="169"/>
      <c r="BL169" s="169"/>
      <c r="BM169" s="169"/>
      <c r="BN169" s="169"/>
      <c r="BO169" s="169"/>
      <c r="BP169" s="31"/>
      <c r="BQ169" s="31"/>
      <c r="BR169" s="31"/>
      <c r="BS169" s="31"/>
      <c r="BT169" s="31"/>
      <c r="BU169" s="31"/>
      <c r="BV169" s="31"/>
      <c r="BW169" s="31"/>
      <c r="BX169" s="31"/>
      <c r="BY169" s="31"/>
      <c r="BZ169" s="31"/>
      <c r="CA169" s="31"/>
      <c r="CB169" s="31"/>
      <c r="CC169" s="31"/>
      <c r="CD169" s="31"/>
      <c r="CE169" s="31"/>
      <c r="CF169" s="31"/>
      <c r="CG169" s="31"/>
      <c r="CH169" s="31"/>
      <c r="CI169" s="31"/>
      <c r="CJ169" s="31"/>
      <c r="CK169" s="31"/>
      <c r="CL169" s="31"/>
      <c r="CM169" s="31"/>
      <c r="CN169" s="31"/>
      <c r="CO169" s="31"/>
      <c r="CP169" s="31"/>
      <c r="CQ169" s="31"/>
      <c r="CR169" s="31"/>
      <c r="CS169" s="31"/>
      <c r="CT169" s="31"/>
      <c r="CU169" s="31"/>
      <c r="CV169" s="31"/>
      <c r="CW169" s="31"/>
      <c r="CX169" s="31"/>
      <c r="CY169" s="31"/>
      <c r="CZ169" s="31"/>
      <c r="DA169" s="31"/>
      <c r="DB169" s="31"/>
      <c r="DC169" s="31"/>
      <c r="DD169" s="31"/>
      <c r="DE169" s="31"/>
      <c r="DF169" s="31"/>
      <c r="DG169" s="31"/>
      <c r="DH169" s="31"/>
      <c r="DI169" s="31"/>
      <c r="DJ169" s="31"/>
      <c r="DK169" s="31"/>
      <c r="DL169" s="31"/>
      <c r="DM169" s="31"/>
      <c r="DN169" s="31"/>
      <c r="DO169" s="31"/>
      <c r="DP169" s="31"/>
      <c r="DQ169" s="31"/>
      <c r="DR169" s="31"/>
      <c r="DS169" s="31"/>
      <c r="DT169" s="31"/>
      <c r="DU169" s="31"/>
      <c r="DV169" s="31"/>
      <c r="DW169" s="31"/>
      <c r="DX169" s="31"/>
      <c r="DY169" s="31"/>
      <c r="DZ169" s="31"/>
      <c r="EA169" s="31"/>
      <c r="EB169" s="31"/>
      <c r="EC169" s="31"/>
      <c r="ED169" s="31"/>
      <c r="EE169" s="31"/>
      <c r="EF169" s="31"/>
      <c r="EG169" s="31"/>
      <c r="EH169" s="31"/>
      <c r="EI169" s="31"/>
      <c r="EJ169" s="31"/>
      <c r="EK169" s="31"/>
      <c r="EL169" s="31"/>
      <c r="EM169" s="31"/>
      <c r="EN169" s="31"/>
      <c r="EO169" s="31"/>
      <c r="EP169" s="31"/>
      <c r="EQ169" s="31"/>
      <c r="ER169" s="31"/>
      <c r="ES169" s="31"/>
      <c r="ET169" s="31"/>
      <c r="EU169" s="31"/>
      <c r="EV169" s="31"/>
      <c r="EW169" s="31"/>
      <c r="EX169" s="31"/>
      <c r="EY169" s="31"/>
      <c r="EZ169" s="31"/>
      <c r="FA169" s="31"/>
      <c r="FB169" s="32">
        <f>+AVERAGE(AB169,AG169,AL169)</f>
        <v>13568.347338935573</v>
      </c>
      <c r="FC169" s="32">
        <f t="shared" si="261"/>
        <v>13568</v>
      </c>
      <c r="FD169" s="33">
        <f t="shared" si="262"/>
        <v>2577.92</v>
      </c>
      <c r="FE169" s="33">
        <f t="shared" si="264"/>
        <v>16145.92</v>
      </c>
      <c r="FF169" s="33">
        <f t="shared" si="265"/>
        <v>2035200</v>
      </c>
      <c r="FG169" s="33">
        <f t="shared" si="266"/>
        <v>2421888</v>
      </c>
      <c r="FH169" s="34">
        <f t="shared" si="253"/>
        <v>195453.71574876748</v>
      </c>
      <c r="FI169" s="35">
        <f t="shared" si="252"/>
        <v>8.0703036535449815E-2</v>
      </c>
      <c r="FJ169" s="180"/>
    </row>
    <row r="170" spans="1:166" ht="177.95" customHeight="1" x14ac:dyDescent="0.25">
      <c r="A170" s="10">
        <v>131</v>
      </c>
      <c r="B170" s="13" t="s">
        <v>256</v>
      </c>
      <c r="C170" s="172" t="s">
        <v>270</v>
      </c>
      <c r="D170" s="171">
        <v>1</v>
      </c>
      <c r="E170" s="15" t="s">
        <v>77</v>
      </c>
      <c r="F170" s="15">
        <v>1</v>
      </c>
      <c r="G170" s="15" t="s">
        <v>69</v>
      </c>
      <c r="H170" s="151">
        <f>+(7996000/30)</f>
        <v>266533.33333333331</v>
      </c>
      <c r="I170" s="153">
        <f>+H170*0.19</f>
        <v>50641.333333333328</v>
      </c>
      <c r="J170" s="153">
        <f>+I170+H170</f>
        <v>317174.66666666663</v>
      </c>
      <c r="K170" s="153">
        <f>+H170*F170*D170</f>
        <v>266533.33333333331</v>
      </c>
      <c r="L170" s="153">
        <f>+J170*D170*F170</f>
        <v>317174.66666666663</v>
      </c>
      <c r="M170" s="143"/>
      <c r="N170" s="27"/>
      <c r="O170" s="27"/>
      <c r="P170" s="27"/>
      <c r="Q170" s="27"/>
      <c r="R170" s="29"/>
      <c r="S170" s="29"/>
      <c r="T170" s="29"/>
      <c r="U170" s="29"/>
      <c r="V170" s="29"/>
      <c r="W170" s="30"/>
      <c r="X170" s="31"/>
      <c r="Y170" s="31"/>
      <c r="Z170" s="31"/>
      <c r="AA170" s="31"/>
      <c r="AB170" s="154"/>
      <c r="AC170" s="155">
        <f t="shared" si="237"/>
        <v>0</v>
      </c>
      <c r="AD170" s="155">
        <f t="shared" si="238"/>
        <v>0</v>
      </c>
      <c r="AE170" s="156">
        <f t="shared" si="239"/>
        <v>0</v>
      </c>
      <c r="AF170" s="156">
        <f t="shared" si="240"/>
        <v>0</v>
      </c>
      <c r="AG170" s="166"/>
      <c r="AH170" s="158">
        <f t="shared" si="241"/>
        <v>0</v>
      </c>
      <c r="AI170" s="158">
        <f t="shared" si="242"/>
        <v>0</v>
      </c>
      <c r="AJ170" s="159">
        <f t="shared" si="243"/>
        <v>0</v>
      </c>
      <c r="AK170" s="159">
        <f t="shared" si="244"/>
        <v>0</v>
      </c>
      <c r="AL170" s="160"/>
      <c r="AM170" s="161">
        <f t="shared" si="245"/>
        <v>0</v>
      </c>
      <c r="AN170" s="161">
        <f t="shared" si="246"/>
        <v>0</v>
      </c>
      <c r="AO170" s="162">
        <f t="shared" si="247"/>
        <v>0</v>
      </c>
      <c r="AP170" s="162">
        <f t="shared" si="248"/>
        <v>0</v>
      </c>
      <c r="AQ170" s="165"/>
      <c r="AR170" s="165"/>
      <c r="AS170" s="165"/>
      <c r="AT170" s="165"/>
      <c r="AU170" s="165"/>
      <c r="AV170" s="159"/>
      <c r="AW170" s="159"/>
      <c r="AX170" s="159"/>
      <c r="AY170" s="159"/>
      <c r="AZ170" s="159"/>
      <c r="BA170" s="167"/>
      <c r="BB170" s="167"/>
      <c r="BC170" s="167"/>
      <c r="BD170" s="167"/>
      <c r="BE170" s="167"/>
      <c r="BF170" s="168"/>
      <c r="BG170" s="168"/>
      <c r="BH170" s="168"/>
      <c r="BI170" s="168"/>
      <c r="BJ170" s="168"/>
      <c r="BK170" s="169"/>
      <c r="BL170" s="169"/>
      <c r="BM170" s="169"/>
      <c r="BN170" s="169"/>
      <c r="BO170" s="169"/>
      <c r="BP170" s="31"/>
      <c r="BQ170" s="31"/>
      <c r="BR170" s="31"/>
      <c r="BS170" s="31"/>
      <c r="BT170" s="31"/>
      <c r="BU170" s="31"/>
      <c r="BV170" s="31"/>
      <c r="BW170" s="31"/>
      <c r="BX170" s="31"/>
      <c r="BY170" s="31"/>
      <c r="BZ170" s="31"/>
      <c r="CA170" s="31"/>
      <c r="CB170" s="31"/>
      <c r="CC170" s="31"/>
      <c r="CD170" s="31"/>
      <c r="CE170" s="31"/>
      <c r="CF170" s="31"/>
      <c r="CG170" s="31"/>
      <c r="CH170" s="31"/>
      <c r="CI170" s="31"/>
      <c r="CJ170" s="31"/>
      <c r="CK170" s="31"/>
      <c r="CL170" s="31"/>
      <c r="CM170" s="31"/>
      <c r="CN170" s="31"/>
      <c r="CO170" s="31"/>
      <c r="CP170" s="31"/>
      <c r="CQ170" s="31"/>
      <c r="CR170" s="31"/>
      <c r="CS170" s="31"/>
      <c r="CT170" s="31"/>
      <c r="CU170" s="31"/>
      <c r="CV170" s="31"/>
      <c r="CW170" s="31"/>
      <c r="CX170" s="31"/>
      <c r="CY170" s="31"/>
      <c r="CZ170" s="31"/>
      <c r="DA170" s="31"/>
      <c r="DB170" s="31"/>
      <c r="DC170" s="31"/>
      <c r="DD170" s="31"/>
      <c r="DE170" s="31"/>
      <c r="DF170" s="31"/>
      <c r="DG170" s="31"/>
      <c r="DH170" s="31"/>
      <c r="DI170" s="31"/>
      <c r="DJ170" s="31"/>
      <c r="DK170" s="31"/>
      <c r="DL170" s="31"/>
      <c r="DM170" s="31"/>
      <c r="DN170" s="31"/>
      <c r="DO170" s="31"/>
      <c r="DP170" s="31"/>
      <c r="DQ170" s="31"/>
      <c r="DR170" s="31"/>
      <c r="DS170" s="31"/>
      <c r="DT170" s="31"/>
      <c r="DU170" s="31"/>
      <c r="DV170" s="31"/>
      <c r="DW170" s="31"/>
      <c r="DX170" s="31"/>
      <c r="DY170" s="31"/>
      <c r="DZ170" s="31"/>
      <c r="EA170" s="31"/>
      <c r="EB170" s="31"/>
      <c r="EC170" s="31"/>
      <c r="ED170" s="31"/>
      <c r="EE170" s="31"/>
      <c r="EF170" s="31"/>
      <c r="EG170" s="31"/>
      <c r="EH170" s="31"/>
      <c r="EI170" s="31"/>
      <c r="EJ170" s="31"/>
      <c r="EK170" s="31"/>
      <c r="EL170" s="31"/>
      <c r="EM170" s="31"/>
      <c r="EN170" s="31"/>
      <c r="EO170" s="31"/>
      <c r="EP170" s="31"/>
      <c r="EQ170" s="31"/>
      <c r="ER170" s="31"/>
      <c r="ES170" s="31"/>
      <c r="ET170" s="31"/>
      <c r="EU170" s="31"/>
      <c r="EV170" s="31"/>
      <c r="EW170" s="31"/>
      <c r="EX170" s="31"/>
      <c r="EY170" s="31"/>
      <c r="EZ170" s="31"/>
      <c r="FA170" s="31"/>
      <c r="FB170" s="151">
        <f>+(7996000/30)</f>
        <v>266533.33333333331</v>
      </c>
      <c r="FC170" s="32">
        <f t="shared" si="261"/>
        <v>266533</v>
      </c>
      <c r="FD170" s="33">
        <f t="shared" ref="FD170:FD174" si="267">+FC170*19%</f>
        <v>50641.270000000004</v>
      </c>
      <c r="FE170" s="33">
        <f t="shared" ref="FE170" si="268">+FC170+FD170</f>
        <v>317174.27</v>
      </c>
      <c r="FF170" s="33">
        <f t="shared" ref="FF170" si="269">+FC170*D170*F170</f>
        <v>266533</v>
      </c>
      <c r="FG170" s="33">
        <f t="shared" ref="FG170" si="270">+FE170*D170*F170</f>
        <v>317174.27</v>
      </c>
      <c r="FH170" s="34">
        <f t="shared" si="253"/>
        <v>0</v>
      </c>
      <c r="FI170" s="35">
        <f t="shared" si="252"/>
        <v>0</v>
      </c>
      <c r="FJ170" s="180"/>
    </row>
    <row r="171" spans="1:166" ht="177.95" customHeight="1" x14ac:dyDescent="0.25">
      <c r="A171" s="10">
        <v>132</v>
      </c>
      <c r="B171" s="13" t="s">
        <v>271</v>
      </c>
      <c r="C171" s="172" t="s">
        <v>272</v>
      </c>
      <c r="D171" s="171">
        <v>1</v>
      </c>
      <c r="E171" s="15" t="s">
        <v>77</v>
      </c>
      <c r="F171" s="15">
        <v>1</v>
      </c>
      <c r="G171" s="15" t="s">
        <v>258</v>
      </c>
      <c r="H171" s="151">
        <f>+(7996000/30)</f>
        <v>266533.33333333331</v>
      </c>
      <c r="I171" s="153">
        <f>+H171*0.19</f>
        <v>50641.333333333328</v>
      </c>
      <c r="J171" s="153">
        <f>+I171+H171</f>
        <v>317174.66666666663</v>
      </c>
      <c r="K171" s="153">
        <f>+H171*F171*D171</f>
        <v>266533.33333333331</v>
      </c>
      <c r="L171" s="153">
        <f>+J171*D171*F171</f>
        <v>317174.66666666663</v>
      </c>
      <c r="M171" s="143"/>
      <c r="N171" s="27"/>
      <c r="O171" s="27"/>
      <c r="P171" s="27"/>
      <c r="Q171" s="27"/>
      <c r="R171" s="29"/>
      <c r="S171" s="29"/>
      <c r="T171" s="29"/>
      <c r="U171" s="29"/>
      <c r="V171" s="29"/>
      <c r="W171" s="30"/>
      <c r="X171" s="31"/>
      <c r="Y171" s="31"/>
      <c r="Z171" s="31"/>
      <c r="AA171" s="31"/>
      <c r="AB171" s="154"/>
      <c r="AC171" s="155">
        <f t="shared" si="237"/>
        <v>0</v>
      </c>
      <c r="AD171" s="155">
        <f t="shared" si="238"/>
        <v>0</v>
      </c>
      <c r="AE171" s="156">
        <f t="shared" si="239"/>
        <v>0</v>
      </c>
      <c r="AF171" s="156">
        <f t="shared" si="240"/>
        <v>0</v>
      </c>
      <c r="AG171" s="166"/>
      <c r="AH171" s="158">
        <f t="shared" si="241"/>
        <v>0</v>
      </c>
      <c r="AI171" s="158">
        <f t="shared" si="242"/>
        <v>0</v>
      </c>
      <c r="AJ171" s="159">
        <f t="shared" si="243"/>
        <v>0</v>
      </c>
      <c r="AK171" s="159">
        <f t="shared" si="244"/>
        <v>0</v>
      </c>
      <c r="AL171" s="160"/>
      <c r="AM171" s="161">
        <f t="shared" si="245"/>
        <v>0</v>
      </c>
      <c r="AN171" s="161">
        <f t="shared" si="246"/>
        <v>0</v>
      </c>
      <c r="AO171" s="162">
        <f t="shared" si="247"/>
        <v>0</v>
      </c>
      <c r="AP171" s="162">
        <f t="shared" si="248"/>
        <v>0</v>
      </c>
      <c r="AQ171" s="165"/>
      <c r="AR171" s="165"/>
      <c r="AS171" s="165"/>
      <c r="AT171" s="165"/>
      <c r="AU171" s="165"/>
      <c r="AV171" s="159"/>
      <c r="AW171" s="159"/>
      <c r="AX171" s="159"/>
      <c r="AY171" s="159"/>
      <c r="AZ171" s="159"/>
      <c r="BA171" s="167"/>
      <c r="BB171" s="167"/>
      <c r="BC171" s="167"/>
      <c r="BD171" s="167"/>
      <c r="BE171" s="167"/>
      <c r="BF171" s="168"/>
      <c r="BG171" s="168"/>
      <c r="BH171" s="168"/>
      <c r="BI171" s="168"/>
      <c r="BJ171" s="168"/>
      <c r="BK171" s="169"/>
      <c r="BL171" s="169"/>
      <c r="BM171" s="169"/>
      <c r="BN171" s="169"/>
      <c r="BO171" s="169"/>
      <c r="BP171" s="31"/>
      <c r="BQ171" s="31"/>
      <c r="BR171" s="31"/>
      <c r="BS171" s="31"/>
      <c r="BT171" s="31"/>
      <c r="BU171" s="31"/>
      <c r="BV171" s="31"/>
      <c r="BW171" s="31"/>
      <c r="BX171" s="31"/>
      <c r="BY171" s="31"/>
      <c r="BZ171" s="31"/>
      <c r="CA171" s="31"/>
      <c r="CB171" s="31"/>
      <c r="CC171" s="31"/>
      <c r="CD171" s="31"/>
      <c r="CE171" s="31"/>
      <c r="CF171" s="31"/>
      <c r="CG171" s="31"/>
      <c r="CH171" s="31"/>
      <c r="CI171" s="31"/>
      <c r="CJ171" s="31"/>
      <c r="CK171" s="31"/>
      <c r="CL171" s="31"/>
      <c r="CM171" s="31"/>
      <c r="CN171" s="31"/>
      <c r="CO171" s="31"/>
      <c r="CP171" s="31"/>
      <c r="CQ171" s="31"/>
      <c r="CR171" s="31"/>
      <c r="CS171" s="31"/>
      <c r="CT171" s="31"/>
      <c r="CU171" s="31"/>
      <c r="CV171" s="31"/>
      <c r="CW171" s="31"/>
      <c r="CX171" s="31"/>
      <c r="CY171" s="31"/>
      <c r="CZ171" s="31"/>
      <c r="DA171" s="31"/>
      <c r="DB171" s="31"/>
      <c r="DC171" s="31"/>
      <c r="DD171" s="31"/>
      <c r="DE171" s="31"/>
      <c r="DF171" s="31"/>
      <c r="DG171" s="31"/>
      <c r="DH171" s="31"/>
      <c r="DI171" s="31"/>
      <c r="DJ171" s="31"/>
      <c r="DK171" s="31"/>
      <c r="DL171" s="31"/>
      <c r="DM171" s="31"/>
      <c r="DN171" s="31"/>
      <c r="DO171" s="31"/>
      <c r="DP171" s="31"/>
      <c r="DQ171" s="31"/>
      <c r="DR171" s="31"/>
      <c r="DS171" s="31"/>
      <c r="DT171" s="31"/>
      <c r="DU171" s="31"/>
      <c r="DV171" s="31"/>
      <c r="DW171" s="31"/>
      <c r="DX171" s="31"/>
      <c r="DY171" s="31"/>
      <c r="DZ171" s="31"/>
      <c r="EA171" s="31"/>
      <c r="EB171" s="31"/>
      <c r="EC171" s="31"/>
      <c r="ED171" s="31"/>
      <c r="EE171" s="31"/>
      <c r="EF171" s="31"/>
      <c r="EG171" s="31"/>
      <c r="EH171" s="31"/>
      <c r="EI171" s="31"/>
      <c r="EJ171" s="31"/>
      <c r="EK171" s="31"/>
      <c r="EL171" s="31"/>
      <c r="EM171" s="31"/>
      <c r="EN171" s="31"/>
      <c r="EO171" s="31"/>
      <c r="EP171" s="31"/>
      <c r="EQ171" s="31"/>
      <c r="ER171" s="31"/>
      <c r="ES171" s="31"/>
      <c r="ET171" s="31"/>
      <c r="EU171" s="31"/>
      <c r="EV171" s="31"/>
      <c r="EW171" s="31"/>
      <c r="EX171" s="31"/>
      <c r="EY171" s="31"/>
      <c r="EZ171" s="31"/>
      <c r="FA171" s="31"/>
      <c r="FB171" s="151">
        <f>+(7996000/30)</f>
        <v>266533.33333333331</v>
      </c>
      <c r="FC171" s="32">
        <f t="shared" si="261"/>
        <v>266533</v>
      </c>
      <c r="FD171" s="33">
        <f t="shared" si="267"/>
        <v>50641.270000000004</v>
      </c>
      <c r="FE171" s="33">
        <f t="shared" ref="FE171:FE174" si="271">+FC171+FD171</f>
        <v>317174.27</v>
      </c>
      <c r="FF171" s="33">
        <f t="shared" ref="FF171:FF174" si="272">+FC171*D171*F171</f>
        <v>266533</v>
      </c>
      <c r="FG171" s="33">
        <f t="shared" ref="FG171:FG174" si="273">+FE171*D171*F171</f>
        <v>317174.27</v>
      </c>
      <c r="FH171" s="34">
        <f t="shared" si="253"/>
        <v>0</v>
      </c>
      <c r="FI171" s="35">
        <f t="shared" si="252"/>
        <v>0</v>
      </c>
      <c r="FJ171" s="180"/>
    </row>
    <row r="172" spans="1:166" ht="177.95" customHeight="1" x14ac:dyDescent="0.25">
      <c r="A172" s="10">
        <v>133</v>
      </c>
      <c r="B172" s="13" t="s">
        <v>259</v>
      </c>
      <c r="C172" s="172" t="s">
        <v>260</v>
      </c>
      <c r="D172" s="171">
        <v>1</v>
      </c>
      <c r="E172" s="15" t="s">
        <v>77</v>
      </c>
      <c r="F172" s="15">
        <v>1</v>
      </c>
      <c r="G172" s="15" t="s">
        <v>258</v>
      </c>
      <c r="H172" s="151">
        <f>+(3640000/30)</f>
        <v>121333.33333333333</v>
      </c>
      <c r="I172" s="153">
        <f>+H172*0.19</f>
        <v>23053.333333333332</v>
      </c>
      <c r="J172" s="153">
        <f>+I172+H172</f>
        <v>144386.66666666666</v>
      </c>
      <c r="K172" s="153">
        <f>+H172*F172*D172</f>
        <v>121333.33333333333</v>
      </c>
      <c r="L172" s="153">
        <f>+J172*D172*F172</f>
        <v>144386.66666666666</v>
      </c>
      <c r="M172" s="143"/>
      <c r="N172" s="27"/>
      <c r="O172" s="27"/>
      <c r="P172" s="27"/>
      <c r="Q172" s="27"/>
      <c r="R172" s="29"/>
      <c r="S172" s="29"/>
      <c r="T172" s="29"/>
      <c r="U172" s="29"/>
      <c r="V172" s="29"/>
      <c r="W172" s="30"/>
      <c r="X172" s="31"/>
      <c r="Y172" s="31"/>
      <c r="Z172" s="31"/>
      <c r="AA172" s="31"/>
      <c r="AB172" s="154"/>
      <c r="AC172" s="155">
        <f t="shared" si="237"/>
        <v>0</v>
      </c>
      <c r="AD172" s="155">
        <f t="shared" si="238"/>
        <v>0</v>
      </c>
      <c r="AE172" s="156">
        <f t="shared" si="239"/>
        <v>0</v>
      </c>
      <c r="AF172" s="156">
        <f t="shared" si="240"/>
        <v>0</v>
      </c>
      <c r="AG172" s="166"/>
      <c r="AH172" s="158">
        <f t="shared" si="241"/>
        <v>0</v>
      </c>
      <c r="AI172" s="158">
        <f t="shared" si="242"/>
        <v>0</v>
      </c>
      <c r="AJ172" s="159">
        <f t="shared" si="243"/>
        <v>0</v>
      </c>
      <c r="AK172" s="159">
        <f t="shared" si="244"/>
        <v>0</v>
      </c>
      <c r="AL172" s="160"/>
      <c r="AM172" s="161">
        <f t="shared" si="245"/>
        <v>0</v>
      </c>
      <c r="AN172" s="161">
        <f t="shared" si="246"/>
        <v>0</v>
      </c>
      <c r="AO172" s="162">
        <f t="shared" si="247"/>
        <v>0</v>
      </c>
      <c r="AP172" s="162">
        <f t="shared" si="248"/>
        <v>0</v>
      </c>
      <c r="AQ172" s="165"/>
      <c r="AR172" s="165"/>
      <c r="AS172" s="165"/>
      <c r="AT172" s="165"/>
      <c r="AU172" s="165"/>
      <c r="AV172" s="159"/>
      <c r="AW172" s="159"/>
      <c r="AX172" s="159"/>
      <c r="AY172" s="159"/>
      <c r="AZ172" s="159"/>
      <c r="BA172" s="167"/>
      <c r="BB172" s="167"/>
      <c r="BC172" s="167"/>
      <c r="BD172" s="167"/>
      <c r="BE172" s="167"/>
      <c r="BF172" s="168"/>
      <c r="BG172" s="168"/>
      <c r="BH172" s="168"/>
      <c r="BI172" s="168"/>
      <c r="BJ172" s="168"/>
      <c r="BK172" s="169"/>
      <c r="BL172" s="169"/>
      <c r="BM172" s="169"/>
      <c r="BN172" s="169"/>
      <c r="BO172" s="169"/>
      <c r="BP172" s="31"/>
      <c r="BQ172" s="31"/>
      <c r="BR172" s="31"/>
      <c r="BS172" s="31"/>
      <c r="BT172" s="31"/>
      <c r="BU172" s="31"/>
      <c r="BV172" s="31"/>
      <c r="BW172" s="31"/>
      <c r="BX172" s="31"/>
      <c r="BY172" s="31"/>
      <c r="BZ172" s="31"/>
      <c r="CA172" s="31"/>
      <c r="CB172" s="31"/>
      <c r="CC172" s="31"/>
      <c r="CD172" s="31"/>
      <c r="CE172" s="31"/>
      <c r="CF172" s="31"/>
      <c r="CG172" s="31"/>
      <c r="CH172" s="31"/>
      <c r="CI172" s="31"/>
      <c r="CJ172" s="31"/>
      <c r="CK172" s="31"/>
      <c r="CL172" s="31"/>
      <c r="CM172" s="31"/>
      <c r="CN172" s="31"/>
      <c r="CO172" s="31"/>
      <c r="CP172" s="31"/>
      <c r="CQ172" s="31"/>
      <c r="CR172" s="31"/>
      <c r="CS172" s="31"/>
      <c r="CT172" s="31"/>
      <c r="CU172" s="31"/>
      <c r="CV172" s="31"/>
      <c r="CW172" s="31"/>
      <c r="CX172" s="31"/>
      <c r="CY172" s="31"/>
      <c r="CZ172" s="31"/>
      <c r="DA172" s="31"/>
      <c r="DB172" s="31"/>
      <c r="DC172" s="31"/>
      <c r="DD172" s="31"/>
      <c r="DE172" s="31"/>
      <c r="DF172" s="31"/>
      <c r="DG172" s="31"/>
      <c r="DH172" s="31"/>
      <c r="DI172" s="31"/>
      <c r="DJ172" s="31"/>
      <c r="DK172" s="31"/>
      <c r="DL172" s="31"/>
      <c r="DM172" s="31"/>
      <c r="DN172" s="31"/>
      <c r="DO172" s="31"/>
      <c r="DP172" s="31"/>
      <c r="DQ172" s="31"/>
      <c r="DR172" s="31"/>
      <c r="DS172" s="31"/>
      <c r="DT172" s="31"/>
      <c r="DU172" s="31"/>
      <c r="DV172" s="31"/>
      <c r="DW172" s="31"/>
      <c r="DX172" s="31"/>
      <c r="DY172" s="31"/>
      <c r="DZ172" s="31"/>
      <c r="EA172" s="31"/>
      <c r="EB172" s="31"/>
      <c r="EC172" s="31"/>
      <c r="ED172" s="31"/>
      <c r="EE172" s="31"/>
      <c r="EF172" s="31"/>
      <c r="EG172" s="31"/>
      <c r="EH172" s="31"/>
      <c r="EI172" s="31"/>
      <c r="EJ172" s="31"/>
      <c r="EK172" s="31"/>
      <c r="EL172" s="31"/>
      <c r="EM172" s="31"/>
      <c r="EN172" s="31"/>
      <c r="EO172" s="31"/>
      <c r="EP172" s="31"/>
      <c r="EQ172" s="31"/>
      <c r="ER172" s="31"/>
      <c r="ES172" s="31"/>
      <c r="ET172" s="31"/>
      <c r="EU172" s="31"/>
      <c r="EV172" s="31"/>
      <c r="EW172" s="31"/>
      <c r="EX172" s="31"/>
      <c r="EY172" s="31"/>
      <c r="EZ172" s="31"/>
      <c r="FA172" s="31"/>
      <c r="FB172" s="151">
        <f>+(3640000/30)</f>
        <v>121333.33333333333</v>
      </c>
      <c r="FC172" s="32">
        <f t="shared" si="261"/>
        <v>121333</v>
      </c>
      <c r="FD172" s="33">
        <f t="shared" si="267"/>
        <v>23053.27</v>
      </c>
      <c r="FE172" s="33">
        <f t="shared" si="271"/>
        <v>144386.26999999999</v>
      </c>
      <c r="FF172" s="33">
        <f t="shared" si="272"/>
        <v>121333</v>
      </c>
      <c r="FG172" s="33">
        <f t="shared" si="273"/>
        <v>144386.26999999999</v>
      </c>
      <c r="FH172" s="34">
        <f t="shared" si="253"/>
        <v>0</v>
      </c>
      <c r="FI172" s="35">
        <f t="shared" si="252"/>
        <v>0</v>
      </c>
      <c r="FJ172" s="180"/>
    </row>
    <row r="173" spans="1:166" ht="177.95" customHeight="1" x14ac:dyDescent="0.25">
      <c r="A173" s="10">
        <v>134</v>
      </c>
      <c r="B173" s="13" t="s">
        <v>261</v>
      </c>
      <c r="C173" s="172" t="s">
        <v>262</v>
      </c>
      <c r="D173" s="171">
        <v>1</v>
      </c>
      <c r="E173" s="15" t="s">
        <v>77</v>
      </c>
      <c r="F173" s="15">
        <v>2</v>
      </c>
      <c r="G173" s="15" t="s">
        <v>258</v>
      </c>
      <c r="H173" s="151">
        <f>+(7996000/30)</f>
        <v>266533.33333333331</v>
      </c>
      <c r="I173" s="153">
        <f>+H173*0.19</f>
        <v>50641.333333333328</v>
      </c>
      <c r="J173" s="153">
        <f>+I173+H173</f>
        <v>317174.66666666663</v>
      </c>
      <c r="K173" s="153">
        <f>+H173*F173*D173</f>
        <v>533066.66666666663</v>
      </c>
      <c r="L173" s="153">
        <f>+J173*D173*F173</f>
        <v>634349.33333333326</v>
      </c>
      <c r="M173" s="143"/>
      <c r="N173" s="27"/>
      <c r="O173" s="27"/>
      <c r="P173" s="27"/>
      <c r="Q173" s="27"/>
      <c r="R173" s="29"/>
      <c r="S173" s="29"/>
      <c r="T173" s="29"/>
      <c r="U173" s="29"/>
      <c r="V173" s="29"/>
      <c r="W173" s="30"/>
      <c r="X173" s="31"/>
      <c r="Y173" s="31"/>
      <c r="Z173" s="31"/>
      <c r="AA173" s="31"/>
      <c r="AB173" s="154"/>
      <c r="AC173" s="155">
        <f t="shared" si="237"/>
        <v>0</v>
      </c>
      <c r="AD173" s="155">
        <f t="shared" si="238"/>
        <v>0</v>
      </c>
      <c r="AE173" s="156">
        <f t="shared" si="239"/>
        <v>0</v>
      </c>
      <c r="AF173" s="156">
        <f t="shared" si="240"/>
        <v>0</v>
      </c>
      <c r="AG173" s="166"/>
      <c r="AH173" s="158">
        <f t="shared" si="241"/>
        <v>0</v>
      </c>
      <c r="AI173" s="158">
        <f t="shared" si="242"/>
        <v>0</v>
      </c>
      <c r="AJ173" s="159">
        <f t="shared" si="243"/>
        <v>0</v>
      </c>
      <c r="AK173" s="159">
        <f t="shared" si="244"/>
        <v>0</v>
      </c>
      <c r="AL173" s="160"/>
      <c r="AM173" s="161">
        <f t="shared" si="245"/>
        <v>0</v>
      </c>
      <c r="AN173" s="161">
        <f t="shared" si="246"/>
        <v>0</v>
      </c>
      <c r="AO173" s="162">
        <f t="shared" si="247"/>
        <v>0</v>
      </c>
      <c r="AP173" s="162">
        <f t="shared" si="248"/>
        <v>0</v>
      </c>
      <c r="AQ173" s="165"/>
      <c r="AR173" s="165"/>
      <c r="AS173" s="165"/>
      <c r="AT173" s="165"/>
      <c r="AU173" s="165"/>
      <c r="AV173" s="159"/>
      <c r="AW173" s="159"/>
      <c r="AX173" s="159"/>
      <c r="AY173" s="159"/>
      <c r="AZ173" s="159"/>
      <c r="BA173" s="167"/>
      <c r="BB173" s="167"/>
      <c r="BC173" s="167"/>
      <c r="BD173" s="167"/>
      <c r="BE173" s="167"/>
      <c r="BF173" s="168"/>
      <c r="BG173" s="168"/>
      <c r="BH173" s="168"/>
      <c r="BI173" s="168"/>
      <c r="BJ173" s="168"/>
      <c r="BK173" s="169"/>
      <c r="BL173" s="169"/>
      <c r="BM173" s="169"/>
      <c r="BN173" s="169"/>
      <c r="BO173" s="169"/>
      <c r="BP173" s="31"/>
      <c r="BQ173" s="31"/>
      <c r="BR173" s="31"/>
      <c r="BS173" s="31"/>
      <c r="BT173" s="31"/>
      <c r="BU173" s="31"/>
      <c r="BV173" s="31"/>
      <c r="BW173" s="31"/>
      <c r="BX173" s="31"/>
      <c r="BY173" s="31"/>
      <c r="BZ173" s="31"/>
      <c r="CA173" s="31"/>
      <c r="CB173" s="31"/>
      <c r="CC173" s="31"/>
      <c r="CD173" s="31"/>
      <c r="CE173" s="31"/>
      <c r="CF173" s="31"/>
      <c r="CG173" s="31"/>
      <c r="CH173" s="31"/>
      <c r="CI173" s="31"/>
      <c r="CJ173" s="31"/>
      <c r="CK173" s="31"/>
      <c r="CL173" s="31"/>
      <c r="CM173" s="31"/>
      <c r="CN173" s="31"/>
      <c r="CO173" s="31"/>
      <c r="CP173" s="31"/>
      <c r="CQ173" s="31"/>
      <c r="CR173" s="31"/>
      <c r="CS173" s="31"/>
      <c r="CT173" s="31"/>
      <c r="CU173" s="31"/>
      <c r="CV173" s="31"/>
      <c r="CW173" s="31"/>
      <c r="CX173" s="31"/>
      <c r="CY173" s="31"/>
      <c r="CZ173" s="31"/>
      <c r="DA173" s="31"/>
      <c r="DB173" s="31"/>
      <c r="DC173" s="31"/>
      <c r="DD173" s="31"/>
      <c r="DE173" s="31"/>
      <c r="DF173" s="31"/>
      <c r="DG173" s="31"/>
      <c r="DH173" s="31"/>
      <c r="DI173" s="31"/>
      <c r="DJ173" s="31"/>
      <c r="DK173" s="31"/>
      <c r="DL173" s="31"/>
      <c r="DM173" s="31"/>
      <c r="DN173" s="31"/>
      <c r="DO173" s="31"/>
      <c r="DP173" s="31"/>
      <c r="DQ173" s="31"/>
      <c r="DR173" s="31"/>
      <c r="DS173" s="31"/>
      <c r="DT173" s="31"/>
      <c r="DU173" s="31"/>
      <c r="DV173" s="31"/>
      <c r="DW173" s="31"/>
      <c r="DX173" s="31"/>
      <c r="DY173" s="31"/>
      <c r="DZ173" s="31"/>
      <c r="EA173" s="31"/>
      <c r="EB173" s="31"/>
      <c r="EC173" s="31"/>
      <c r="ED173" s="31"/>
      <c r="EE173" s="31"/>
      <c r="EF173" s="31"/>
      <c r="EG173" s="31"/>
      <c r="EH173" s="31"/>
      <c r="EI173" s="31"/>
      <c r="EJ173" s="31"/>
      <c r="EK173" s="31"/>
      <c r="EL173" s="31"/>
      <c r="EM173" s="31"/>
      <c r="EN173" s="31"/>
      <c r="EO173" s="31"/>
      <c r="EP173" s="31"/>
      <c r="EQ173" s="31"/>
      <c r="ER173" s="31"/>
      <c r="ES173" s="31"/>
      <c r="ET173" s="31"/>
      <c r="EU173" s="31"/>
      <c r="EV173" s="31"/>
      <c r="EW173" s="31"/>
      <c r="EX173" s="31"/>
      <c r="EY173" s="31"/>
      <c r="EZ173" s="31"/>
      <c r="FA173" s="31"/>
      <c r="FB173" s="151">
        <f>+(7996000/30)</f>
        <v>266533.33333333331</v>
      </c>
      <c r="FC173" s="32">
        <f t="shared" si="261"/>
        <v>266533</v>
      </c>
      <c r="FD173" s="33">
        <f t="shared" si="267"/>
        <v>50641.270000000004</v>
      </c>
      <c r="FE173" s="33">
        <f t="shared" si="271"/>
        <v>317174.27</v>
      </c>
      <c r="FF173" s="33">
        <f t="shared" si="272"/>
        <v>533066</v>
      </c>
      <c r="FG173" s="33">
        <f t="shared" si="273"/>
        <v>634348.54</v>
      </c>
      <c r="FH173" s="34">
        <f t="shared" si="253"/>
        <v>0</v>
      </c>
      <c r="FI173" s="35">
        <f t="shared" si="252"/>
        <v>0</v>
      </c>
      <c r="FJ173" s="180"/>
    </row>
    <row r="174" spans="1:166" ht="177.95" customHeight="1" x14ac:dyDescent="0.25">
      <c r="A174" s="10">
        <v>135</v>
      </c>
      <c r="B174" s="13" t="s">
        <v>72</v>
      </c>
      <c r="C174" s="172" t="s">
        <v>263</v>
      </c>
      <c r="D174" s="171">
        <v>4</v>
      </c>
      <c r="E174" s="15" t="s">
        <v>77</v>
      </c>
      <c r="F174" s="15">
        <v>2</v>
      </c>
      <c r="G174" s="15" t="s">
        <v>258</v>
      </c>
      <c r="H174" s="151">
        <f>+(3095000/30)</f>
        <v>103166.66666666667</v>
      </c>
      <c r="I174" s="153">
        <f>+H174*0.19</f>
        <v>19601.666666666668</v>
      </c>
      <c r="J174" s="153">
        <f>+I174+H174</f>
        <v>122768.33333333334</v>
      </c>
      <c r="K174" s="153">
        <f>+H174*F174*D174</f>
        <v>825333.33333333337</v>
      </c>
      <c r="L174" s="153">
        <f>+J174*D174*F174</f>
        <v>982146.66666666674</v>
      </c>
      <c r="M174" s="143"/>
      <c r="N174" s="27"/>
      <c r="O174" s="27"/>
      <c r="P174" s="27"/>
      <c r="Q174" s="27"/>
      <c r="R174" s="29"/>
      <c r="S174" s="29"/>
      <c r="T174" s="29"/>
      <c r="U174" s="29"/>
      <c r="V174" s="29"/>
      <c r="W174" s="30"/>
      <c r="X174" s="31"/>
      <c r="Y174" s="31"/>
      <c r="Z174" s="31"/>
      <c r="AA174" s="31"/>
      <c r="AB174" s="154"/>
      <c r="AC174" s="155">
        <f t="shared" si="237"/>
        <v>0</v>
      </c>
      <c r="AD174" s="155">
        <f t="shared" si="238"/>
        <v>0</v>
      </c>
      <c r="AE174" s="156">
        <f t="shared" si="239"/>
        <v>0</v>
      </c>
      <c r="AF174" s="156">
        <f t="shared" si="240"/>
        <v>0</v>
      </c>
      <c r="AG174" s="166"/>
      <c r="AH174" s="158">
        <f t="shared" si="241"/>
        <v>0</v>
      </c>
      <c r="AI174" s="158">
        <f t="shared" si="242"/>
        <v>0</v>
      </c>
      <c r="AJ174" s="159">
        <f t="shared" si="243"/>
        <v>0</v>
      </c>
      <c r="AK174" s="159">
        <f t="shared" si="244"/>
        <v>0</v>
      </c>
      <c r="AL174" s="160"/>
      <c r="AM174" s="161">
        <f t="shared" si="245"/>
        <v>0</v>
      </c>
      <c r="AN174" s="161">
        <f t="shared" si="246"/>
        <v>0</v>
      </c>
      <c r="AO174" s="162">
        <f t="shared" si="247"/>
        <v>0</v>
      </c>
      <c r="AP174" s="162">
        <f t="shared" si="248"/>
        <v>0</v>
      </c>
      <c r="AQ174" s="165"/>
      <c r="AR174" s="165"/>
      <c r="AS174" s="165"/>
      <c r="AT174" s="165"/>
      <c r="AU174" s="165"/>
      <c r="AV174" s="159"/>
      <c r="AW174" s="159"/>
      <c r="AX174" s="159"/>
      <c r="AY174" s="159"/>
      <c r="AZ174" s="159"/>
      <c r="BA174" s="167"/>
      <c r="BB174" s="167"/>
      <c r="BC174" s="167"/>
      <c r="BD174" s="167"/>
      <c r="BE174" s="167"/>
      <c r="BF174" s="168"/>
      <c r="BG174" s="168"/>
      <c r="BH174" s="168"/>
      <c r="BI174" s="168"/>
      <c r="BJ174" s="168"/>
      <c r="BK174" s="169"/>
      <c r="BL174" s="169"/>
      <c r="BM174" s="169"/>
      <c r="BN174" s="169"/>
      <c r="BO174" s="169"/>
      <c r="BP174" s="31"/>
      <c r="BQ174" s="31"/>
      <c r="BR174" s="31"/>
      <c r="BS174" s="31"/>
      <c r="BT174" s="31"/>
      <c r="BU174" s="31"/>
      <c r="BV174" s="31"/>
      <c r="BW174" s="31"/>
      <c r="BX174" s="31"/>
      <c r="BY174" s="31"/>
      <c r="BZ174" s="31"/>
      <c r="CA174" s="31"/>
      <c r="CB174" s="31"/>
      <c r="CC174" s="31"/>
      <c r="CD174" s="31"/>
      <c r="CE174" s="31"/>
      <c r="CF174" s="31"/>
      <c r="CG174" s="31"/>
      <c r="CH174" s="31"/>
      <c r="CI174" s="31"/>
      <c r="CJ174" s="31"/>
      <c r="CK174" s="31"/>
      <c r="CL174" s="31"/>
      <c r="CM174" s="31"/>
      <c r="CN174" s="31"/>
      <c r="CO174" s="31"/>
      <c r="CP174" s="31"/>
      <c r="CQ174" s="31"/>
      <c r="CR174" s="31"/>
      <c r="CS174" s="31"/>
      <c r="CT174" s="31"/>
      <c r="CU174" s="31"/>
      <c r="CV174" s="31"/>
      <c r="CW174" s="31"/>
      <c r="CX174" s="31"/>
      <c r="CY174" s="31"/>
      <c r="CZ174" s="31"/>
      <c r="DA174" s="31"/>
      <c r="DB174" s="31"/>
      <c r="DC174" s="31"/>
      <c r="DD174" s="31"/>
      <c r="DE174" s="31"/>
      <c r="DF174" s="31"/>
      <c r="DG174" s="31"/>
      <c r="DH174" s="31"/>
      <c r="DI174" s="31"/>
      <c r="DJ174" s="31"/>
      <c r="DK174" s="31"/>
      <c r="DL174" s="31"/>
      <c r="DM174" s="31"/>
      <c r="DN174" s="31"/>
      <c r="DO174" s="31"/>
      <c r="DP174" s="31"/>
      <c r="DQ174" s="31"/>
      <c r="DR174" s="31"/>
      <c r="DS174" s="31"/>
      <c r="DT174" s="31"/>
      <c r="DU174" s="31"/>
      <c r="DV174" s="31"/>
      <c r="DW174" s="31"/>
      <c r="DX174" s="31"/>
      <c r="DY174" s="31"/>
      <c r="DZ174" s="31"/>
      <c r="EA174" s="31"/>
      <c r="EB174" s="31"/>
      <c r="EC174" s="31"/>
      <c r="ED174" s="31"/>
      <c r="EE174" s="31"/>
      <c r="EF174" s="31"/>
      <c r="EG174" s="31"/>
      <c r="EH174" s="31"/>
      <c r="EI174" s="31"/>
      <c r="EJ174" s="31"/>
      <c r="EK174" s="31"/>
      <c r="EL174" s="31"/>
      <c r="EM174" s="31"/>
      <c r="EN174" s="31"/>
      <c r="EO174" s="31"/>
      <c r="EP174" s="31"/>
      <c r="EQ174" s="31"/>
      <c r="ER174" s="31"/>
      <c r="ES174" s="31"/>
      <c r="ET174" s="31"/>
      <c r="EU174" s="31"/>
      <c r="EV174" s="31"/>
      <c r="EW174" s="31"/>
      <c r="EX174" s="31"/>
      <c r="EY174" s="31"/>
      <c r="EZ174" s="31"/>
      <c r="FA174" s="31"/>
      <c r="FB174" s="151">
        <f>+(3095000/30)</f>
        <v>103166.66666666667</v>
      </c>
      <c r="FC174" s="32">
        <f t="shared" si="261"/>
        <v>103167</v>
      </c>
      <c r="FD174" s="33">
        <f t="shared" si="267"/>
        <v>19601.73</v>
      </c>
      <c r="FE174" s="33">
        <f t="shared" si="271"/>
        <v>122768.73</v>
      </c>
      <c r="FF174" s="33">
        <f t="shared" si="272"/>
        <v>825336</v>
      </c>
      <c r="FG174" s="33">
        <f t="shared" si="273"/>
        <v>982149.84</v>
      </c>
      <c r="FH174" s="34">
        <f t="shared" si="253"/>
        <v>0</v>
      </c>
      <c r="FI174" s="35">
        <f t="shared" si="252"/>
        <v>0</v>
      </c>
      <c r="FJ174" s="180"/>
    </row>
    <row r="175" spans="1:166" ht="57" customHeight="1" x14ac:dyDescent="0.25">
      <c r="A175" s="152"/>
      <c r="D175" s="20"/>
      <c r="E175" s="20"/>
      <c r="F175" s="20"/>
      <c r="G175" s="20"/>
      <c r="H175" s="20"/>
      <c r="I175" s="20"/>
      <c r="J175" s="20"/>
      <c r="K175" s="20"/>
      <c r="L175" s="20"/>
      <c r="M175" s="20"/>
      <c r="N175" s="118"/>
      <c r="O175" s="120"/>
      <c r="P175" s="120"/>
      <c r="Q175" s="121"/>
      <c r="R175" s="118">
        <v>0</v>
      </c>
      <c r="S175" s="120"/>
      <c r="T175" s="120"/>
      <c r="U175" s="120"/>
      <c r="V175" s="121"/>
      <c r="W175" s="122"/>
      <c r="X175" s="120"/>
      <c r="Y175" s="120"/>
      <c r="Z175" s="120"/>
      <c r="AA175" s="121"/>
      <c r="AB175" s="41"/>
      <c r="AC175" s="41"/>
      <c r="AD175" s="41"/>
      <c r="AE175" s="41"/>
      <c r="AF175" s="41"/>
      <c r="AG175" s="41"/>
      <c r="AH175" s="41"/>
      <c r="AI175" s="41"/>
      <c r="AJ175" s="41"/>
      <c r="AK175" s="41"/>
      <c r="AL175" s="41"/>
      <c r="AM175" s="41"/>
      <c r="AN175" s="41"/>
      <c r="AO175" s="41"/>
      <c r="AP175" s="41"/>
      <c r="AQ175" s="41"/>
      <c r="AR175" s="41"/>
      <c r="AS175" s="41"/>
      <c r="AT175" s="41"/>
      <c r="AU175" s="41"/>
      <c r="AV175" s="123"/>
      <c r="AW175" s="123"/>
      <c r="AX175" s="123"/>
      <c r="AY175" s="123"/>
      <c r="AZ175" s="123"/>
      <c r="BA175" s="123"/>
      <c r="BB175" s="123"/>
      <c r="BC175" s="123"/>
      <c r="BD175" s="123"/>
      <c r="BE175" s="123"/>
      <c r="BF175" s="123"/>
      <c r="BG175" s="123"/>
      <c r="BH175" s="123"/>
      <c r="BI175" s="123"/>
      <c r="BJ175" s="123"/>
      <c r="BK175" s="123"/>
      <c r="BL175" s="123"/>
      <c r="BM175" s="123"/>
      <c r="BN175" s="123"/>
      <c r="BO175" s="123"/>
      <c r="BP175" s="123"/>
      <c r="BQ175" s="123"/>
      <c r="BR175" s="123"/>
      <c r="BS175" s="123"/>
      <c r="BT175" s="123"/>
      <c r="BU175" s="123"/>
      <c r="BV175" s="123"/>
      <c r="BW175" s="123"/>
      <c r="BX175" s="123"/>
      <c r="BY175" s="123"/>
      <c r="BZ175" s="123"/>
      <c r="CA175" s="123"/>
      <c r="CB175" s="123"/>
      <c r="CC175" s="123"/>
      <c r="CD175" s="123"/>
      <c r="CE175" s="123"/>
      <c r="CF175" s="123"/>
      <c r="CG175" s="123"/>
      <c r="CH175" s="123"/>
      <c r="CI175" s="123"/>
      <c r="CJ175" s="123"/>
      <c r="CK175" s="123"/>
      <c r="CL175" s="123"/>
      <c r="CM175" s="123"/>
      <c r="CN175" s="123"/>
      <c r="CO175" s="123"/>
      <c r="CP175" s="123"/>
      <c r="CQ175" s="123"/>
      <c r="CR175" s="123"/>
      <c r="CS175" s="123"/>
      <c r="CT175" s="123"/>
      <c r="CU175" s="123"/>
      <c r="CV175" s="123"/>
      <c r="CW175" s="123"/>
      <c r="CX175" s="123"/>
      <c r="CY175" s="123"/>
      <c r="CZ175" s="123"/>
      <c r="DA175" s="123"/>
      <c r="DB175" s="123"/>
      <c r="DC175" s="123"/>
      <c r="DD175" s="123"/>
      <c r="DE175" s="123"/>
      <c r="DF175" s="123"/>
      <c r="DG175" s="123"/>
      <c r="DH175" s="123"/>
      <c r="DI175" s="123"/>
      <c r="DJ175" s="123"/>
      <c r="DK175" s="123"/>
      <c r="DL175" s="123"/>
      <c r="DM175" s="123"/>
      <c r="DN175" s="123"/>
      <c r="DO175" s="123"/>
      <c r="DP175" s="123"/>
      <c r="DQ175" s="123"/>
      <c r="DR175" s="123"/>
      <c r="DS175" s="123"/>
      <c r="DT175" s="123"/>
      <c r="DU175" s="123"/>
      <c r="DV175" s="123"/>
      <c r="DW175" s="123"/>
      <c r="DX175" s="123"/>
      <c r="DY175" s="123"/>
      <c r="DZ175" s="123"/>
      <c r="EA175" s="123"/>
      <c r="EB175" s="123"/>
      <c r="EC175" s="123"/>
      <c r="ED175" s="123"/>
      <c r="EE175" s="123"/>
      <c r="EF175" s="123"/>
      <c r="EG175" s="123"/>
      <c r="EH175" s="123"/>
      <c r="EI175" s="123"/>
      <c r="EJ175" s="123"/>
      <c r="EK175" s="123"/>
      <c r="EL175" s="123"/>
      <c r="EM175" s="123"/>
      <c r="EN175" s="123"/>
      <c r="EO175" s="123"/>
      <c r="EP175" s="123"/>
      <c r="EQ175" s="123"/>
      <c r="ER175" s="41"/>
      <c r="ES175" s="41"/>
      <c r="ET175" s="41"/>
      <c r="EU175" s="41"/>
      <c r="EV175" s="41"/>
      <c r="EW175" s="41"/>
      <c r="EX175" s="41"/>
      <c r="EY175" s="41"/>
      <c r="EZ175" s="41"/>
      <c r="FA175" s="41"/>
      <c r="FB175" s="50"/>
      <c r="FC175" s="50"/>
      <c r="FD175" s="41"/>
      <c r="FE175" s="41"/>
      <c r="FF175" s="174" t="s">
        <v>74</v>
      </c>
      <c r="FG175" s="84">
        <f>+SUM(FG162:FG174)</f>
        <v>74886569.099999994</v>
      </c>
      <c r="FH175" s="124"/>
      <c r="FI175" s="125"/>
    </row>
    <row r="176" spans="1:166" ht="33.75" customHeight="1" x14ac:dyDescent="0.25">
      <c r="A176" s="16"/>
      <c r="B176" s="17"/>
      <c r="C176" s="18"/>
      <c r="D176" s="21"/>
      <c r="E176" s="21"/>
      <c r="F176" s="21"/>
      <c r="G176" s="21"/>
      <c r="H176" s="20"/>
      <c r="I176" s="20"/>
      <c r="J176" s="20"/>
      <c r="K176" s="20"/>
      <c r="L176" s="20"/>
      <c r="M176" s="41"/>
      <c r="N176" s="118"/>
      <c r="O176" s="120"/>
      <c r="P176" s="120"/>
      <c r="Q176" s="121"/>
      <c r="R176" s="118">
        <v>0</v>
      </c>
      <c r="S176" s="120"/>
      <c r="T176" s="120"/>
      <c r="U176" s="120"/>
      <c r="V176" s="121"/>
      <c r="W176" s="122"/>
      <c r="X176" s="120"/>
      <c r="Y176" s="120"/>
      <c r="Z176" s="120"/>
      <c r="AA176" s="121"/>
      <c r="AB176" s="41"/>
      <c r="AC176" s="41"/>
      <c r="AD176" s="41"/>
      <c r="AE176" s="41"/>
      <c r="AF176" s="41"/>
      <c r="AG176" s="41"/>
      <c r="AH176" s="41"/>
      <c r="AI176" s="41"/>
      <c r="AJ176" s="41"/>
      <c r="AK176" s="41"/>
      <c r="AL176" s="41"/>
      <c r="AM176" s="41"/>
      <c r="AN176" s="41"/>
      <c r="AO176" s="41"/>
      <c r="AP176" s="41"/>
      <c r="AQ176" s="41"/>
      <c r="AR176" s="41"/>
      <c r="AS176" s="41"/>
      <c r="AT176" s="41"/>
      <c r="AU176" s="41"/>
      <c r="AV176" s="123"/>
      <c r="AW176" s="123"/>
      <c r="AX176" s="123"/>
      <c r="AY176" s="123"/>
      <c r="AZ176" s="123"/>
      <c r="BA176" s="123"/>
      <c r="BB176" s="123"/>
      <c r="BC176" s="123"/>
      <c r="BD176" s="123"/>
      <c r="BE176" s="123"/>
      <c r="BF176" s="123"/>
      <c r="BG176" s="123"/>
      <c r="BH176" s="123"/>
      <c r="BI176" s="123"/>
      <c r="BJ176" s="123"/>
      <c r="BK176" s="123"/>
      <c r="BL176" s="123"/>
      <c r="BM176" s="123"/>
      <c r="BN176" s="123"/>
      <c r="BO176" s="123"/>
      <c r="BP176" s="123"/>
      <c r="BQ176" s="123"/>
      <c r="BR176" s="123"/>
      <c r="BS176" s="123"/>
      <c r="BT176" s="123"/>
      <c r="BU176" s="123"/>
      <c r="BV176" s="123"/>
      <c r="BW176" s="123"/>
      <c r="BX176" s="123"/>
      <c r="BY176" s="123"/>
      <c r="BZ176" s="123"/>
      <c r="CA176" s="123"/>
      <c r="CB176" s="123"/>
      <c r="CC176" s="123"/>
      <c r="CD176" s="123"/>
      <c r="CE176" s="123"/>
      <c r="CF176" s="123"/>
      <c r="CG176" s="123"/>
      <c r="CH176" s="123"/>
      <c r="CI176" s="123"/>
      <c r="CJ176" s="123"/>
      <c r="CK176" s="123"/>
      <c r="CL176" s="123"/>
      <c r="CM176" s="123"/>
      <c r="CN176" s="123"/>
      <c r="CO176" s="123"/>
      <c r="CP176" s="123"/>
      <c r="CQ176" s="123"/>
      <c r="CR176" s="123"/>
      <c r="CS176" s="123"/>
      <c r="CT176" s="123"/>
      <c r="CU176" s="123"/>
      <c r="CV176" s="123"/>
      <c r="CW176" s="123"/>
      <c r="CX176" s="123"/>
      <c r="CY176" s="123"/>
      <c r="CZ176" s="123"/>
      <c r="DA176" s="123"/>
      <c r="DB176" s="123"/>
      <c r="DC176" s="123"/>
      <c r="DD176" s="123"/>
      <c r="DE176" s="123"/>
      <c r="DF176" s="123"/>
      <c r="DG176" s="123"/>
      <c r="DH176" s="123"/>
      <c r="DI176" s="123"/>
      <c r="DJ176" s="123"/>
      <c r="DK176" s="123"/>
      <c r="DL176" s="123"/>
      <c r="DM176" s="123"/>
      <c r="DN176" s="123"/>
      <c r="DO176" s="123"/>
      <c r="DP176" s="123"/>
      <c r="DQ176" s="123"/>
      <c r="DR176" s="123"/>
      <c r="DS176" s="123"/>
      <c r="DT176" s="123"/>
      <c r="DU176" s="123"/>
      <c r="DV176" s="123"/>
      <c r="DW176" s="123"/>
      <c r="DX176" s="123"/>
      <c r="DY176" s="123"/>
      <c r="DZ176" s="123"/>
      <c r="EA176" s="123"/>
      <c r="EB176" s="123"/>
      <c r="EC176" s="123"/>
      <c r="ED176" s="123"/>
      <c r="EE176" s="123"/>
      <c r="EF176" s="123"/>
      <c r="EG176" s="123"/>
      <c r="EH176" s="123"/>
      <c r="EI176" s="123"/>
      <c r="EJ176" s="123"/>
      <c r="EK176" s="123"/>
      <c r="EL176" s="123"/>
      <c r="EM176" s="123"/>
      <c r="EN176" s="123"/>
      <c r="EO176" s="123"/>
      <c r="EP176" s="123"/>
      <c r="EQ176" s="123"/>
      <c r="ER176" s="41"/>
      <c r="ES176" s="41"/>
      <c r="ET176" s="41"/>
      <c r="EU176" s="41"/>
      <c r="EV176" s="41"/>
      <c r="EW176" s="41"/>
      <c r="EX176" s="41"/>
      <c r="EY176" s="41"/>
      <c r="EZ176" s="41"/>
      <c r="FA176" s="41"/>
      <c r="FB176" s="50"/>
      <c r="FC176" s="50"/>
      <c r="FD176" s="41"/>
      <c r="FE176" s="41"/>
      <c r="FF176" s="58"/>
      <c r="FG176" s="84"/>
      <c r="FH176" s="124"/>
      <c r="FI176" s="125"/>
    </row>
    <row r="177" spans="1:167" ht="84.6" customHeight="1" x14ac:dyDescent="0.25">
      <c r="A177" s="199" t="s">
        <v>350</v>
      </c>
      <c r="B177" s="200"/>
      <c r="C177" s="200"/>
      <c r="D177" s="200"/>
      <c r="E177" s="200"/>
      <c r="F177" s="200"/>
      <c r="G177" s="200"/>
      <c r="H177" s="71" t="s">
        <v>51</v>
      </c>
      <c r="I177" s="72" t="s">
        <v>52</v>
      </c>
      <c r="J177" s="71" t="s">
        <v>53</v>
      </c>
      <c r="K177" s="71" t="s">
        <v>54</v>
      </c>
      <c r="L177" s="71" t="s">
        <v>55</v>
      </c>
      <c r="M177" s="141" t="s">
        <v>51</v>
      </c>
      <c r="N177" s="6" t="s">
        <v>52</v>
      </c>
      <c r="O177" s="4" t="s">
        <v>53</v>
      </c>
      <c r="P177" s="4" t="s">
        <v>54</v>
      </c>
      <c r="Q177" s="4" t="s">
        <v>55</v>
      </c>
      <c r="R177" s="141" t="s">
        <v>51</v>
      </c>
      <c r="S177" s="6" t="s">
        <v>52</v>
      </c>
      <c r="T177" s="4" t="s">
        <v>53</v>
      </c>
      <c r="U177" s="4" t="s">
        <v>54</v>
      </c>
      <c r="V177" s="4" t="s">
        <v>55</v>
      </c>
      <c r="W177" s="4" t="s">
        <v>51</v>
      </c>
      <c r="X177" s="6" t="s">
        <v>52</v>
      </c>
      <c r="Y177" s="4" t="s">
        <v>53</v>
      </c>
      <c r="Z177" s="4" t="s">
        <v>54</v>
      </c>
      <c r="AA177" s="4" t="s">
        <v>55</v>
      </c>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130" t="s">
        <v>51</v>
      </c>
      <c r="BQ177" s="131" t="s">
        <v>52</v>
      </c>
      <c r="BR177" s="130" t="s">
        <v>53</v>
      </c>
      <c r="BS177" s="130" t="s">
        <v>54</v>
      </c>
      <c r="BT177" s="130" t="s">
        <v>55</v>
      </c>
      <c r="BU177" s="130" t="s">
        <v>51</v>
      </c>
      <c r="BV177" s="131" t="s">
        <v>52</v>
      </c>
      <c r="BW177" s="130" t="s">
        <v>53</v>
      </c>
      <c r="BX177" s="130" t="s">
        <v>54</v>
      </c>
      <c r="BY177" s="130" t="s">
        <v>55</v>
      </c>
      <c r="BZ177" s="130" t="s">
        <v>51</v>
      </c>
      <c r="CA177" s="131" t="s">
        <v>52</v>
      </c>
      <c r="CB177" s="130" t="s">
        <v>53</v>
      </c>
      <c r="CC177" s="130" t="s">
        <v>54</v>
      </c>
      <c r="CD177" s="130" t="s">
        <v>55</v>
      </c>
      <c r="CE177" s="130" t="s">
        <v>51</v>
      </c>
      <c r="CF177" s="131" t="s">
        <v>52</v>
      </c>
      <c r="CG177" s="130" t="s">
        <v>53</v>
      </c>
      <c r="CH177" s="130" t="s">
        <v>54</v>
      </c>
      <c r="CI177" s="130" t="s">
        <v>55</v>
      </c>
      <c r="CJ177" s="130" t="s">
        <v>51</v>
      </c>
      <c r="CK177" s="131" t="s">
        <v>52</v>
      </c>
      <c r="CL177" s="130" t="s">
        <v>53</v>
      </c>
      <c r="CM177" s="130" t="s">
        <v>54</v>
      </c>
      <c r="CN177" s="130" t="s">
        <v>55</v>
      </c>
      <c r="CO177" s="130" t="s">
        <v>51</v>
      </c>
      <c r="CP177" s="131" t="s">
        <v>52</v>
      </c>
      <c r="CQ177" s="130" t="s">
        <v>53</v>
      </c>
      <c r="CR177" s="130" t="s">
        <v>54</v>
      </c>
      <c r="CS177" s="130" t="s">
        <v>55</v>
      </c>
      <c r="CT177" s="130" t="s">
        <v>51</v>
      </c>
      <c r="CU177" s="131" t="s">
        <v>52</v>
      </c>
      <c r="CV177" s="130" t="s">
        <v>53</v>
      </c>
      <c r="CW177" s="130" t="s">
        <v>54</v>
      </c>
      <c r="CX177" s="130" t="s">
        <v>55</v>
      </c>
      <c r="CY177" s="130" t="s">
        <v>51</v>
      </c>
      <c r="CZ177" s="131" t="s">
        <v>52</v>
      </c>
      <c r="DA177" s="130" t="s">
        <v>53</v>
      </c>
      <c r="DB177" s="130" t="s">
        <v>54</v>
      </c>
      <c r="DC177" s="130" t="s">
        <v>55</v>
      </c>
      <c r="DD177" s="130" t="s">
        <v>51</v>
      </c>
      <c r="DE177" s="131" t="s">
        <v>52</v>
      </c>
      <c r="DF177" s="130" t="s">
        <v>53</v>
      </c>
      <c r="DG177" s="130" t="s">
        <v>54</v>
      </c>
      <c r="DH177" s="130" t="s">
        <v>55</v>
      </c>
      <c r="DI177" s="130" t="s">
        <v>51</v>
      </c>
      <c r="DJ177" s="131" t="s">
        <v>52</v>
      </c>
      <c r="DK177" s="130" t="s">
        <v>53</v>
      </c>
      <c r="DL177" s="130" t="s">
        <v>54</v>
      </c>
      <c r="DM177" s="130" t="s">
        <v>55</v>
      </c>
      <c r="DN177" s="130" t="s">
        <v>51</v>
      </c>
      <c r="DO177" s="131" t="s">
        <v>52</v>
      </c>
      <c r="DP177" s="130" t="s">
        <v>53</v>
      </c>
      <c r="DQ177" s="130" t="s">
        <v>54</v>
      </c>
      <c r="DR177" s="130" t="s">
        <v>55</v>
      </c>
      <c r="DS177" s="130" t="s">
        <v>51</v>
      </c>
      <c r="DT177" s="131" t="s">
        <v>52</v>
      </c>
      <c r="DU177" s="130" t="s">
        <v>53</v>
      </c>
      <c r="DV177" s="130" t="s">
        <v>54</v>
      </c>
      <c r="DW177" s="130" t="s">
        <v>55</v>
      </c>
      <c r="DX177" s="130" t="s">
        <v>51</v>
      </c>
      <c r="DY177" s="131" t="s">
        <v>52</v>
      </c>
      <c r="DZ177" s="130" t="s">
        <v>53</v>
      </c>
      <c r="EA177" s="130" t="s">
        <v>54</v>
      </c>
      <c r="EB177" s="130" t="s">
        <v>55</v>
      </c>
      <c r="EC177" s="130" t="s">
        <v>51</v>
      </c>
      <c r="ED177" s="131" t="s">
        <v>52</v>
      </c>
      <c r="EE177" s="130" t="s">
        <v>53</v>
      </c>
      <c r="EF177" s="130" t="s">
        <v>54</v>
      </c>
      <c r="EG177" s="130" t="s">
        <v>55</v>
      </c>
      <c r="EH177" s="130" t="s">
        <v>51</v>
      </c>
      <c r="EI177" s="131" t="s">
        <v>52</v>
      </c>
      <c r="EJ177" s="130" t="s">
        <v>53</v>
      </c>
      <c r="EK177" s="130" t="s">
        <v>54</v>
      </c>
      <c r="EL177" s="130" t="s">
        <v>55</v>
      </c>
      <c r="EM177" s="130" t="s">
        <v>51</v>
      </c>
      <c r="EN177" s="131" t="s">
        <v>52</v>
      </c>
      <c r="EO177" s="130" t="s">
        <v>53</v>
      </c>
      <c r="EP177" s="130" t="s">
        <v>54</v>
      </c>
      <c r="EQ177" s="130" t="s">
        <v>55</v>
      </c>
      <c r="ER177" s="130" t="s">
        <v>51</v>
      </c>
      <c r="ES177" s="131" t="s">
        <v>52</v>
      </c>
      <c r="ET177" s="130" t="s">
        <v>53</v>
      </c>
      <c r="EU177" s="130" t="s">
        <v>54</v>
      </c>
      <c r="EV177" s="130" t="s">
        <v>55</v>
      </c>
      <c r="EW177" s="130" t="s">
        <v>51</v>
      </c>
      <c r="EX177" s="131" t="s">
        <v>52</v>
      </c>
      <c r="EY177" s="130" t="s">
        <v>53</v>
      </c>
      <c r="EZ177" s="130" t="s">
        <v>54</v>
      </c>
      <c r="FA177" s="130" t="s">
        <v>55</v>
      </c>
      <c r="FB177" s="7" t="s">
        <v>59</v>
      </c>
      <c r="FC177" s="188" t="s">
        <v>335</v>
      </c>
      <c r="FD177" s="8" t="s">
        <v>60</v>
      </c>
      <c r="FE177" s="7" t="s">
        <v>61</v>
      </c>
      <c r="FF177" s="7" t="s">
        <v>62</v>
      </c>
      <c r="FG177" s="7" t="s">
        <v>63</v>
      </c>
      <c r="FH177" s="9" t="s">
        <v>64</v>
      </c>
      <c r="FI177" s="9" t="s">
        <v>65</v>
      </c>
    </row>
    <row r="178" spans="1:167" ht="177.95" customHeight="1" x14ac:dyDescent="0.25">
      <c r="A178" s="10">
        <v>136</v>
      </c>
      <c r="B178" s="132" t="s">
        <v>273</v>
      </c>
      <c r="C178" s="133" t="s">
        <v>274</v>
      </c>
      <c r="D178" s="135">
        <v>20</v>
      </c>
      <c r="E178" s="15" t="s">
        <v>77</v>
      </c>
      <c r="F178" s="15" t="s">
        <v>69</v>
      </c>
      <c r="G178" s="15" t="s">
        <v>69</v>
      </c>
      <c r="H178" s="15"/>
      <c r="I178" s="15"/>
      <c r="J178" s="15"/>
      <c r="K178" s="15"/>
      <c r="L178" s="15"/>
      <c r="M178" s="143"/>
      <c r="N178" s="27"/>
      <c r="O178" s="27"/>
      <c r="P178" s="27"/>
      <c r="Q178" s="27"/>
      <c r="R178" s="29"/>
      <c r="S178" s="29"/>
      <c r="T178" s="29"/>
      <c r="U178" s="29"/>
      <c r="V178" s="29"/>
      <c r="W178" s="30"/>
      <c r="X178" s="31"/>
      <c r="Y178" s="31"/>
      <c r="Z178" s="31"/>
      <c r="AA178" s="31"/>
      <c r="AB178" s="31"/>
      <c r="AC178" s="31"/>
      <c r="AD178" s="31"/>
      <c r="AE178" s="31"/>
      <c r="AF178" s="31"/>
      <c r="AG178" s="31"/>
      <c r="AH178" s="31"/>
      <c r="AI178" s="31"/>
      <c r="AJ178" s="31"/>
      <c r="AK178" s="31"/>
      <c r="AL178" s="31"/>
      <c r="AM178" s="31"/>
      <c r="AN178" s="31"/>
      <c r="AO178" s="31"/>
      <c r="AP178" s="31"/>
      <c r="AQ178" s="31"/>
      <c r="AR178" s="31"/>
      <c r="AS178" s="31"/>
      <c r="AT178" s="31"/>
      <c r="AU178" s="31"/>
      <c r="AV178" s="31"/>
      <c r="AW178" s="31"/>
      <c r="AX178" s="31"/>
      <c r="AY178" s="31"/>
      <c r="AZ178" s="31"/>
      <c r="BA178" s="31"/>
      <c r="BB178" s="31"/>
      <c r="BC178" s="31"/>
      <c r="BD178" s="31"/>
      <c r="BE178" s="31"/>
      <c r="BF178" s="31"/>
      <c r="BG178" s="31"/>
      <c r="BH178" s="31"/>
      <c r="BI178" s="31"/>
      <c r="BJ178" s="31"/>
      <c r="BK178" s="31"/>
      <c r="BL178" s="31"/>
      <c r="BM178" s="31"/>
      <c r="BN178" s="31"/>
      <c r="BO178" s="31"/>
      <c r="BP178" s="31">
        <v>15800</v>
      </c>
      <c r="BQ178" s="31">
        <v>3002</v>
      </c>
      <c r="BR178" s="31">
        <v>18802</v>
      </c>
      <c r="BS178" s="31">
        <v>316000</v>
      </c>
      <c r="BT178" s="31">
        <v>376040</v>
      </c>
      <c r="BU178" s="31">
        <v>15800</v>
      </c>
      <c r="BV178" s="31">
        <v>3002</v>
      </c>
      <c r="BW178" s="31">
        <v>18802</v>
      </c>
      <c r="BX178" s="31">
        <v>316000</v>
      </c>
      <c r="BY178" s="31">
        <v>376040</v>
      </c>
      <c r="BZ178" s="31">
        <v>19480</v>
      </c>
      <c r="CA178" s="31">
        <v>3701.2</v>
      </c>
      <c r="CB178" s="31">
        <v>23181.200000000001</v>
      </c>
      <c r="CC178" s="31">
        <v>389600</v>
      </c>
      <c r="CD178" s="31">
        <v>463624</v>
      </c>
      <c r="CE178" s="31"/>
      <c r="CF178" s="31"/>
      <c r="CG178" s="31"/>
      <c r="CH178" s="31"/>
      <c r="CI178" s="31"/>
      <c r="CJ178" s="31"/>
      <c r="CK178" s="31"/>
      <c r="CL178" s="31"/>
      <c r="CM178" s="31"/>
      <c r="CN178" s="31"/>
      <c r="CO178" s="31"/>
      <c r="CP178" s="31"/>
      <c r="CQ178" s="31"/>
      <c r="CR178" s="31"/>
      <c r="CS178" s="31"/>
      <c r="CT178" s="31"/>
      <c r="CU178" s="31"/>
      <c r="CV178" s="31"/>
      <c r="CW178" s="31"/>
      <c r="CX178" s="31"/>
      <c r="CY178" s="31"/>
      <c r="CZ178" s="31"/>
      <c r="DA178" s="31"/>
      <c r="DB178" s="31"/>
      <c r="DC178" s="31"/>
      <c r="DD178" s="31"/>
      <c r="DE178" s="31"/>
      <c r="DF178" s="31"/>
      <c r="DG178" s="31"/>
      <c r="DH178" s="31"/>
      <c r="DI178" s="31"/>
      <c r="DJ178" s="31"/>
      <c r="DK178" s="31"/>
      <c r="DL178" s="31"/>
      <c r="DM178" s="31"/>
      <c r="DN178" s="31"/>
      <c r="DO178" s="31"/>
      <c r="DP178" s="31"/>
      <c r="DQ178" s="31"/>
      <c r="DR178" s="31"/>
      <c r="DS178" s="31"/>
      <c r="DT178" s="31"/>
      <c r="DU178" s="31"/>
      <c r="DV178" s="31"/>
      <c r="DW178" s="31"/>
      <c r="DX178" s="31"/>
      <c r="DY178" s="31"/>
      <c r="DZ178" s="31"/>
      <c r="EA178" s="31"/>
      <c r="EB178" s="31"/>
      <c r="EC178" s="31"/>
      <c r="ED178" s="31"/>
      <c r="EE178" s="31"/>
      <c r="EF178" s="31"/>
      <c r="EG178" s="31"/>
      <c r="EH178" s="31"/>
      <c r="EI178" s="31"/>
      <c r="EJ178" s="31"/>
      <c r="EK178" s="31"/>
      <c r="EL178" s="31"/>
      <c r="EM178" s="31"/>
      <c r="EN178" s="31"/>
      <c r="EO178" s="31"/>
      <c r="EP178" s="31"/>
      <c r="EQ178" s="31"/>
      <c r="ER178" s="31"/>
      <c r="ES178" s="31"/>
      <c r="ET178" s="31"/>
      <c r="EU178" s="31"/>
      <c r="EV178" s="31"/>
      <c r="EW178" s="31"/>
      <c r="EX178" s="31"/>
      <c r="EY178" s="31"/>
      <c r="EZ178" s="31"/>
      <c r="FA178" s="31"/>
      <c r="FB178" s="32">
        <f>+(BP178+BU178+BZ178)/3</f>
        <v>17026.666666666668</v>
      </c>
      <c r="FC178" s="32">
        <f t="shared" ref="FC178:FC198" si="274">ROUND(FB178,0)</f>
        <v>17027</v>
      </c>
      <c r="FD178" s="33">
        <f t="shared" ref="FD178:FD198" si="275">+FC178*19%</f>
        <v>3235.13</v>
      </c>
      <c r="FE178" s="33">
        <f t="shared" ref="FE178" si="276">+FC178+FD178</f>
        <v>20262.13</v>
      </c>
      <c r="FF178" s="33">
        <f>+FC178*D178</f>
        <v>340540</v>
      </c>
      <c r="FG178" s="33">
        <f>+FE178*D178</f>
        <v>405242.60000000003</v>
      </c>
      <c r="FH178" s="34">
        <f>+_xlfn.STDEV.P(BT178,BY178,CD178)</f>
        <v>41287.49354896172</v>
      </c>
      <c r="FI178" s="35">
        <f t="shared" ref="FI178:FI179" si="277">+FH178/FG178</f>
        <v>0.10188339910207297</v>
      </c>
      <c r="FJ178" s="180"/>
    </row>
    <row r="179" spans="1:167" ht="120" customHeight="1" x14ac:dyDescent="0.25">
      <c r="A179" s="10">
        <v>137</v>
      </c>
      <c r="B179" s="11" t="s">
        <v>146</v>
      </c>
      <c r="C179" s="13" t="s">
        <v>147</v>
      </c>
      <c r="D179" s="15">
        <v>160</v>
      </c>
      <c r="E179" s="15" t="s">
        <v>80</v>
      </c>
      <c r="F179" s="15" t="s">
        <v>69</v>
      </c>
      <c r="G179" s="19" t="s">
        <v>69</v>
      </c>
      <c r="H179" s="19"/>
      <c r="I179" s="19"/>
      <c r="J179" s="19"/>
      <c r="K179" s="19"/>
      <c r="L179" s="19"/>
      <c r="M179" s="27">
        <v>18834</v>
      </c>
      <c r="N179" s="28">
        <f t="shared" ref="N179" si="278">+M179*19%</f>
        <v>3578.46</v>
      </c>
      <c r="O179" s="27">
        <f t="shared" ref="O179" si="279">+M179+N179</f>
        <v>22412.46</v>
      </c>
      <c r="P179" s="27">
        <f>+M179*D179</f>
        <v>3013440</v>
      </c>
      <c r="Q179" s="27">
        <f>+O179*D179</f>
        <v>3585993.5999999996</v>
      </c>
      <c r="R179" s="29">
        <v>17352</v>
      </c>
      <c r="S179" s="29">
        <f t="shared" ref="S179" si="280">+R179*19%</f>
        <v>3296.88</v>
      </c>
      <c r="T179" s="29">
        <f t="shared" ref="T179" si="281">+R179+S179</f>
        <v>20648.88</v>
      </c>
      <c r="U179" s="29">
        <f>+R179*D179</f>
        <v>2776320</v>
      </c>
      <c r="V179" s="29">
        <f>+T179*D179</f>
        <v>3303820.8000000003</v>
      </c>
      <c r="W179" s="30">
        <v>22500</v>
      </c>
      <c r="X179" s="31">
        <f t="shared" ref="X179" si="282">+W179*19%</f>
        <v>4275</v>
      </c>
      <c r="Y179" s="31">
        <f t="shared" ref="Y179" si="283">+W179+X179</f>
        <v>26775</v>
      </c>
      <c r="Z179" s="31">
        <f>+W179*D179</f>
        <v>3600000</v>
      </c>
      <c r="AA179" s="31">
        <f>+Y179*D179</f>
        <v>4284000</v>
      </c>
      <c r="AB179" s="31"/>
      <c r="AC179" s="31"/>
      <c r="AD179" s="31"/>
      <c r="AE179" s="31"/>
      <c r="AF179" s="31"/>
      <c r="AG179" s="31"/>
      <c r="AH179" s="31"/>
      <c r="AI179" s="31"/>
      <c r="AJ179" s="31"/>
      <c r="AK179" s="31"/>
      <c r="AL179" s="31"/>
      <c r="AM179" s="31"/>
      <c r="AN179" s="31"/>
      <c r="AO179" s="31"/>
      <c r="AP179" s="31"/>
      <c r="AQ179" s="31"/>
      <c r="AR179" s="31"/>
      <c r="AS179" s="31"/>
      <c r="AT179" s="31"/>
      <c r="AU179" s="31"/>
      <c r="AV179" s="31"/>
      <c r="AW179" s="31"/>
      <c r="AX179" s="31"/>
      <c r="AY179" s="31"/>
      <c r="AZ179" s="31"/>
      <c r="BA179" s="31"/>
      <c r="BB179" s="31"/>
      <c r="BC179" s="31"/>
      <c r="BD179" s="31"/>
      <c r="BE179" s="31"/>
      <c r="BF179" s="31"/>
      <c r="BG179" s="31"/>
      <c r="BH179" s="31"/>
      <c r="BI179" s="31"/>
      <c r="BJ179" s="31"/>
      <c r="BK179" s="31"/>
      <c r="BL179" s="31"/>
      <c r="BM179" s="31"/>
      <c r="BN179" s="31"/>
      <c r="BO179" s="31"/>
      <c r="BP179" s="31"/>
      <c r="BQ179" s="31"/>
      <c r="BR179" s="31"/>
      <c r="BS179" s="31"/>
      <c r="BT179" s="31"/>
      <c r="BU179" s="31"/>
      <c r="BV179" s="31"/>
      <c r="BW179" s="31"/>
      <c r="BX179" s="31"/>
      <c r="BY179" s="31"/>
      <c r="BZ179" s="31"/>
      <c r="CA179" s="31"/>
      <c r="CB179" s="31"/>
      <c r="CC179" s="31"/>
      <c r="CD179" s="31"/>
      <c r="CE179" s="31"/>
      <c r="CF179" s="31"/>
      <c r="CG179" s="31"/>
      <c r="CH179" s="31"/>
      <c r="CI179" s="31"/>
      <c r="CJ179" s="31"/>
      <c r="CK179" s="31"/>
      <c r="CL179" s="31"/>
      <c r="CM179" s="31"/>
      <c r="CN179" s="31"/>
      <c r="CO179" s="31"/>
      <c r="CP179" s="31"/>
      <c r="CQ179" s="31"/>
      <c r="CR179" s="31"/>
      <c r="CS179" s="31"/>
      <c r="CT179" s="31"/>
      <c r="CU179" s="31"/>
      <c r="CV179" s="31"/>
      <c r="CW179" s="31"/>
      <c r="CX179" s="31"/>
      <c r="CY179" s="31"/>
      <c r="CZ179" s="31"/>
      <c r="DA179" s="31"/>
      <c r="DB179" s="31"/>
      <c r="DC179" s="31"/>
      <c r="DD179" s="31"/>
      <c r="DE179" s="31"/>
      <c r="DF179" s="31"/>
      <c r="DG179" s="31"/>
      <c r="DH179" s="31"/>
      <c r="DI179" s="31"/>
      <c r="DJ179" s="31"/>
      <c r="DK179" s="31"/>
      <c r="DL179" s="31"/>
      <c r="DM179" s="31"/>
      <c r="DN179" s="31"/>
      <c r="DO179" s="31"/>
      <c r="DP179" s="31"/>
      <c r="DQ179" s="31"/>
      <c r="DR179" s="31"/>
      <c r="DS179" s="31"/>
      <c r="DT179" s="31"/>
      <c r="DU179" s="31"/>
      <c r="DV179" s="31"/>
      <c r="DW179" s="31"/>
      <c r="DX179" s="31"/>
      <c r="DY179" s="31"/>
      <c r="DZ179" s="31"/>
      <c r="EA179" s="31"/>
      <c r="EB179" s="31"/>
      <c r="EC179" s="31"/>
      <c r="ED179" s="31"/>
      <c r="EE179" s="31"/>
      <c r="EF179" s="31"/>
      <c r="EG179" s="31"/>
      <c r="EH179" s="31"/>
      <c r="EI179" s="31"/>
      <c r="EJ179" s="31"/>
      <c r="EK179" s="31"/>
      <c r="EL179" s="31"/>
      <c r="EM179" s="31"/>
      <c r="EN179" s="31"/>
      <c r="EO179" s="31"/>
      <c r="EP179" s="31"/>
      <c r="EQ179" s="31"/>
      <c r="ER179" s="31"/>
      <c r="ES179" s="31"/>
      <c r="ET179" s="31"/>
      <c r="EU179" s="31"/>
      <c r="EV179" s="31"/>
      <c r="EW179" s="31"/>
      <c r="EX179" s="31"/>
      <c r="EY179" s="31"/>
      <c r="EZ179" s="31"/>
      <c r="FA179" s="31"/>
      <c r="FB179" s="32">
        <f t="shared" ref="FB179" si="284">+(M179+R179+W179)/3</f>
        <v>19562</v>
      </c>
      <c r="FC179" s="32">
        <f t="shared" si="274"/>
        <v>19562</v>
      </c>
      <c r="FD179" s="33">
        <f t="shared" si="275"/>
        <v>3716.78</v>
      </c>
      <c r="FE179" s="33">
        <f t="shared" ref="FE179:FE181" si="285">+FC179+FD179</f>
        <v>23278.78</v>
      </c>
      <c r="FF179" s="33">
        <f t="shared" ref="FF179:FF181" si="286">+FC179*D179</f>
        <v>3129920</v>
      </c>
      <c r="FG179" s="33">
        <f t="shared" ref="FG179:FG181" si="287">+FE179*D179</f>
        <v>3724604.8</v>
      </c>
      <c r="FH179" s="34">
        <f t="shared" ref="FH179" si="288">+_xlfn.STDEV.P(Q179,V179,AA179)</f>
        <v>411985.12481418514</v>
      </c>
      <c r="FI179" s="35">
        <f t="shared" si="277"/>
        <v>0.11061176874770315</v>
      </c>
      <c r="FJ179" s="180"/>
    </row>
    <row r="180" spans="1:167" ht="177.95" customHeight="1" x14ac:dyDescent="0.25">
      <c r="A180" s="10">
        <v>138</v>
      </c>
      <c r="B180" s="136" t="s">
        <v>275</v>
      </c>
      <c r="C180" s="134" t="s">
        <v>276</v>
      </c>
      <c r="D180" s="135">
        <v>100</v>
      </c>
      <c r="E180" s="15" t="s">
        <v>77</v>
      </c>
      <c r="F180" s="15" t="s">
        <v>69</v>
      </c>
      <c r="G180" s="15" t="s">
        <v>69</v>
      </c>
      <c r="H180" s="15"/>
      <c r="I180" s="15"/>
      <c r="J180" s="15"/>
      <c r="K180" s="15"/>
      <c r="L180" s="15"/>
      <c r="M180" s="143"/>
      <c r="N180" s="27"/>
      <c r="O180" s="27"/>
      <c r="P180" s="27"/>
      <c r="Q180" s="27"/>
      <c r="R180" s="29"/>
      <c r="S180" s="29"/>
      <c r="T180" s="29"/>
      <c r="U180" s="29"/>
      <c r="V180" s="29"/>
      <c r="W180" s="30"/>
      <c r="X180" s="31"/>
      <c r="Y180" s="31"/>
      <c r="Z180" s="31"/>
      <c r="AA180" s="31"/>
      <c r="AB180" s="31"/>
      <c r="AC180" s="31"/>
      <c r="AD180" s="31"/>
      <c r="AE180" s="31"/>
      <c r="AF180" s="31"/>
      <c r="AG180" s="31"/>
      <c r="AH180" s="31"/>
      <c r="AI180" s="31"/>
      <c r="AJ180" s="31"/>
      <c r="AK180" s="31"/>
      <c r="AL180" s="31"/>
      <c r="AM180" s="31"/>
      <c r="AN180" s="31"/>
      <c r="AO180" s="31"/>
      <c r="AP180" s="31"/>
      <c r="AQ180" s="31"/>
      <c r="AR180" s="31"/>
      <c r="AS180" s="31"/>
      <c r="AT180" s="31"/>
      <c r="AU180" s="31"/>
      <c r="AV180" s="31"/>
      <c r="AW180" s="31"/>
      <c r="AX180" s="31"/>
      <c r="AY180" s="31"/>
      <c r="AZ180" s="31"/>
      <c r="BA180" s="31"/>
      <c r="BB180" s="31"/>
      <c r="BC180" s="31"/>
      <c r="BD180" s="31"/>
      <c r="BE180" s="31"/>
      <c r="BF180" s="31"/>
      <c r="BG180" s="31"/>
      <c r="BH180" s="31"/>
      <c r="BI180" s="31"/>
      <c r="BJ180" s="31"/>
      <c r="BK180" s="31"/>
      <c r="BL180" s="31"/>
      <c r="BM180" s="31"/>
      <c r="BN180" s="31"/>
      <c r="BO180" s="31"/>
      <c r="BP180" s="31"/>
      <c r="BQ180" s="31"/>
      <c r="BR180" s="31"/>
      <c r="BS180" s="31"/>
      <c r="BT180" s="31"/>
      <c r="BU180" s="31"/>
      <c r="BV180" s="31"/>
      <c r="BW180" s="31"/>
      <c r="BX180" s="31"/>
      <c r="BY180" s="31"/>
      <c r="BZ180" s="31"/>
      <c r="CA180" s="31"/>
      <c r="CB180" s="31"/>
      <c r="CC180" s="31"/>
      <c r="CD180" s="31"/>
      <c r="CE180" s="31">
        <v>4285</v>
      </c>
      <c r="CF180" s="31">
        <v>814.15</v>
      </c>
      <c r="CG180" s="31">
        <v>5099.1499999999996</v>
      </c>
      <c r="CH180" s="31">
        <v>428500</v>
      </c>
      <c r="CI180" s="31">
        <v>509914.99999999994</v>
      </c>
      <c r="CJ180" s="31">
        <v>4800</v>
      </c>
      <c r="CK180" s="31">
        <v>912</v>
      </c>
      <c r="CL180" s="31">
        <v>5712</v>
      </c>
      <c r="CM180" s="31">
        <v>480000</v>
      </c>
      <c r="CN180" s="31">
        <v>571200</v>
      </c>
      <c r="CO180" s="31">
        <v>4800</v>
      </c>
      <c r="CP180" s="31">
        <v>912</v>
      </c>
      <c r="CQ180" s="31">
        <v>5712</v>
      </c>
      <c r="CR180" s="31">
        <v>480000</v>
      </c>
      <c r="CS180" s="31">
        <v>571200</v>
      </c>
      <c r="CT180" s="31">
        <v>0</v>
      </c>
      <c r="CU180" s="31">
        <v>0</v>
      </c>
      <c r="CV180" s="31">
        <v>0</v>
      </c>
      <c r="CW180" s="31">
        <v>0</v>
      </c>
      <c r="CX180" s="31">
        <v>0</v>
      </c>
      <c r="CY180" s="31">
        <v>0</v>
      </c>
      <c r="CZ180" s="31">
        <v>0</v>
      </c>
      <c r="DA180" s="31">
        <v>0</v>
      </c>
      <c r="DB180" s="31">
        <v>0</v>
      </c>
      <c r="DC180" s="31">
        <v>0</v>
      </c>
      <c r="DD180" s="31">
        <v>0</v>
      </c>
      <c r="DE180" s="31">
        <v>0</v>
      </c>
      <c r="DF180" s="31">
        <v>0</v>
      </c>
      <c r="DG180" s="31">
        <v>0</v>
      </c>
      <c r="DH180" s="31">
        <v>0</v>
      </c>
      <c r="DI180" s="31">
        <v>0</v>
      </c>
      <c r="DJ180" s="31">
        <v>0</v>
      </c>
      <c r="DK180" s="31">
        <v>0</v>
      </c>
      <c r="DL180" s="31">
        <v>0</v>
      </c>
      <c r="DM180" s="31">
        <v>0</v>
      </c>
      <c r="DN180" s="31">
        <v>0</v>
      </c>
      <c r="DO180" s="31">
        <v>0</v>
      </c>
      <c r="DP180" s="31">
        <v>0</v>
      </c>
      <c r="DQ180" s="31">
        <v>0</v>
      </c>
      <c r="DR180" s="31">
        <v>0</v>
      </c>
      <c r="DS180" s="31">
        <v>0</v>
      </c>
      <c r="DT180" s="31">
        <v>0</v>
      </c>
      <c r="DU180" s="31">
        <v>0</v>
      </c>
      <c r="DV180" s="31">
        <v>0</v>
      </c>
      <c r="DW180" s="31">
        <v>0</v>
      </c>
      <c r="DX180" s="31"/>
      <c r="DY180" s="31"/>
      <c r="DZ180" s="31"/>
      <c r="EA180" s="31"/>
      <c r="EB180" s="31"/>
      <c r="EC180" s="31"/>
      <c r="ED180" s="31"/>
      <c r="EE180" s="31"/>
      <c r="EF180" s="31"/>
      <c r="EG180" s="31"/>
      <c r="EH180" s="31"/>
      <c r="EI180" s="31"/>
      <c r="EJ180" s="31"/>
      <c r="EK180" s="31"/>
      <c r="EL180" s="31"/>
      <c r="EM180" s="31"/>
      <c r="EN180" s="31"/>
      <c r="EO180" s="31"/>
      <c r="EP180" s="31"/>
      <c r="EQ180" s="31"/>
      <c r="ER180" s="31"/>
      <c r="ES180" s="31"/>
      <c r="ET180" s="31"/>
      <c r="EU180" s="31"/>
      <c r="EV180" s="31"/>
      <c r="EW180" s="31"/>
      <c r="EX180" s="31"/>
      <c r="EY180" s="31"/>
      <c r="EZ180" s="31"/>
      <c r="FA180" s="31"/>
      <c r="FB180" s="32">
        <v>4628</v>
      </c>
      <c r="FC180" s="32">
        <f t="shared" si="274"/>
        <v>4628</v>
      </c>
      <c r="FD180" s="33">
        <f t="shared" si="275"/>
        <v>879.32</v>
      </c>
      <c r="FE180" s="33">
        <f t="shared" si="285"/>
        <v>5507.32</v>
      </c>
      <c r="FF180" s="33">
        <f t="shared" si="286"/>
        <v>462800</v>
      </c>
      <c r="FG180" s="33">
        <f t="shared" si="287"/>
        <v>550732</v>
      </c>
      <c r="FH180" s="34">
        <v>242.7733282073813</v>
      </c>
      <c r="FI180" s="35">
        <v>5.2457503934179188E-2</v>
      </c>
      <c r="FJ180" s="183" t="s">
        <v>277</v>
      </c>
      <c r="FK180" s="24" t="s">
        <v>278</v>
      </c>
    </row>
    <row r="181" spans="1:167" ht="177.95" customHeight="1" x14ac:dyDescent="0.25">
      <c r="A181" s="10">
        <v>139</v>
      </c>
      <c r="B181" s="136" t="s">
        <v>279</v>
      </c>
      <c r="C181" s="134" t="s">
        <v>280</v>
      </c>
      <c r="D181" s="135">
        <v>1</v>
      </c>
      <c r="E181" s="15" t="s">
        <v>77</v>
      </c>
      <c r="F181" s="15" t="s">
        <v>69</v>
      </c>
      <c r="G181" s="15" t="s">
        <v>69</v>
      </c>
      <c r="H181" s="15"/>
      <c r="I181" s="15"/>
      <c r="J181" s="15"/>
      <c r="K181" s="15"/>
      <c r="L181" s="15"/>
      <c r="M181" s="143"/>
      <c r="N181" s="27"/>
      <c r="O181" s="27"/>
      <c r="P181" s="27"/>
      <c r="Q181" s="27"/>
      <c r="R181" s="29"/>
      <c r="S181" s="29"/>
      <c r="T181" s="29"/>
      <c r="U181" s="29"/>
      <c r="V181" s="29"/>
      <c r="W181" s="30"/>
      <c r="X181" s="31"/>
      <c r="Y181" s="31"/>
      <c r="Z181" s="31"/>
      <c r="AA181" s="31"/>
      <c r="AB181" s="31"/>
      <c r="AC181" s="31"/>
      <c r="AD181" s="31"/>
      <c r="AE181" s="31"/>
      <c r="AF181" s="31"/>
      <c r="AG181" s="31"/>
      <c r="AH181" s="31"/>
      <c r="AI181" s="31"/>
      <c r="AJ181" s="31"/>
      <c r="AK181" s="31"/>
      <c r="AL181" s="31"/>
      <c r="AM181" s="31"/>
      <c r="AN181" s="31"/>
      <c r="AO181" s="31"/>
      <c r="AP181" s="31"/>
      <c r="AQ181" s="31"/>
      <c r="AR181" s="31"/>
      <c r="AS181" s="31"/>
      <c r="AT181" s="31"/>
      <c r="AU181" s="31"/>
      <c r="AV181" s="31"/>
      <c r="AW181" s="31"/>
      <c r="AX181" s="31"/>
      <c r="AY181" s="31"/>
      <c r="AZ181" s="31"/>
      <c r="BA181" s="31"/>
      <c r="BB181" s="31"/>
      <c r="BC181" s="31"/>
      <c r="BD181" s="31"/>
      <c r="BE181" s="31"/>
      <c r="BF181" s="31"/>
      <c r="BG181" s="31"/>
      <c r="BH181" s="31"/>
      <c r="BI181" s="31"/>
      <c r="BJ181" s="31"/>
      <c r="BK181" s="31"/>
      <c r="BL181" s="31"/>
      <c r="BM181" s="31"/>
      <c r="BN181" s="31"/>
      <c r="BO181" s="31"/>
      <c r="BP181" s="31"/>
      <c r="BQ181" s="31"/>
      <c r="BR181" s="31"/>
      <c r="BS181" s="31"/>
      <c r="BT181" s="31"/>
      <c r="BU181" s="31"/>
      <c r="BV181" s="31"/>
      <c r="BW181" s="31"/>
      <c r="BX181" s="31"/>
      <c r="BY181" s="31"/>
      <c r="BZ181" s="31"/>
      <c r="CA181" s="31"/>
      <c r="CB181" s="31"/>
      <c r="CC181" s="31"/>
      <c r="CD181" s="31"/>
      <c r="CE181" s="31"/>
      <c r="CF181" s="31"/>
      <c r="CG181" s="31"/>
      <c r="CH181" s="31"/>
      <c r="CI181" s="31"/>
      <c r="CJ181" s="31"/>
      <c r="CK181" s="31"/>
      <c r="CL181" s="31"/>
      <c r="CM181" s="31"/>
      <c r="CN181" s="31"/>
      <c r="CO181" s="31"/>
      <c r="CP181" s="31"/>
      <c r="CQ181" s="31"/>
      <c r="CR181" s="31"/>
      <c r="CS181" s="31"/>
      <c r="CT181" s="31">
        <v>28000</v>
      </c>
      <c r="CU181" s="31">
        <v>5320</v>
      </c>
      <c r="CV181" s="31">
        <v>33320</v>
      </c>
      <c r="CW181" s="31">
        <v>28000</v>
      </c>
      <c r="CX181" s="31">
        <v>33320</v>
      </c>
      <c r="CY181" s="31">
        <v>30000</v>
      </c>
      <c r="CZ181" s="31">
        <v>5700</v>
      </c>
      <c r="DA181" s="31">
        <v>35700</v>
      </c>
      <c r="DB181" s="31">
        <v>30000</v>
      </c>
      <c r="DC181" s="31">
        <v>35700</v>
      </c>
      <c r="DD181" s="31">
        <v>25000</v>
      </c>
      <c r="DE181" s="31">
        <v>4750</v>
      </c>
      <c r="DF181" s="31">
        <v>29750</v>
      </c>
      <c r="DG181" s="31">
        <v>25000</v>
      </c>
      <c r="DH181" s="31">
        <v>29750</v>
      </c>
      <c r="DI181" s="31"/>
      <c r="DJ181" s="31"/>
      <c r="DK181" s="31"/>
      <c r="DL181" s="31"/>
      <c r="DM181" s="31"/>
      <c r="DN181" s="31"/>
      <c r="DO181" s="31"/>
      <c r="DP181" s="31"/>
      <c r="DQ181" s="31"/>
      <c r="DR181" s="31"/>
      <c r="DS181" s="31"/>
      <c r="DT181" s="31"/>
      <c r="DU181" s="31"/>
      <c r="DV181" s="31"/>
      <c r="DW181" s="31"/>
      <c r="DX181" s="31"/>
      <c r="DY181" s="31"/>
      <c r="DZ181" s="31"/>
      <c r="EA181" s="31"/>
      <c r="EB181" s="31"/>
      <c r="EC181" s="31"/>
      <c r="ED181" s="31"/>
      <c r="EE181" s="31"/>
      <c r="EF181" s="31"/>
      <c r="EG181" s="31"/>
      <c r="EH181" s="31"/>
      <c r="EI181" s="31"/>
      <c r="EJ181" s="31"/>
      <c r="EK181" s="31"/>
      <c r="EL181" s="31"/>
      <c r="EM181" s="31"/>
      <c r="EN181" s="31"/>
      <c r="EO181" s="31"/>
      <c r="EP181" s="31"/>
      <c r="EQ181" s="31"/>
      <c r="ER181" s="31"/>
      <c r="ES181" s="31"/>
      <c r="ET181" s="31"/>
      <c r="EU181" s="31"/>
      <c r="EV181" s="31"/>
      <c r="EW181" s="31"/>
      <c r="EX181" s="31"/>
      <c r="EY181" s="31"/>
      <c r="EZ181" s="31"/>
      <c r="FA181" s="31"/>
      <c r="FB181" s="32">
        <v>27667</v>
      </c>
      <c r="FC181" s="32">
        <f t="shared" si="274"/>
        <v>27667</v>
      </c>
      <c r="FD181" s="33">
        <f t="shared" si="275"/>
        <v>5256.7300000000005</v>
      </c>
      <c r="FE181" s="33">
        <f t="shared" si="285"/>
        <v>32923.730000000003</v>
      </c>
      <c r="FF181" s="33">
        <f t="shared" si="286"/>
        <v>27667</v>
      </c>
      <c r="FG181" s="33">
        <f t="shared" si="287"/>
        <v>32923.730000000003</v>
      </c>
      <c r="FH181" s="34">
        <v>2054.8046676563254</v>
      </c>
      <c r="FI181" s="35">
        <v>7.4269153419464537E-2</v>
      </c>
      <c r="FJ181" s="183" t="s">
        <v>277</v>
      </c>
      <c r="FK181" s="24" t="s">
        <v>278</v>
      </c>
    </row>
    <row r="182" spans="1:167" ht="177.95" customHeight="1" x14ac:dyDescent="0.25">
      <c r="A182" s="10">
        <v>140</v>
      </c>
      <c r="B182" s="136" t="s">
        <v>281</v>
      </c>
      <c r="C182" s="134" t="s">
        <v>282</v>
      </c>
      <c r="D182" s="135">
        <v>4</v>
      </c>
      <c r="E182" s="15" t="s">
        <v>77</v>
      </c>
      <c r="F182" s="15" t="s">
        <v>69</v>
      </c>
      <c r="G182" s="15" t="s">
        <v>69</v>
      </c>
      <c r="H182" s="15"/>
      <c r="I182" s="15"/>
      <c r="J182" s="15"/>
      <c r="K182" s="15"/>
      <c r="L182" s="15"/>
      <c r="M182" s="143"/>
      <c r="N182" s="27"/>
      <c r="O182" s="27"/>
      <c r="P182" s="27"/>
      <c r="Q182" s="27"/>
      <c r="R182" s="29"/>
      <c r="S182" s="29"/>
      <c r="T182" s="29"/>
      <c r="U182" s="29"/>
      <c r="V182" s="29"/>
      <c r="W182" s="30"/>
      <c r="X182" s="31"/>
      <c r="Y182" s="31"/>
      <c r="Z182" s="31"/>
      <c r="AA182" s="31"/>
      <c r="AB182" s="31"/>
      <c r="AC182" s="31"/>
      <c r="AD182" s="31"/>
      <c r="AE182" s="31"/>
      <c r="AF182" s="31"/>
      <c r="AG182" s="31"/>
      <c r="AH182" s="31"/>
      <c r="AI182" s="31"/>
      <c r="AJ182" s="31"/>
      <c r="AK182" s="31"/>
      <c r="AL182" s="31"/>
      <c r="AM182" s="31"/>
      <c r="AN182" s="31"/>
      <c r="AO182" s="31"/>
      <c r="AP182" s="31"/>
      <c r="AQ182" s="31"/>
      <c r="AR182" s="31"/>
      <c r="AS182" s="31"/>
      <c r="AT182" s="31"/>
      <c r="AU182" s="31"/>
      <c r="AV182" s="31"/>
      <c r="AW182" s="31"/>
      <c r="AX182" s="31"/>
      <c r="AY182" s="31"/>
      <c r="AZ182" s="31"/>
      <c r="BA182" s="31"/>
      <c r="BB182" s="31"/>
      <c r="BC182" s="31"/>
      <c r="BD182" s="31"/>
      <c r="BE182" s="31"/>
      <c r="BF182" s="31"/>
      <c r="BG182" s="31"/>
      <c r="BH182" s="31"/>
      <c r="BI182" s="31"/>
      <c r="BJ182" s="31"/>
      <c r="BK182" s="31"/>
      <c r="BL182" s="31"/>
      <c r="BM182" s="31"/>
      <c r="BN182" s="31"/>
      <c r="BO182" s="31"/>
      <c r="BP182" s="31"/>
      <c r="BQ182" s="31"/>
      <c r="BR182" s="31"/>
      <c r="BS182" s="31"/>
      <c r="BT182" s="31"/>
      <c r="BU182" s="31"/>
      <c r="BV182" s="31"/>
      <c r="BW182" s="31"/>
      <c r="BX182" s="31"/>
      <c r="BY182" s="31"/>
      <c r="BZ182" s="31"/>
      <c r="CA182" s="31"/>
      <c r="CB182" s="31"/>
      <c r="CC182" s="31"/>
      <c r="CD182" s="31"/>
      <c r="CE182" s="31"/>
      <c r="CF182" s="31"/>
      <c r="CG182" s="31"/>
      <c r="CH182" s="31"/>
      <c r="CI182" s="31"/>
      <c r="CJ182" s="31"/>
      <c r="CK182" s="31"/>
      <c r="CL182" s="31"/>
      <c r="CM182" s="31"/>
      <c r="CN182" s="31"/>
      <c r="CO182" s="31"/>
      <c r="CP182" s="31"/>
      <c r="CQ182" s="31"/>
      <c r="CR182" s="31"/>
      <c r="CS182" s="31"/>
      <c r="CT182" s="31">
        <v>265000</v>
      </c>
      <c r="CU182" s="31">
        <v>50350</v>
      </c>
      <c r="CV182" s="31">
        <v>315350</v>
      </c>
      <c r="CW182" s="31">
        <v>1060000</v>
      </c>
      <c r="CX182" s="31">
        <v>1261400</v>
      </c>
      <c r="CY182" s="31">
        <v>300000</v>
      </c>
      <c r="CZ182" s="31">
        <v>57000</v>
      </c>
      <c r="DA182" s="31">
        <v>357000</v>
      </c>
      <c r="DB182" s="31">
        <v>1200000</v>
      </c>
      <c r="DC182" s="31">
        <v>1428000</v>
      </c>
      <c r="DD182" s="31">
        <v>240000</v>
      </c>
      <c r="DE182" s="31">
        <v>45600</v>
      </c>
      <c r="DF182" s="31">
        <v>285600</v>
      </c>
      <c r="DG182" s="31">
        <v>960000</v>
      </c>
      <c r="DH182" s="31">
        <v>1142400</v>
      </c>
      <c r="DI182" s="31"/>
      <c r="DJ182" s="31"/>
      <c r="DK182" s="31"/>
      <c r="DL182" s="31"/>
      <c r="DM182" s="31"/>
      <c r="DN182" s="31"/>
      <c r="DO182" s="31"/>
      <c r="DP182" s="31"/>
      <c r="DQ182" s="31"/>
      <c r="DR182" s="31"/>
      <c r="DS182" s="31"/>
      <c r="DT182" s="31"/>
      <c r="DU182" s="31"/>
      <c r="DV182" s="31"/>
      <c r="DW182" s="31"/>
      <c r="DX182" s="31"/>
      <c r="DY182" s="31"/>
      <c r="DZ182" s="31"/>
      <c r="EA182" s="31"/>
      <c r="EB182" s="31"/>
      <c r="EC182" s="31"/>
      <c r="ED182" s="31"/>
      <c r="EE182" s="31"/>
      <c r="EF182" s="31"/>
      <c r="EG182" s="31"/>
      <c r="EH182" s="31"/>
      <c r="EI182" s="31"/>
      <c r="EJ182" s="31"/>
      <c r="EK182" s="31"/>
      <c r="EL182" s="31"/>
      <c r="EM182" s="31"/>
      <c r="EN182" s="31"/>
      <c r="EO182" s="31"/>
      <c r="EP182" s="31"/>
      <c r="EQ182" s="31"/>
      <c r="ER182" s="31"/>
      <c r="ES182" s="31"/>
      <c r="ET182" s="31"/>
      <c r="EU182" s="31"/>
      <c r="EV182" s="31"/>
      <c r="EW182" s="31"/>
      <c r="EX182" s="31"/>
      <c r="EY182" s="31"/>
      <c r="EZ182" s="31"/>
      <c r="FA182" s="31"/>
      <c r="FB182" s="32">
        <v>268333</v>
      </c>
      <c r="FC182" s="32">
        <f t="shared" si="274"/>
        <v>268333</v>
      </c>
      <c r="FD182" s="33">
        <f t="shared" si="275"/>
        <v>50983.270000000004</v>
      </c>
      <c r="FE182" s="33">
        <f t="shared" ref="FE182:FE196" si="289">+FC182+FD182</f>
        <v>319316.27</v>
      </c>
      <c r="FF182" s="33">
        <f t="shared" ref="FF182:FF195" si="290">+FC182*D182</f>
        <v>1073332</v>
      </c>
      <c r="FG182" s="33">
        <f t="shared" ref="FG182:FG195" si="291">+FE182*D182</f>
        <v>1277265.08</v>
      </c>
      <c r="FH182" s="34">
        <v>24608.038433722333</v>
      </c>
      <c r="FI182" s="35">
        <v>9.1707089451250251E-2</v>
      </c>
      <c r="FJ182" s="183" t="s">
        <v>277</v>
      </c>
      <c r="FK182" s="24" t="s">
        <v>278</v>
      </c>
    </row>
    <row r="183" spans="1:167" ht="177.95" customHeight="1" x14ac:dyDescent="0.25">
      <c r="A183" s="10">
        <v>141</v>
      </c>
      <c r="B183" s="136" t="s">
        <v>283</v>
      </c>
      <c r="C183" s="134" t="s">
        <v>284</v>
      </c>
      <c r="D183" s="135">
        <v>4</v>
      </c>
      <c r="E183" s="15" t="s">
        <v>77</v>
      </c>
      <c r="F183" s="15" t="s">
        <v>69</v>
      </c>
      <c r="G183" s="15" t="s">
        <v>69</v>
      </c>
      <c r="H183" s="15"/>
      <c r="I183" s="15"/>
      <c r="J183" s="15"/>
      <c r="K183" s="15"/>
      <c r="L183" s="15"/>
      <c r="M183" s="143"/>
      <c r="N183" s="27"/>
      <c r="O183" s="27"/>
      <c r="P183" s="27"/>
      <c r="Q183" s="27"/>
      <c r="R183" s="29"/>
      <c r="S183" s="29"/>
      <c r="T183" s="29"/>
      <c r="U183" s="29"/>
      <c r="V183" s="29"/>
      <c r="W183" s="30"/>
      <c r="X183" s="31"/>
      <c r="Y183" s="31"/>
      <c r="Z183" s="31"/>
      <c r="AA183" s="31"/>
      <c r="AB183" s="31"/>
      <c r="AC183" s="31"/>
      <c r="AD183" s="31"/>
      <c r="AE183" s="31"/>
      <c r="AF183" s="31"/>
      <c r="AG183" s="31"/>
      <c r="AH183" s="31"/>
      <c r="AI183" s="31"/>
      <c r="AJ183" s="31"/>
      <c r="AK183" s="31"/>
      <c r="AL183" s="31"/>
      <c r="AM183" s="31"/>
      <c r="AN183" s="31"/>
      <c r="AO183" s="31"/>
      <c r="AP183" s="31"/>
      <c r="AQ183" s="31"/>
      <c r="AR183" s="31"/>
      <c r="AS183" s="31"/>
      <c r="AT183" s="31"/>
      <c r="AU183" s="31"/>
      <c r="AV183" s="31"/>
      <c r="AW183" s="31"/>
      <c r="AX183" s="31"/>
      <c r="AY183" s="31"/>
      <c r="AZ183" s="31"/>
      <c r="BA183" s="31"/>
      <c r="BB183" s="31"/>
      <c r="BC183" s="31"/>
      <c r="BD183" s="31"/>
      <c r="BE183" s="31"/>
      <c r="BF183" s="31"/>
      <c r="BG183" s="31"/>
      <c r="BH183" s="31"/>
      <c r="BI183" s="31"/>
      <c r="BJ183" s="31"/>
      <c r="BK183" s="31"/>
      <c r="BL183" s="31"/>
      <c r="BM183" s="31"/>
      <c r="BN183" s="31"/>
      <c r="BO183" s="31"/>
      <c r="BP183" s="31"/>
      <c r="BQ183" s="31"/>
      <c r="BR183" s="31"/>
      <c r="BS183" s="31"/>
      <c r="BT183" s="31"/>
      <c r="BU183" s="31"/>
      <c r="BV183" s="31"/>
      <c r="BW183" s="31"/>
      <c r="BX183" s="31"/>
      <c r="BY183" s="31"/>
      <c r="BZ183" s="31"/>
      <c r="CA183" s="31"/>
      <c r="CB183" s="31"/>
      <c r="CC183" s="31"/>
      <c r="CD183" s="31"/>
      <c r="CE183" s="31"/>
      <c r="CF183" s="31"/>
      <c r="CG183" s="31"/>
      <c r="CH183" s="31"/>
      <c r="CI183" s="31"/>
      <c r="CJ183" s="31"/>
      <c r="CK183" s="31"/>
      <c r="CL183" s="31"/>
      <c r="CM183" s="31"/>
      <c r="CN183" s="31"/>
      <c r="CO183" s="31"/>
      <c r="CP183" s="31"/>
      <c r="CQ183" s="31"/>
      <c r="CR183" s="31"/>
      <c r="CS183" s="31"/>
      <c r="CT183" s="31">
        <v>100000</v>
      </c>
      <c r="CU183" s="31">
        <v>19000</v>
      </c>
      <c r="CV183" s="31">
        <v>119000</v>
      </c>
      <c r="CW183" s="31">
        <v>400000</v>
      </c>
      <c r="CX183" s="31">
        <v>476000</v>
      </c>
      <c r="CY183" s="31">
        <v>90000</v>
      </c>
      <c r="CZ183" s="31">
        <v>17100</v>
      </c>
      <c r="DA183" s="31">
        <v>107100</v>
      </c>
      <c r="DB183" s="31">
        <v>360000</v>
      </c>
      <c r="DC183" s="31">
        <v>428400</v>
      </c>
      <c r="DD183" s="31">
        <v>85000</v>
      </c>
      <c r="DE183" s="31">
        <v>16150</v>
      </c>
      <c r="DF183" s="31">
        <v>101150</v>
      </c>
      <c r="DG183" s="31">
        <v>340000</v>
      </c>
      <c r="DH183" s="31">
        <v>404600</v>
      </c>
      <c r="DI183" s="31"/>
      <c r="DJ183" s="31"/>
      <c r="DK183" s="31"/>
      <c r="DL183" s="31"/>
      <c r="DM183" s="31"/>
      <c r="DN183" s="31"/>
      <c r="DO183" s="31"/>
      <c r="DP183" s="31"/>
      <c r="DQ183" s="31"/>
      <c r="DR183" s="31"/>
      <c r="DS183" s="31"/>
      <c r="DT183" s="31"/>
      <c r="DU183" s="31"/>
      <c r="DV183" s="31"/>
      <c r="DW183" s="31"/>
      <c r="DX183" s="31"/>
      <c r="DY183" s="31"/>
      <c r="DZ183" s="31"/>
      <c r="EA183" s="31"/>
      <c r="EB183" s="31"/>
      <c r="EC183" s="31"/>
      <c r="ED183" s="31"/>
      <c r="EE183" s="31"/>
      <c r="EF183" s="31"/>
      <c r="EG183" s="31"/>
      <c r="EH183" s="31"/>
      <c r="EI183" s="31"/>
      <c r="EJ183" s="31"/>
      <c r="EK183" s="31"/>
      <c r="EL183" s="31"/>
      <c r="EM183" s="31"/>
      <c r="EN183" s="31"/>
      <c r="EO183" s="31"/>
      <c r="EP183" s="31"/>
      <c r="EQ183" s="31"/>
      <c r="ER183" s="31"/>
      <c r="ES183" s="31"/>
      <c r="ET183" s="31"/>
      <c r="EU183" s="31"/>
      <c r="EV183" s="31"/>
      <c r="EW183" s="31"/>
      <c r="EX183" s="31"/>
      <c r="EY183" s="31"/>
      <c r="EZ183" s="31"/>
      <c r="FA183" s="31"/>
      <c r="FB183" s="32">
        <v>91667</v>
      </c>
      <c r="FC183" s="32">
        <f t="shared" si="274"/>
        <v>91667</v>
      </c>
      <c r="FD183" s="33">
        <f t="shared" si="275"/>
        <v>17416.73</v>
      </c>
      <c r="FE183" s="33">
        <f t="shared" si="289"/>
        <v>109083.73</v>
      </c>
      <c r="FF183" s="33">
        <f t="shared" si="290"/>
        <v>366668</v>
      </c>
      <c r="FG183" s="33">
        <f t="shared" si="291"/>
        <v>436334.92</v>
      </c>
      <c r="FH183" s="34">
        <v>6236.0956446232358</v>
      </c>
      <c r="FI183" s="35">
        <v>6.8029886923573757E-2</v>
      </c>
      <c r="FJ183" s="183" t="s">
        <v>277</v>
      </c>
      <c r="FK183" s="24" t="s">
        <v>278</v>
      </c>
    </row>
    <row r="184" spans="1:167" ht="177.95" customHeight="1" x14ac:dyDescent="0.25">
      <c r="A184" s="10">
        <v>142</v>
      </c>
      <c r="B184" s="136" t="s">
        <v>285</v>
      </c>
      <c r="C184" s="134" t="s">
        <v>286</v>
      </c>
      <c r="D184" s="135">
        <v>30</v>
      </c>
      <c r="E184" s="15" t="s">
        <v>77</v>
      </c>
      <c r="F184" s="15" t="s">
        <v>69</v>
      </c>
      <c r="G184" s="15" t="s">
        <v>69</v>
      </c>
      <c r="H184" s="15"/>
      <c r="I184" s="15"/>
      <c r="J184" s="15"/>
      <c r="K184" s="15"/>
      <c r="L184" s="15"/>
      <c r="M184" s="143"/>
      <c r="N184" s="27"/>
      <c r="O184" s="27"/>
      <c r="P184" s="27"/>
      <c r="Q184" s="27"/>
      <c r="R184" s="29"/>
      <c r="S184" s="29"/>
      <c r="T184" s="29"/>
      <c r="U184" s="29"/>
      <c r="V184" s="29"/>
      <c r="W184" s="30"/>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c r="BP184" s="31"/>
      <c r="BQ184" s="31"/>
      <c r="BR184" s="31"/>
      <c r="BS184" s="31"/>
      <c r="BT184" s="31"/>
      <c r="BU184" s="31"/>
      <c r="BV184" s="31"/>
      <c r="BW184" s="31"/>
      <c r="BX184" s="31"/>
      <c r="BY184" s="31"/>
      <c r="BZ184" s="31"/>
      <c r="CA184" s="31"/>
      <c r="CB184" s="31"/>
      <c r="CC184" s="31"/>
      <c r="CD184" s="31"/>
      <c r="CE184" s="31"/>
      <c r="CF184" s="31"/>
      <c r="CG184" s="31"/>
      <c r="CH184" s="31"/>
      <c r="CI184" s="31"/>
      <c r="CJ184" s="31"/>
      <c r="CK184" s="31"/>
      <c r="CL184" s="31"/>
      <c r="CM184" s="31"/>
      <c r="CN184" s="31"/>
      <c r="CO184" s="31"/>
      <c r="CP184" s="31"/>
      <c r="CQ184" s="31"/>
      <c r="CR184" s="31"/>
      <c r="CS184" s="31"/>
      <c r="CT184" s="31">
        <v>10500</v>
      </c>
      <c r="CU184" s="31">
        <v>1995</v>
      </c>
      <c r="CV184" s="31">
        <v>12495</v>
      </c>
      <c r="CW184" s="31">
        <v>315000</v>
      </c>
      <c r="CX184" s="31">
        <v>374850</v>
      </c>
      <c r="CY184" s="31">
        <v>12000</v>
      </c>
      <c r="CZ184" s="31">
        <v>2280</v>
      </c>
      <c r="DA184" s="31">
        <v>14280</v>
      </c>
      <c r="DB184" s="31">
        <v>360000</v>
      </c>
      <c r="DC184" s="31">
        <v>428400</v>
      </c>
      <c r="DD184" s="31">
        <v>11000</v>
      </c>
      <c r="DE184" s="31">
        <v>2090</v>
      </c>
      <c r="DF184" s="31">
        <v>13090</v>
      </c>
      <c r="DG184" s="31">
        <v>330000</v>
      </c>
      <c r="DH184" s="31">
        <v>392700</v>
      </c>
      <c r="DI184" s="31"/>
      <c r="DJ184" s="31"/>
      <c r="DK184" s="31"/>
      <c r="DL184" s="31"/>
      <c r="DM184" s="31"/>
      <c r="DN184" s="31"/>
      <c r="DO184" s="31"/>
      <c r="DP184" s="31"/>
      <c r="DQ184" s="31"/>
      <c r="DR184" s="31"/>
      <c r="DS184" s="31"/>
      <c r="DT184" s="31"/>
      <c r="DU184" s="31"/>
      <c r="DV184" s="31"/>
      <c r="DW184" s="31"/>
      <c r="DX184" s="31"/>
      <c r="DY184" s="31"/>
      <c r="DZ184" s="31"/>
      <c r="EA184" s="31"/>
      <c r="EB184" s="31"/>
      <c r="EC184" s="31"/>
      <c r="ED184" s="31"/>
      <c r="EE184" s="31"/>
      <c r="EF184" s="31"/>
      <c r="EG184" s="31"/>
      <c r="EH184" s="31"/>
      <c r="EI184" s="31"/>
      <c r="EJ184" s="31"/>
      <c r="EK184" s="31"/>
      <c r="EL184" s="31"/>
      <c r="EM184" s="31"/>
      <c r="EN184" s="31"/>
      <c r="EO184" s="31"/>
      <c r="EP184" s="31"/>
      <c r="EQ184" s="31"/>
      <c r="ER184" s="31"/>
      <c r="ES184" s="31"/>
      <c r="ET184" s="31"/>
      <c r="EU184" s="31"/>
      <c r="EV184" s="31"/>
      <c r="EW184" s="31"/>
      <c r="EX184" s="31"/>
      <c r="EY184" s="31"/>
      <c r="EZ184" s="31"/>
      <c r="FA184" s="31"/>
      <c r="FB184" s="32">
        <v>11167</v>
      </c>
      <c r="FC184" s="32">
        <f t="shared" si="274"/>
        <v>11167</v>
      </c>
      <c r="FD184" s="33">
        <f t="shared" si="275"/>
        <v>2121.73</v>
      </c>
      <c r="FE184" s="33">
        <f t="shared" si="289"/>
        <v>13288.73</v>
      </c>
      <c r="FF184" s="33">
        <f t="shared" si="290"/>
        <v>335010</v>
      </c>
      <c r="FG184" s="33">
        <f t="shared" si="291"/>
        <v>398661.89999999997</v>
      </c>
      <c r="FH184" s="34">
        <v>623.60956446232353</v>
      </c>
      <c r="FI184" s="35">
        <v>5.5843965654367646E-2</v>
      </c>
      <c r="FJ184" s="183" t="s">
        <v>277</v>
      </c>
      <c r="FK184" s="24" t="s">
        <v>278</v>
      </c>
    </row>
    <row r="185" spans="1:167" ht="177.95" customHeight="1" x14ac:dyDescent="0.25">
      <c r="A185" s="10">
        <v>143</v>
      </c>
      <c r="B185" s="136" t="s">
        <v>287</v>
      </c>
      <c r="C185" s="134" t="s">
        <v>288</v>
      </c>
      <c r="D185" s="135">
        <v>30</v>
      </c>
      <c r="E185" s="15" t="s">
        <v>77</v>
      </c>
      <c r="F185" s="15" t="s">
        <v>69</v>
      </c>
      <c r="G185" s="15" t="s">
        <v>69</v>
      </c>
      <c r="H185" s="15"/>
      <c r="I185" s="15"/>
      <c r="J185" s="15"/>
      <c r="K185" s="15"/>
      <c r="L185" s="15"/>
      <c r="M185" s="143"/>
      <c r="N185" s="27"/>
      <c r="O185" s="27"/>
      <c r="P185" s="27"/>
      <c r="Q185" s="27"/>
      <c r="R185" s="29"/>
      <c r="S185" s="29"/>
      <c r="T185" s="29"/>
      <c r="U185" s="29"/>
      <c r="V185" s="29"/>
      <c r="W185" s="30"/>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c r="BP185" s="31"/>
      <c r="BQ185" s="31"/>
      <c r="BR185" s="31"/>
      <c r="BS185" s="31"/>
      <c r="BT185" s="31"/>
      <c r="BU185" s="31"/>
      <c r="BV185" s="31"/>
      <c r="BW185" s="31"/>
      <c r="BX185" s="31"/>
      <c r="BY185" s="31"/>
      <c r="BZ185" s="31"/>
      <c r="CA185" s="31"/>
      <c r="CB185" s="31"/>
      <c r="CC185" s="31"/>
      <c r="CD185" s="31"/>
      <c r="CE185" s="31"/>
      <c r="CF185" s="31"/>
      <c r="CG185" s="31"/>
      <c r="CH185" s="31"/>
      <c r="CI185" s="31"/>
      <c r="CJ185" s="31"/>
      <c r="CK185" s="31"/>
      <c r="CL185" s="31"/>
      <c r="CM185" s="31"/>
      <c r="CN185" s="31"/>
      <c r="CO185" s="31"/>
      <c r="CP185" s="31"/>
      <c r="CQ185" s="31"/>
      <c r="CR185" s="31"/>
      <c r="CS185" s="31"/>
      <c r="CT185" s="31">
        <v>3000</v>
      </c>
      <c r="CU185" s="31">
        <v>570</v>
      </c>
      <c r="CV185" s="31">
        <v>3570</v>
      </c>
      <c r="CW185" s="31">
        <v>90000</v>
      </c>
      <c r="CX185" s="31">
        <v>107100</v>
      </c>
      <c r="CY185" s="31">
        <v>2400</v>
      </c>
      <c r="CZ185" s="31">
        <v>456</v>
      </c>
      <c r="DA185" s="31">
        <v>2856</v>
      </c>
      <c r="DB185" s="31">
        <v>72000</v>
      </c>
      <c r="DC185" s="31">
        <v>85680</v>
      </c>
      <c r="DD185" s="31">
        <v>2800</v>
      </c>
      <c r="DE185" s="31">
        <v>532</v>
      </c>
      <c r="DF185" s="31">
        <v>3332</v>
      </c>
      <c r="DG185" s="31">
        <v>84000</v>
      </c>
      <c r="DH185" s="31">
        <v>99960</v>
      </c>
      <c r="DI185" s="31"/>
      <c r="DJ185" s="31"/>
      <c r="DK185" s="31"/>
      <c r="DL185" s="31"/>
      <c r="DM185" s="31"/>
      <c r="DN185" s="31"/>
      <c r="DO185" s="31"/>
      <c r="DP185" s="31"/>
      <c r="DQ185" s="31"/>
      <c r="DR185" s="31"/>
      <c r="DS185" s="31"/>
      <c r="DT185" s="31"/>
      <c r="DU185" s="31"/>
      <c r="DV185" s="31"/>
      <c r="DW185" s="31"/>
      <c r="DX185" s="31"/>
      <c r="DY185" s="31"/>
      <c r="DZ185" s="31"/>
      <c r="EA185" s="31"/>
      <c r="EB185" s="31"/>
      <c r="EC185" s="31"/>
      <c r="ED185" s="31"/>
      <c r="EE185" s="31"/>
      <c r="EF185" s="31"/>
      <c r="EG185" s="31"/>
      <c r="EH185" s="31"/>
      <c r="EI185" s="31"/>
      <c r="EJ185" s="31"/>
      <c r="EK185" s="31"/>
      <c r="EL185" s="31"/>
      <c r="EM185" s="31"/>
      <c r="EN185" s="31"/>
      <c r="EO185" s="31"/>
      <c r="EP185" s="31"/>
      <c r="EQ185" s="31"/>
      <c r="ER185" s="31"/>
      <c r="ES185" s="31"/>
      <c r="ET185" s="31"/>
      <c r="EU185" s="31"/>
      <c r="EV185" s="31"/>
      <c r="EW185" s="31"/>
      <c r="EX185" s="31"/>
      <c r="EY185" s="31"/>
      <c r="EZ185" s="31"/>
      <c r="FA185" s="31"/>
      <c r="FB185" s="32">
        <v>2733</v>
      </c>
      <c r="FC185" s="32">
        <f t="shared" si="274"/>
        <v>2733</v>
      </c>
      <c r="FD185" s="33">
        <f t="shared" si="275"/>
        <v>519.27</v>
      </c>
      <c r="FE185" s="33">
        <f t="shared" si="289"/>
        <v>3252.27</v>
      </c>
      <c r="FF185" s="33">
        <f t="shared" si="290"/>
        <v>81990</v>
      </c>
      <c r="FG185" s="33">
        <f t="shared" si="291"/>
        <v>97568.1</v>
      </c>
      <c r="FH185" s="34">
        <v>249.44382578492943</v>
      </c>
      <c r="FI185" s="35">
        <v>9.1271066880691337E-2</v>
      </c>
      <c r="FJ185" s="183" t="s">
        <v>277</v>
      </c>
      <c r="FK185" s="24" t="s">
        <v>278</v>
      </c>
    </row>
    <row r="186" spans="1:167" ht="177.95" customHeight="1" x14ac:dyDescent="0.25">
      <c r="A186" s="10">
        <v>144</v>
      </c>
      <c r="B186" s="136" t="s">
        <v>289</v>
      </c>
      <c r="C186" s="134" t="s">
        <v>290</v>
      </c>
      <c r="D186" s="135">
        <v>50</v>
      </c>
      <c r="E186" s="15" t="s">
        <v>77</v>
      </c>
      <c r="F186" s="15" t="s">
        <v>69</v>
      </c>
      <c r="G186" s="15" t="s">
        <v>69</v>
      </c>
      <c r="H186" s="15"/>
      <c r="I186" s="15"/>
      <c r="J186" s="15"/>
      <c r="K186" s="15"/>
      <c r="L186" s="15"/>
      <c r="M186" s="143"/>
      <c r="N186" s="27"/>
      <c r="O186" s="27"/>
      <c r="P186" s="27"/>
      <c r="Q186" s="27"/>
      <c r="R186" s="29"/>
      <c r="S186" s="29"/>
      <c r="T186" s="29"/>
      <c r="U186" s="29"/>
      <c r="V186" s="29"/>
      <c r="W186" s="30"/>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c r="BP186" s="31"/>
      <c r="BQ186" s="31"/>
      <c r="BR186" s="31"/>
      <c r="BS186" s="31"/>
      <c r="BT186" s="31"/>
      <c r="BU186" s="31"/>
      <c r="BV186" s="31"/>
      <c r="BW186" s="31"/>
      <c r="BX186" s="31"/>
      <c r="BY186" s="31"/>
      <c r="BZ186" s="31"/>
      <c r="CA186" s="31"/>
      <c r="CB186" s="31"/>
      <c r="CC186" s="31"/>
      <c r="CD186" s="31"/>
      <c r="CE186" s="31"/>
      <c r="CF186" s="31"/>
      <c r="CG186" s="31"/>
      <c r="CH186" s="31"/>
      <c r="CI186" s="31"/>
      <c r="CJ186" s="31"/>
      <c r="CK186" s="31"/>
      <c r="CL186" s="31"/>
      <c r="CM186" s="31"/>
      <c r="CN186" s="31"/>
      <c r="CO186" s="31"/>
      <c r="CP186" s="31"/>
      <c r="CQ186" s="31"/>
      <c r="CR186" s="31"/>
      <c r="CS186" s="31"/>
      <c r="CT186" s="31">
        <v>4500</v>
      </c>
      <c r="CU186" s="31">
        <v>855</v>
      </c>
      <c r="CV186" s="31">
        <v>5355</v>
      </c>
      <c r="CW186" s="31">
        <v>225000</v>
      </c>
      <c r="CX186" s="31">
        <v>267750</v>
      </c>
      <c r="CY186" s="31">
        <v>3800</v>
      </c>
      <c r="CZ186" s="31">
        <v>722</v>
      </c>
      <c r="DA186" s="31">
        <v>4522</v>
      </c>
      <c r="DB186" s="31">
        <v>190000</v>
      </c>
      <c r="DC186" s="31">
        <v>226100</v>
      </c>
      <c r="DD186" s="31">
        <v>4000</v>
      </c>
      <c r="DE186" s="31">
        <v>760</v>
      </c>
      <c r="DF186" s="31">
        <v>4760</v>
      </c>
      <c r="DG186" s="31">
        <v>200000</v>
      </c>
      <c r="DH186" s="31">
        <v>238000</v>
      </c>
      <c r="DI186" s="31"/>
      <c r="DJ186" s="31"/>
      <c r="DK186" s="31"/>
      <c r="DL186" s="31"/>
      <c r="DM186" s="31"/>
      <c r="DN186" s="31"/>
      <c r="DO186" s="31"/>
      <c r="DP186" s="31"/>
      <c r="DQ186" s="31"/>
      <c r="DR186" s="31"/>
      <c r="DS186" s="31"/>
      <c r="DT186" s="31"/>
      <c r="DU186" s="31"/>
      <c r="DV186" s="31"/>
      <c r="DW186" s="31"/>
      <c r="DX186" s="31"/>
      <c r="DY186" s="31"/>
      <c r="DZ186" s="31"/>
      <c r="EA186" s="31"/>
      <c r="EB186" s="31"/>
      <c r="EC186" s="31"/>
      <c r="ED186" s="31"/>
      <c r="EE186" s="31"/>
      <c r="EF186" s="31"/>
      <c r="EG186" s="31"/>
      <c r="EH186" s="31"/>
      <c r="EI186" s="31"/>
      <c r="EJ186" s="31"/>
      <c r="EK186" s="31"/>
      <c r="EL186" s="31"/>
      <c r="EM186" s="31"/>
      <c r="EN186" s="31"/>
      <c r="EO186" s="31"/>
      <c r="EP186" s="31"/>
      <c r="EQ186" s="31"/>
      <c r="ER186" s="31"/>
      <c r="ES186" s="31"/>
      <c r="ET186" s="31"/>
      <c r="EU186" s="31"/>
      <c r="EV186" s="31"/>
      <c r="EW186" s="31"/>
      <c r="EX186" s="31"/>
      <c r="EY186" s="31"/>
      <c r="EZ186" s="31"/>
      <c r="FA186" s="31"/>
      <c r="FB186" s="32">
        <v>4100</v>
      </c>
      <c r="FC186" s="32">
        <f t="shared" si="274"/>
        <v>4100</v>
      </c>
      <c r="FD186" s="33">
        <f t="shared" si="275"/>
        <v>779</v>
      </c>
      <c r="FE186" s="33">
        <f t="shared" si="289"/>
        <v>4879</v>
      </c>
      <c r="FF186" s="33">
        <f t="shared" si="290"/>
        <v>205000</v>
      </c>
      <c r="FG186" s="33">
        <f t="shared" si="291"/>
        <v>243950</v>
      </c>
      <c r="FH186" s="34">
        <v>294.3920288775949</v>
      </c>
      <c r="FI186" s="35">
        <v>7.1802933872584115E-2</v>
      </c>
      <c r="FJ186" s="183" t="s">
        <v>277</v>
      </c>
      <c r="FK186" s="24" t="s">
        <v>278</v>
      </c>
    </row>
    <row r="187" spans="1:167" ht="177.95" customHeight="1" x14ac:dyDescent="0.25">
      <c r="A187" s="10">
        <v>145</v>
      </c>
      <c r="B187" s="136" t="s">
        <v>291</v>
      </c>
      <c r="C187" s="134" t="s">
        <v>292</v>
      </c>
      <c r="D187" s="135">
        <v>5</v>
      </c>
      <c r="E187" s="15" t="s">
        <v>77</v>
      </c>
      <c r="F187" s="15" t="s">
        <v>69</v>
      </c>
      <c r="G187" s="15" t="s">
        <v>69</v>
      </c>
      <c r="H187" s="15"/>
      <c r="I187" s="15"/>
      <c r="J187" s="15"/>
      <c r="K187" s="15"/>
      <c r="L187" s="15"/>
      <c r="M187" s="143"/>
      <c r="N187" s="27"/>
      <c r="O187" s="27"/>
      <c r="P187" s="27"/>
      <c r="Q187" s="27"/>
      <c r="R187" s="29"/>
      <c r="S187" s="29"/>
      <c r="T187" s="29"/>
      <c r="U187" s="29"/>
      <c r="V187" s="29"/>
      <c r="W187" s="30"/>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c r="BP187" s="31"/>
      <c r="BQ187" s="31"/>
      <c r="BR187" s="31"/>
      <c r="BS187" s="31"/>
      <c r="BT187" s="31"/>
      <c r="BU187" s="31"/>
      <c r="BV187" s="31"/>
      <c r="BW187" s="31"/>
      <c r="BX187" s="31"/>
      <c r="BY187" s="31"/>
      <c r="BZ187" s="31"/>
      <c r="CA187" s="31"/>
      <c r="CB187" s="31"/>
      <c r="CC187" s="31"/>
      <c r="CD187" s="31"/>
      <c r="CE187" s="31"/>
      <c r="CF187" s="31"/>
      <c r="CG187" s="31"/>
      <c r="CH187" s="31"/>
      <c r="CI187" s="31"/>
      <c r="CJ187" s="31"/>
      <c r="CK187" s="31"/>
      <c r="CL187" s="31"/>
      <c r="CM187" s="31"/>
      <c r="CN187" s="31"/>
      <c r="CO187" s="31"/>
      <c r="CP187" s="31"/>
      <c r="CQ187" s="31"/>
      <c r="CR187" s="31"/>
      <c r="CS187" s="31"/>
      <c r="CT187" s="31">
        <v>60000</v>
      </c>
      <c r="CU187" s="31">
        <v>11400</v>
      </c>
      <c r="CV187" s="31">
        <v>71400</v>
      </c>
      <c r="CW187" s="31">
        <v>300000</v>
      </c>
      <c r="CX187" s="31">
        <v>357000</v>
      </c>
      <c r="CY187" s="31">
        <v>60000</v>
      </c>
      <c r="CZ187" s="31">
        <v>11400</v>
      </c>
      <c r="DA187" s="31">
        <v>71400</v>
      </c>
      <c r="DB187" s="31">
        <v>300000</v>
      </c>
      <c r="DC187" s="31">
        <v>357000</v>
      </c>
      <c r="DD187" s="31">
        <v>50000</v>
      </c>
      <c r="DE187" s="31">
        <v>9500</v>
      </c>
      <c r="DF187" s="31">
        <v>59500</v>
      </c>
      <c r="DG187" s="31">
        <v>250000</v>
      </c>
      <c r="DH187" s="31">
        <v>297500</v>
      </c>
      <c r="DI187" s="31"/>
      <c r="DJ187" s="31"/>
      <c r="DK187" s="31"/>
      <c r="DL187" s="31"/>
      <c r="DM187" s="31"/>
      <c r="DN187" s="31"/>
      <c r="DO187" s="31"/>
      <c r="DP187" s="31"/>
      <c r="DQ187" s="31"/>
      <c r="DR187" s="31"/>
      <c r="DS187" s="31"/>
      <c r="DT187" s="31"/>
      <c r="DU187" s="31"/>
      <c r="DV187" s="31"/>
      <c r="DW187" s="31"/>
      <c r="DX187" s="31"/>
      <c r="DY187" s="31"/>
      <c r="DZ187" s="31"/>
      <c r="EA187" s="31"/>
      <c r="EB187" s="31"/>
      <c r="EC187" s="31"/>
      <c r="ED187" s="31"/>
      <c r="EE187" s="31"/>
      <c r="EF187" s="31"/>
      <c r="EG187" s="31"/>
      <c r="EH187" s="31"/>
      <c r="EI187" s="31"/>
      <c r="EJ187" s="31"/>
      <c r="EK187" s="31"/>
      <c r="EL187" s="31"/>
      <c r="EM187" s="31"/>
      <c r="EN187" s="31"/>
      <c r="EO187" s="31"/>
      <c r="EP187" s="31"/>
      <c r="EQ187" s="31"/>
      <c r="ER187" s="31"/>
      <c r="ES187" s="31"/>
      <c r="ET187" s="31"/>
      <c r="EU187" s="31"/>
      <c r="EV187" s="31"/>
      <c r="EW187" s="31"/>
      <c r="EX187" s="31"/>
      <c r="EY187" s="31"/>
      <c r="EZ187" s="31"/>
      <c r="FA187" s="31"/>
      <c r="FB187" s="32">
        <v>56667</v>
      </c>
      <c r="FC187" s="32">
        <f t="shared" si="274"/>
        <v>56667</v>
      </c>
      <c r="FD187" s="33">
        <f t="shared" si="275"/>
        <v>10766.73</v>
      </c>
      <c r="FE187" s="33">
        <f t="shared" si="289"/>
        <v>67433.73</v>
      </c>
      <c r="FF187" s="33">
        <f t="shared" si="290"/>
        <v>283335</v>
      </c>
      <c r="FG187" s="33">
        <f t="shared" si="291"/>
        <v>337168.64999999997</v>
      </c>
      <c r="FH187" s="34">
        <v>4714.045207910317</v>
      </c>
      <c r="FI187" s="35">
        <v>8.3188543736395379E-2</v>
      </c>
      <c r="FJ187" s="183" t="s">
        <v>277</v>
      </c>
      <c r="FK187" s="24" t="s">
        <v>278</v>
      </c>
    </row>
    <row r="188" spans="1:167" ht="177.95" customHeight="1" x14ac:dyDescent="0.25">
      <c r="A188" s="10">
        <v>146</v>
      </c>
      <c r="B188" s="136" t="s">
        <v>293</v>
      </c>
      <c r="C188" s="134" t="s">
        <v>294</v>
      </c>
      <c r="D188" s="135">
        <v>6</v>
      </c>
      <c r="E188" s="15" t="s">
        <v>77</v>
      </c>
      <c r="F188" s="15" t="s">
        <v>69</v>
      </c>
      <c r="G188" s="15" t="s">
        <v>69</v>
      </c>
      <c r="H188" s="15"/>
      <c r="I188" s="15"/>
      <c r="J188" s="15"/>
      <c r="K188" s="15"/>
      <c r="L188" s="15"/>
      <c r="M188" s="143"/>
      <c r="N188" s="27"/>
      <c r="O188" s="27"/>
      <c r="P188" s="27"/>
      <c r="Q188" s="27"/>
      <c r="R188" s="29"/>
      <c r="S188" s="29"/>
      <c r="T188" s="29"/>
      <c r="U188" s="29"/>
      <c r="V188" s="29"/>
      <c r="W188" s="30"/>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c r="BP188" s="31"/>
      <c r="BQ188" s="31"/>
      <c r="BR188" s="31"/>
      <c r="BS188" s="31"/>
      <c r="BT188" s="31"/>
      <c r="BU188" s="31"/>
      <c r="BV188" s="31"/>
      <c r="BW188" s="31"/>
      <c r="BX188" s="31"/>
      <c r="BY188" s="31"/>
      <c r="BZ188" s="31"/>
      <c r="CA188" s="31"/>
      <c r="CB188" s="31"/>
      <c r="CC188" s="31"/>
      <c r="CD188" s="31"/>
      <c r="CE188" s="31"/>
      <c r="CF188" s="31"/>
      <c r="CG188" s="31"/>
      <c r="CH188" s="31"/>
      <c r="CI188" s="31"/>
      <c r="CJ188" s="31"/>
      <c r="CK188" s="31"/>
      <c r="CL188" s="31"/>
      <c r="CM188" s="31"/>
      <c r="CN188" s="31"/>
      <c r="CO188" s="31"/>
      <c r="CP188" s="31"/>
      <c r="CQ188" s="31"/>
      <c r="CR188" s="31"/>
      <c r="CS188" s="31"/>
      <c r="CT188" s="31">
        <v>28000</v>
      </c>
      <c r="CU188" s="31">
        <v>5320</v>
      </c>
      <c r="CV188" s="31">
        <v>33320</v>
      </c>
      <c r="CW188" s="31">
        <v>168000</v>
      </c>
      <c r="CX188" s="31">
        <v>199920</v>
      </c>
      <c r="CY188" s="31">
        <v>33000</v>
      </c>
      <c r="CZ188" s="31">
        <v>6270</v>
      </c>
      <c r="DA188" s="31">
        <v>39270</v>
      </c>
      <c r="DB188" s="31">
        <v>198000</v>
      </c>
      <c r="DC188" s="31">
        <v>235620</v>
      </c>
      <c r="DD188" s="31">
        <v>38000</v>
      </c>
      <c r="DE188" s="31">
        <v>7220</v>
      </c>
      <c r="DF188" s="31">
        <v>45220</v>
      </c>
      <c r="DG188" s="31">
        <v>228000</v>
      </c>
      <c r="DH188" s="31">
        <v>271320</v>
      </c>
      <c r="DI188" s="31"/>
      <c r="DJ188" s="31"/>
      <c r="DK188" s="31"/>
      <c r="DL188" s="31"/>
      <c r="DM188" s="31"/>
      <c r="DN188" s="31"/>
      <c r="DO188" s="31"/>
      <c r="DP188" s="31"/>
      <c r="DQ188" s="31"/>
      <c r="DR188" s="31"/>
      <c r="DS188" s="31"/>
      <c r="DT188" s="31"/>
      <c r="DU188" s="31"/>
      <c r="DV188" s="31"/>
      <c r="DW188" s="31"/>
      <c r="DX188" s="31"/>
      <c r="DY188" s="31"/>
      <c r="DZ188" s="31"/>
      <c r="EA188" s="31"/>
      <c r="EB188" s="31"/>
      <c r="EC188" s="31"/>
      <c r="ED188" s="31"/>
      <c r="EE188" s="31"/>
      <c r="EF188" s="31"/>
      <c r="EG188" s="31"/>
      <c r="EH188" s="31"/>
      <c r="EI188" s="31"/>
      <c r="EJ188" s="31"/>
      <c r="EK188" s="31"/>
      <c r="EL188" s="31"/>
      <c r="EM188" s="31"/>
      <c r="EN188" s="31"/>
      <c r="EO188" s="31"/>
      <c r="EP188" s="31"/>
      <c r="EQ188" s="31"/>
      <c r="ER188" s="31"/>
      <c r="ES188" s="31"/>
      <c r="ET188" s="31"/>
      <c r="EU188" s="31"/>
      <c r="EV188" s="31"/>
      <c r="EW188" s="31"/>
      <c r="EX188" s="31"/>
      <c r="EY188" s="31"/>
      <c r="EZ188" s="31"/>
      <c r="FA188" s="31"/>
      <c r="FB188" s="32">
        <v>33000</v>
      </c>
      <c r="FC188" s="32">
        <f t="shared" si="274"/>
        <v>33000</v>
      </c>
      <c r="FD188" s="33">
        <f t="shared" si="275"/>
        <v>6270</v>
      </c>
      <c r="FE188" s="33">
        <f t="shared" si="289"/>
        <v>39270</v>
      </c>
      <c r="FF188" s="33">
        <f t="shared" si="290"/>
        <v>198000</v>
      </c>
      <c r="FG188" s="33">
        <f t="shared" si="291"/>
        <v>235620</v>
      </c>
      <c r="FH188" s="34">
        <v>4082.4829046386299</v>
      </c>
      <c r="FI188" s="35">
        <v>0.12371160317086757</v>
      </c>
      <c r="FJ188" s="183" t="s">
        <v>277</v>
      </c>
      <c r="FK188" s="24" t="s">
        <v>278</v>
      </c>
    </row>
    <row r="189" spans="1:167" ht="177.95" customHeight="1" x14ac:dyDescent="0.25">
      <c r="A189" s="10">
        <v>147</v>
      </c>
      <c r="B189" s="136" t="s">
        <v>295</v>
      </c>
      <c r="C189" s="134" t="s">
        <v>296</v>
      </c>
      <c r="D189" s="135">
        <v>6</v>
      </c>
      <c r="E189" s="15" t="s">
        <v>77</v>
      </c>
      <c r="F189" s="15" t="s">
        <v>69</v>
      </c>
      <c r="G189" s="15" t="s">
        <v>69</v>
      </c>
      <c r="H189" s="15"/>
      <c r="I189" s="15"/>
      <c r="J189" s="15"/>
      <c r="K189" s="15"/>
      <c r="L189" s="15"/>
      <c r="M189" s="143"/>
      <c r="N189" s="27"/>
      <c r="O189" s="27"/>
      <c r="P189" s="27"/>
      <c r="Q189" s="27"/>
      <c r="R189" s="29"/>
      <c r="S189" s="29"/>
      <c r="T189" s="29"/>
      <c r="U189" s="29"/>
      <c r="V189" s="29"/>
      <c r="W189" s="30"/>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c r="BP189" s="31"/>
      <c r="BQ189" s="31"/>
      <c r="BR189" s="31"/>
      <c r="BS189" s="31"/>
      <c r="BT189" s="31"/>
      <c r="BU189" s="31"/>
      <c r="BV189" s="31"/>
      <c r="BW189" s="31"/>
      <c r="BX189" s="31"/>
      <c r="BY189" s="31"/>
      <c r="BZ189" s="31"/>
      <c r="CA189" s="31"/>
      <c r="CB189" s="31"/>
      <c r="CC189" s="31"/>
      <c r="CD189" s="31"/>
      <c r="CE189" s="31"/>
      <c r="CF189" s="31"/>
      <c r="CG189" s="31"/>
      <c r="CH189" s="31"/>
      <c r="CI189" s="31"/>
      <c r="CJ189" s="31"/>
      <c r="CK189" s="31"/>
      <c r="CL189" s="31"/>
      <c r="CM189" s="31"/>
      <c r="CN189" s="31"/>
      <c r="CO189" s="31"/>
      <c r="CP189" s="31"/>
      <c r="CQ189" s="31"/>
      <c r="CR189" s="31"/>
      <c r="CS189" s="31"/>
      <c r="CT189" s="31">
        <v>80000</v>
      </c>
      <c r="CU189" s="31">
        <v>15200</v>
      </c>
      <c r="CV189" s="31">
        <v>95200</v>
      </c>
      <c r="CW189" s="31">
        <v>480000</v>
      </c>
      <c r="CX189" s="31">
        <v>571200</v>
      </c>
      <c r="CY189" s="31">
        <v>65000</v>
      </c>
      <c r="CZ189" s="31">
        <v>12350</v>
      </c>
      <c r="DA189" s="31">
        <v>77350</v>
      </c>
      <c r="DB189" s="31">
        <v>390000</v>
      </c>
      <c r="DC189" s="31">
        <v>464100</v>
      </c>
      <c r="DD189" s="31">
        <v>70000</v>
      </c>
      <c r="DE189" s="31">
        <v>13300</v>
      </c>
      <c r="DF189" s="31">
        <v>83300</v>
      </c>
      <c r="DG189" s="31">
        <v>420000</v>
      </c>
      <c r="DH189" s="31">
        <v>499800</v>
      </c>
      <c r="DI189" s="31"/>
      <c r="DJ189" s="31"/>
      <c r="DK189" s="31"/>
      <c r="DL189" s="31"/>
      <c r="DM189" s="31"/>
      <c r="DN189" s="31"/>
      <c r="DO189" s="31"/>
      <c r="DP189" s="31"/>
      <c r="DQ189" s="31"/>
      <c r="DR189" s="31"/>
      <c r="DS189" s="31"/>
      <c r="DT189" s="31"/>
      <c r="DU189" s="31"/>
      <c r="DV189" s="31"/>
      <c r="DW189" s="31"/>
      <c r="DX189" s="31"/>
      <c r="DY189" s="31"/>
      <c r="DZ189" s="31"/>
      <c r="EA189" s="31"/>
      <c r="EB189" s="31"/>
      <c r="EC189" s="31"/>
      <c r="ED189" s="31"/>
      <c r="EE189" s="31"/>
      <c r="EF189" s="31"/>
      <c r="EG189" s="31"/>
      <c r="EH189" s="31"/>
      <c r="EI189" s="31"/>
      <c r="EJ189" s="31"/>
      <c r="EK189" s="31"/>
      <c r="EL189" s="31"/>
      <c r="EM189" s="31"/>
      <c r="EN189" s="31"/>
      <c r="EO189" s="31"/>
      <c r="EP189" s="31"/>
      <c r="EQ189" s="31"/>
      <c r="ER189" s="31"/>
      <c r="ES189" s="31"/>
      <c r="ET189" s="31"/>
      <c r="EU189" s="31"/>
      <c r="EV189" s="31"/>
      <c r="EW189" s="31"/>
      <c r="EX189" s="31"/>
      <c r="EY189" s="31"/>
      <c r="EZ189" s="31"/>
      <c r="FA189" s="31"/>
      <c r="FB189" s="32">
        <v>71667</v>
      </c>
      <c r="FC189" s="32">
        <f t="shared" si="274"/>
        <v>71667</v>
      </c>
      <c r="FD189" s="33">
        <f t="shared" si="275"/>
        <v>13616.73</v>
      </c>
      <c r="FE189" s="33">
        <f t="shared" si="289"/>
        <v>85283.73</v>
      </c>
      <c r="FF189" s="33">
        <f t="shared" si="290"/>
        <v>430002</v>
      </c>
      <c r="FG189" s="33">
        <f t="shared" si="291"/>
        <v>511702.38</v>
      </c>
      <c r="FH189" s="34">
        <v>6236.0956446232358</v>
      </c>
      <c r="FI189" s="35">
        <v>8.701488334412262E-2</v>
      </c>
      <c r="FJ189" s="183" t="s">
        <v>277</v>
      </c>
      <c r="FK189" s="24" t="s">
        <v>278</v>
      </c>
    </row>
    <row r="190" spans="1:167" ht="177.95" customHeight="1" x14ac:dyDescent="0.25">
      <c r="A190" s="10">
        <v>148</v>
      </c>
      <c r="B190" s="136" t="s">
        <v>297</v>
      </c>
      <c r="C190" s="134" t="s">
        <v>298</v>
      </c>
      <c r="D190" s="135">
        <v>6</v>
      </c>
      <c r="E190" s="15" t="s">
        <v>77</v>
      </c>
      <c r="F190" s="15" t="s">
        <v>69</v>
      </c>
      <c r="G190" s="15" t="s">
        <v>69</v>
      </c>
      <c r="H190" s="15"/>
      <c r="I190" s="15"/>
      <c r="J190" s="15"/>
      <c r="K190" s="15"/>
      <c r="L190" s="15"/>
      <c r="M190" s="143"/>
      <c r="N190" s="27"/>
      <c r="O190" s="27"/>
      <c r="P190" s="27"/>
      <c r="Q190" s="27"/>
      <c r="R190" s="29"/>
      <c r="S190" s="29"/>
      <c r="T190" s="29"/>
      <c r="U190" s="29"/>
      <c r="V190" s="29"/>
      <c r="W190" s="30"/>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c r="BP190" s="31"/>
      <c r="BQ190" s="31"/>
      <c r="BR190" s="31"/>
      <c r="BS190" s="31"/>
      <c r="BT190" s="31"/>
      <c r="BU190" s="31"/>
      <c r="BV190" s="31"/>
      <c r="BW190" s="31"/>
      <c r="BX190" s="31"/>
      <c r="BY190" s="31"/>
      <c r="BZ190" s="31"/>
      <c r="CA190" s="31"/>
      <c r="CB190" s="31"/>
      <c r="CC190" s="31"/>
      <c r="CD190" s="31"/>
      <c r="CE190" s="31"/>
      <c r="CF190" s="31"/>
      <c r="CG190" s="31"/>
      <c r="CH190" s="31"/>
      <c r="CI190" s="31"/>
      <c r="CJ190" s="31"/>
      <c r="CK190" s="31"/>
      <c r="CL190" s="31"/>
      <c r="CM190" s="31"/>
      <c r="CN190" s="31"/>
      <c r="CO190" s="31"/>
      <c r="CP190" s="31"/>
      <c r="CQ190" s="31"/>
      <c r="CR190" s="31"/>
      <c r="CS190" s="31"/>
      <c r="CT190" s="31">
        <v>60000</v>
      </c>
      <c r="CU190" s="31">
        <v>11400</v>
      </c>
      <c r="CV190" s="31">
        <v>71400</v>
      </c>
      <c r="CW190" s="31">
        <v>360000</v>
      </c>
      <c r="CX190" s="31">
        <v>428400</v>
      </c>
      <c r="CY190" s="31">
        <v>58000</v>
      </c>
      <c r="CZ190" s="31">
        <v>11020</v>
      </c>
      <c r="DA190" s="31">
        <v>69020</v>
      </c>
      <c r="DB190" s="31">
        <v>348000</v>
      </c>
      <c r="DC190" s="31">
        <v>414120</v>
      </c>
      <c r="DD190" s="31">
        <v>55000</v>
      </c>
      <c r="DE190" s="31">
        <v>10450</v>
      </c>
      <c r="DF190" s="31">
        <v>65450</v>
      </c>
      <c r="DG190" s="31">
        <v>330000</v>
      </c>
      <c r="DH190" s="31">
        <v>392700</v>
      </c>
      <c r="DI190" s="31"/>
      <c r="DJ190" s="31"/>
      <c r="DK190" s="31"/>
      <c r="DL190" s="31"/>
      <c r="DM190" s="31"/>
      <c r="DN190" s="31"/>
      <c r="DO190" s="31"/>
      <c r="DP190" s="31"/>
      <c r="DQ190" s="31"/>
      <c r="DR190" s="31"/>
      <c r="DS190" s="31"/>
      <c r="DT190" s="31"/>
      <c r="DU190" s="31"/>
      <c r="DV190" s="31"/>
      <c r="DW190" s="31"/>
      <c r="DX190" s="31"/>
      <c r="DY190" s="31"/>
      <c r="DZ190" s="31"/>
      <c r="EA190" s="31"/>
      <c r="EB190" s="31"/>
      <c r="EC190" s="31"/>
      <c r="ED190" s="31"/>
      <c r="EE190" s="31"/>
      <c r="EF190" s="31"/>
      <c r="EG190" s="31"/>
      <c r="EH190" s="31"/>
      <c r="EI190" s="31"/>
      <c r="EJ190" s="31"/>
      <c r="EK190" s="31"/>
      <c r="EL190" s="31"/>
      <c r="EM190" s="31"/>
      <c r="EN190" s="31"/>
      <c r="EO190" s="31"/>
      <c r="EP190" s="31"/>
      <c r="EQ190" s="31"/>
      <c r="ER190" s="31"/>
      <c r="ES190" s="31"/>
      <c r="ET190" s="31"/>
      <c r="EU190" s="31"/>
      <c r="EV190" s="31"/>
      <c r="EW190" s="31"/>
      <c r="EX190" s="31"/>
      <c r="EY190" s="31"/>
      <c r="EZ190" s="31"/>
      <c r="FA190" s="31"/>
      <c r="FB190" s="32">
        <v>57667</v>
      </c>
      <c r="FC190" s="32">
        <f t="shared" si="274"/>
        <v>57667</v>
      </c>
      <c r="FD190" s="33">
        <f t="shared" si="275"/>
        <v>10956.73</v>
      </c>
      <c r="FE190" s="33">
        <f t="shared" si="289"/>
        <v>68623.73</v>
      </c>
      <c r="FF190" s="33">
        <f t="shared" si="290"/>
        <v>346002</v>
      </c>
      <c r="FG190" s="33">
        <f t="shared" si="291"/>
        <v>411742.38</v>
      </c>
      <c r="FH190" s="34">
        <v>2054.8046676563258</v>
      </c>
      <c r="FI190" s="35">
        <v>3.5632244917480113E-2</v>
      </c>
      <c r="FJ190" s="183" t="s">
        <v>277</v>
      </c>
      <c r="FK190" s="24" t="s">
        <v>278</v>
      </c>
    </row>
    <row r="191" spans="1:167" ht="177.95" customHeight="1" x14ac:dyDescent="0.25">
      <c r="A191" s="10">
        <v>149</v>
      </c>
      <c r="B191" s="136" t="s">
        <v>299</v>
      </c>
      <c r="C191" s="134" t="s">
        <v>300</v>
      </c>
      <c r="D191" s="135">
        <v>150</v>
      </c>
      <c r="E191" s="15" t="s">
        <v>77</v>
      </c>
      <c r="F191" s="15" t="s">
        <v>69</v>
      </c>
      <c r="G191" s="15" t="s">
        <v>69</v>
      </c>
      <c r="H191" s="15"/>
      <c r="I191" s="15"/>
      <c r="J191" s="15"/>
      <c r="K191" s="15"/>
      <c r="L191" s="15"/>
      <c r="M191" s="143"/>
      <c r="N191" s="27"/>
      <c r="O191" s="27"/>
      <c r="P191" s="27"/>
      <c r="Q191" s="27"/>
      <c r="R191" s="29"/>
      <c r="S191" s="29"/>
      <c r="T191" s="29"/>
      <c r="U191" s="29"/>
      <c r="V191" s="29"/>
      <c r="W191" s="30"/>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c r="BP191" s="31">
        <v>0</v>
      </c>
      <c r="BQ191" s="31">
        <v>0</v>
      </c>
      <c r="BR191" s="31">
        <v>0</v>
      </c>
      <c r="BS191" s="31">
        <v>0</v>
      </c>
      <c r="BT191" s="31">
        <v>0</v>
      </c>
      <c r="BU191" s="31">
        <v>0</v>
      </c>
      <c r="BV191" s="31">
        <v>0</v>
      </c>
      <c r="BW191" s="31">
        <v>0</v>
      </c>
      <c r="BX191" s="31">
        <v>0</v>
      </c>
      <c r="BY191" s="31">
        <v>0</v>
      </c>
      <c r="BZ191" s="31">
        <v>0</v>
      </c>
      <c r="CA191" s="31">
        <v>0</v>
      </c>
      <c r="CB191" s="31">
        <v>0</v>
      </c>
      <c r="CC191" s="31">
        <v>0</v>
      </c>
      <c r="CD191" s="31">
        <v>0</v>
      </c>
      <c r="CE191" s="31">
        <v>0</v>
      </c>
      <c r="CF191" s="31">
        <v>0</v>
      </c>
      <c r="CG191" s="31">
        <v>0</v>
      </c>
      <c r="CH191" s="31">
        <v>0</v>
      </c>
      <c r="CI191" s="31">
        <v>0</v>
      </c>
      <c r="CJ191" s="31">
        <v>0</v>
      </c>
      <c r="CK191" s="31">
        <v>0</v>
      </c>
      <c r="CL191" s="31">
        <v>0</v>
      </c>
      <c r="CM191" s="31">
        <v>0</v>
      </c>
      <c r="CN191" s="31">
        <v>0</v>
      </c>
      <c r="CO191" s="31">
        <v>0</v>
      </c>
      <c r="CP191" s="31">
        <v>0</v>
      </c>
      <c r="CQ191" s="31">
        <v>0</v>
      </c>
      <c r="CR191" s="31">
        <v>0</v>
      </c>
      <c r="CS191" s="31">
        <v>0</v>
      </c>
      <c r="CT191" s="31">
        <v>10000</v>
      </c>
      <c r="CU191" s="31">
        <v>1900</v>
      </c>
      <c r="CV191" s="31">
        <v>11900</v>
      </c>
      <c r="CW191" s="31">
        <v>1500000</v>
      </c>
      <c r="CX191" s="31">
        <v>1785000</v>
      </c>
      <c r="CY191" s="31">
        <v>9500</v>
      </c>
      <c r="CZ191" s="31">
        <v>1805</v>
      </c>
      <c r="DA191" s="31">
        <v>11305</v>
      </c>
      <c r="DB191" s="31">
        <v>1425000</v>
      </c>
      <c r="DC191" s="31">
        <v>1695750</v>
      </c>
      <c r="DD191" s="31">
        <v>12000</v>
      </c>
      <c r="DE191" s="31">
        <v>2280</v>
      </c>
      <c r="DF191" s="31">
        <v>14280</v>
      </c>
      <c r="DG191" s="31">
        <v>1800000</v>
      </c>
      <c r="DH191" s="31">
        <v>2142000</v>
      </c>
      <c r="DI191" s="31"/>
      <c r="DJ191" s="31"/>
      <c r="DK191" s="31"/>
      <c r="DL191" s="31"/>
      <c r="DM191" s="31"/>
      <c r="DN191" s="31"/>
      <c r="DO191" s="31"/>
      <c r="DP191" s="31"/>
      <c r="DQ191" s="31"/>
      <c r="DR191" s="31"/>
      <c r="DS191" s="31"/>
      <c r="DT191" s="31"/>
      <c r="DU191" s="31"/>
      <c r="DV191" s="31"/>
      <c r="DW191" s="31"/>
      <c r="DX191" s="31"/>
      <c r="DY191" s="31"/>
      <c r="DZ191" s="31"/>
      <c r="EA191" s="31"/>
      <c r="EB191" s="31"/>
      <c r="EC191" s="31"/>
      <c r="ED191" s="31"/>
      <c r="EE191" s="31"/>
      <c r="EF191" s="31"/>
      <c r="EG191" s="31"/>
      <c r="EH191" s="31"/>
      <c r="EI191" s="31"/>
      <c r="EJ191" s="31"/>
      <c r="EK191" s="31"/>
      <c r="EL191" s="31"/>
      <c r="EM191" s="31"/>
      <c r="EN191" s="31"/>
      <c r="EO191" s="31"/>
      <c r="EP191" s="31"/>
      <c r="EQ191" s="31"/>
      <c r="ER191" s="31"/>
      <c r="ES191" s="31"/>
      <c r="ET191" s="31"/>
      <c r="EU191" s="31"/>
      <c r="EV191" s="31"/>
      <c r="EW191" s="31"/>
      <c r="EX191" s="31"/>
      <c r="EY191" s="31"/>
      <c r="EZ191" s="31"/>
      <c r="FA191" s="31"/>
      <c r="FB191" s="32">
        <v>10500</v>
      </c>
      <c r="FC191" s="32">
        <f t="shared" si="274"/>
        <v>10500</v>
      </c>
      <c r="FD191" s="33">
        <f t="shared" si="275"/>
        <v>1995</v>
      </c>
      <c r="FE191" s="33">
        <f t="shared" si="289"/>
        <v>12495</v>
      </c>
      <c r="FF191" s="33">
        <f t="shared" si="290"/>
        <v>1575000</v>
      </c>
      <c r="FG191" s="33">
        <f t="shared" si="291"/>
        <v>1874250</v>
      </c>
      <c r="FH191" s="34">
        <v>1080.1234497346434</v>
      </c>
      <c r="FI191" s="35">
        <v>0.10286889997472794</v>
      </c>
      <c r="FJ191" s="183" t="s">
        <v>277</v>
      </c>
      <c r="FK191" s="24" t="s">
        <v>278</v>
      </c>
    </row>
    <row r="192" spans="1:167" ht="177.95" customHeight="1" x14ac:dyDescent="0.25">
      <c r="A192" s="10">
        <v>150</v>
      </c>
      <c r="B192" s="136" t="s">
        <v>301</v>
      </c>
      <c r="C192" s="134" t="s">
        <v>302</v>
      </c>
      <c r="D192" s="135">
        <v>150</v>
      </c>
      <c r="E192" s="15" t="s">
        <v>77</v>
      </c>
      <c r="F192" s="15" t="s">
        <v>69</v>
      </c>
      <c r="G192" s="15" t="s">
        <v>69</v>
      </c>
      <c r="H192" s="15"/>
      <c r="I192" s="15"/>
      <c r="J192" s="15"/>
      <c r="K192" s="15"/>
      <c r="L192" s="15"/>
      <c r="M192" s="143"/>
      <c r="N192" s="27"/>
      <c r="O192" s="27"/>
      <c r="P192" s="27"/>
      <c r="Q192" s="27"/>
      <c r="R192" s="29"/>
      <c r="S192" s="29"/>
      <c r="T192" s="29"/>
      <c r="U192" s="29"/>
      <c r="V192" s="29"/>
      <c r="W192" s="30"/>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c r="BP192" s="31">
        <v>0</v>
      </c>
      <c r="BQ192" s="31">
        <v>0</v>
      </c>
      <c r="BR192" s="31">
        <v>0</v>
      </c>
      <c r="BS192" s="31">
        <v>0</v>
      </c>
      <c r="BT192" s="31">
        <v>0</v>
      </c>
      <c r="BU192" s="31">
        <v>0</v>
      </c>
      <c r="BV192" s="31">
        <v>0</v>
      </c>
      <c r="BW192" s="31">
        <v>0</v>
      </c>
      <c r="BX192" s="31">
        <v>0</v>
      </c>
      <c r="BY192" s="31">
        <v>0</v>
      </c>
      <c r="BZ192" s="31">
        <v>0</v>
      </c>
      <c r="CA192" s="31">
        <v>0</v>
      </c>
      <c r="CB192" s="31">
        <v>0</v>
      </c>
      <c r="CC192" s="31">
        <v>0</v>
      </c>
      <c r="CD192" s="31">
        <v>0</v>
      </c>
      <c r="CE192" s="31">
        <v>0</v>
      </c>
      <c r="CF192" s="31">
        <v>0</v>
      </c>
      <c r="CG192" s="31">
        <v>0</v>
      </c>
      <c r="CH192" s="31">
        <v>0</v>
      </c>
      <c r="CI192" s="31">
        <v>0</v>
      </c>
      <c r="CJ192" s="31">
        <v>0</v>
      </c>
      <c r="CK192" s="31">
        <v>0</v>
      </c>
      <c r="CL192" s="31">
        <v>0</v>
      </c>
      <c r="CM192" s="31">
        <v>0</v>
      </c>
      <c r="CN192" s="31">
        <v>0</v>
      </c>
      <c r="CO192" s="31">
        <v>0</v>
      </c>
      <c r="CP192" s="31">
        <v>0</v>
      </c>
      <c r="CQ192" s="31">
        <v>0</v>
      </c>
      <c r="CR192" s="31">
        <v>0</v>
      </c>
      <c r="CS192" s="31">
        <v>0</v>
      </c>
      <c r="CT192" s="31">
        <v>18000</v>
      </c>
      <c r="CU192" s="31">
        <v>3420</v>
      </c>
      <c r="CV192" s="31">
        <v>21420</v>
      </c>
      <c r="CW192" s="31">
        <v>2700000</v>
      </c>
      <c r="CX192" s="31">
        <v>3213000</v>
      </c>
      <c r="CY192" s="31">
        <v>18000</v>
      </c>
      <c r="CZ192" s="31">
        <v>3420</v>
      </c>
      <c r="DA192" s="31">
        <v>21420</v>
      </c>
      <c r="DB192" s="31">
        <v>2700000</v>
      </c>
      <c r="DC192" s="31">
        <v>3213000</v>
      </c>
      <c r="DD192" s="31">
        <v>20000</v>
      </c>
      <c r="DE192" s="31">
        <v>3800</v>
      </c>
      <c r="DF192" s="31">
        <v>23800</v>
      </c>
      <c r="DG192" s="31">
        <v>3000000</v>
      </c>
      <c r="DH192" s="31">
        <v>3570000</v>
      </c>
      <c r="DI192" s="31"/>
      <c r="DJ192" s="31"/>
      <c r="DK192" s="31"/>
      <c r="DL192" s="31"/>
      <c r="DM192" s="31"/>
      <c r="DN192" s="31"/>
      <c r="DO192" s="31"/>
      <c r="DP192" s="31"/>
      <c r="DQ192" s="31"/>
      <c r="DR192" s="31"/>
      <c r="DS192" s="31"/>
      <c r="DT192" s="31"/>
      <c r="DU192" s="31"/>
      <c r="DV192" s="31"/>
      <c r="DW192" s="31"/>
      <c r="DX192" s="31"/>
      <c r="DY192" s="31"/>
      <c r="DZ192" s="31"/>
      <c r="EA192" s="31"/>
      <c r="EB192" s="31"/>
      <c r="EC192" s="31"/>
      <c r="ED192" s="31"/>
      <c r="EE192" s="31"/>
      <c r="EF192" s="31"/>
      <c r="EG192" s="31"/>
      <c r="EH192" s="31"/>
      <c r="EI192" s="31"/>
      <c r="EJ192" s="31"/>
      <c r="EK192" s="31"/>
      <c r="EL192" s="31"/>
      <c r="EM192" s="31"/>
      <c r="EN192" s="31"/>
      <c r="EO192" s="31"/>
      <c r="EP192" s="31"/>
      <c r="EQ192" s="31"/>
      <c r="ER192" s="31"/>
      <c r="ES192" s="31"/>
      <c r="ET192" s="31"/>
      <c r="EU192" s="31"/>
      <c r="EV192" s="31"/>
      <c r="EW192" s="31"/>
      <c r="EX192" s="31"/>
      <c r="EY192" s="31"/>
      <c r="EZ192" s="31"/>
      <c r="FA192" s="31"/>
      <c r="FB192" s="32">
        <v>18667</v>
      </c>
      <c r="FC192" s="32">
        <f t="shared" si="274"/>
        <v>18667</v>
      </c>
      <c r="FD192" s="33">
        <f t="shared" si="275"/>
        <v>3546.73</v>
      </c>
      <c r="FE192" s="33">
        <f t="shared" si="289"/>
        <v>22213.73</v>
      </c>
      <c r="FF192" s="33">
        <f t="shared" si="290"/>
        <v>2800050</v>
      </c>
      <c r="FG192" s="33">
        <f t="shared" si="291"/>
        <v>3332059.5</v>
      </c>
      <c r="FH192" s="34">
        <v>942.8090415820634</v>
      </c>
      <c r="FI192" s="35">
        <v>5.050672532180122E-2</v>
      </c>
      <c r="FJ192" s="183" t="s">
        <v>277</v>
      </c>
      <c r="FK192" s="24" t="s">
        <v>278</v>
      </c>
    </row>
    <row r="193" spans="1:169" ht="177.95" customHeight="1" x14ac:dyDescent="0.25">
      <c r="A193" s="10">
        <v>151</v>
      </c>
      <c r="B193" s="136" t="s">
        <v>303</v>
      </c>
      <c r="C193" s="134" t="s">
        <v>304</v>
      </c>
      <c r="D193" s="135">
        <v>75</v>
      </c>
      <c r="E193" s="15" t="s">
        <v>77</v>
      </c>
      <c r="F193" s="15" t="s">
        <v>69</v>
      </c>
      <c r="G193" s="15" t="s">
        <v>69</v>
      </c>
      <c r="H193" s="15"/>
      <c r="I193" s="15"/>
      <c r="J193" s="15"/>
      <c r="K193" s="15"/>
      <c r="L193" s="15"/>
      <c r="M193" s="143"/>
      <c r="N193" s="27"/>
      <c r="O193" s="27"/>
      <c r="P193" s="27"/>
      <c r="Q193" s="27"/>
      <c r="R193" s="29"/>
      <c r="S193" s="29"/>
      <c r="T193" s="29"/>
      <c r="U193" s="29"/>
      <c r="V193" s="29"/>
      <c r="W193" s="30"/>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c r="BP193" s="31"/>
      <c r="BQ193" s="31"/>
      <c r="BR193" s="31"/>
      <c r="BS193" s="31"/>
      <c r="BT193" s="31"/>
      <c r="BU193" s="31"/>
      <c r="BV193" s="31"/>
      <c r="BW193" s="31"/>
      <c r="BX193" s="31"/>
      <c r="BY193" s="31"/>
      <c r="BZ193" s="31"/>
      <c r="CA193" s="31"/>
      <c r="CB193" s="31"/>
      <c r="CC193" s="31"/>
      <c r="CD193" s="31"/>
      <c r="CE193" s="31"/>
      <c r="CF193" s="31"/>
      <c r="CG193" s="31"/>
      <c r="CH193" s="31"/>
      <c r="CI193" s="31"/>
      <c r="CJ193" s="31"/>
      <c r="CK193" s="31"/>
      <c r="CL193" s="31"/>
      <c r="CM193" s="31"/>
      <c r="CN193" s="31"/>
      <c r="CO193" s="31"/>
      <c r="CP193" s="31"/>
      <c r="CQ193" s="31"/>
      <c r="CR193" s="31"/>
      <c r="CS193" s="31"/>
      <c r="CT193" s="31">
        <v>33000</v>
      </c>
      <c r="CU193" s="31">
        <v>6270</v>
      </c>
      <c r="CV193" s="31">
        <v>39270</v>
      </c>
      <c r="CW193" s="31">
        <v>2475000</v>
      </c>
      <c r="CX193" s="31">
        <v>2945250</v>
      </c>
      <c r="CY193" s="31">
        <v>33000</v>
      </c>
      <c r="CZ193" s="31">
        <v>6270</v>
      </c>
      <c r="DA193" s="31">
        <v>39270</v>
      </c>
      <c r="DB193" s="31">
        <v>2475000</v>
      </c>
      <c r="DC193" s="31">
        <v>2945250</v>
      </c>
      <c r="DD193" s="31">
        <v>35000</v>
      </c>
      <c r="DE193" s="31">
        <v>6650</v>
      </c>
      <c r="DF193" s="31">
        <v>41650</v>
      </c>
      <c r="DG193" s="31">
        <v>2625000</v>
      </c>
      <c r="DH193" s="31">
        <v>3123750</v>
      </c>
      <c r="DI193" s="31"/>
      <c r="DJ193" s="31"/>
      <c r="DK193" s="31"/>
      <c r="DL193" s="31"/>
      <c r="DM193" s="31"/>
      <c r="DN193" s="31"/>
      <c r="DO193" s="31"/>
      <c r="DP193" s="31"/>
      <c r="DQ193" s="31"/>
      <c r="DR193" s="31"/>
      <c r="DS193" s="31"/>
      <c r="DT193" s="31"/>
      <c r="DU193" s="31"/>
      <c r="DV193" s="31"/>
      <c r="DW193" s="31"/>
      <c r="DX193" s="31"/>
      <c r="DY193" s="31"/>
      <c r="DZ193" s="31"/>
      <c r="EA193" s="31"/>
      <c r="EB193" s="31"/>
      <c r="EC193" s="31"/>
      <c r="ED193" s="31"/>
      <c r="EE193" s="31"/>
      <c r="EF193" s="31"/>
      <c r="EG193" s="31"/>
      <c r="EH193" s="31"/>
      <c r="EI193" s="31"/>
      <c r="EJ193" s="31"/>
      <c r="EK193" s="31"/>
      <c r="EL193" s="31"/>
      <c r="EM193" s="31"/>
      <c r="EN193" s="31"/>
      <c r="EO193" s="31"/>
      <c r="EP193" s="31"/>
      <c r="EQ193" s="31"/>
      <c r="ER193" s="31"/>
      <c r="ES193" s="31"/>
      <c r="ET193" s="31"/>
      <c r="EU193" s="31"/>
      <c r="EV193" s="31"/>
      <c r="EW193" s="31"/>
      <c r="EX193" s="31"/>
      <c r="EY193" s="31"/>
      <c r="EZ193" s="31"/>
      <c r="FA193" s="31"/>
      <c r="FB193" s="32">
        <v>33667</v>
      </c>
      <c r="FC193" s="32">
        <f t="shared" si="274"/>
        <v>33667</v>
      </c>
      <c r="FD193" s="33">
        <f t="shared" si="275"/>
        <v>6396.7300000000005</v>
      </c>
      <c r="FE193" s="33">
        <f t="shared" si="289"/>
        <v>40063.730000000003</v>
      </c>
      <c r="FF193" s="33">
        <f t="shared" si="290"/>
        <v>2525025</v>
      </c>
      <c r="FG193" s="33">
        <f t="shared" si="291"/>
        <v>3004779.7500000005</v>
      </c>
      <c r="FH193" s="34">
        <v>942.8090415820634</v>
      </c>
      <c r="FI193" s="35">
        <v>2.8003951691034645E-2</v>
      </c>
      <c r="FJ193" s="183" t="s">
        <v>277</v>
      </c>
      <c r="FK193" s="24" t="s">
        <v>278</v>
      </c>
    </row>
    <row r="194" spans="1:169" ht="177.95" customHeight="1" x14ac:dyDescent="0.25">
      <c r="A194" s="10">
        <v>152</v>
      </c>
      <c r="B194" s="136" t="s">
        <v>305</v>
      </c>
      <c r="C194" s="134" t="s">
        <v>306</v>
      </c>
      <c r="D194" s="135">
        <v>75</v>
      </c>
      <c r="E194" s="15" t="s">
        <v>77</v>
      </c>
      <c r="F194" s="15" t="s">
        <v>69</v>
      </c>
      <c r="G194" s="15" t="s">
        <v>69</v>
      </c>
      <c r="H194" s="15"/>
      <c r="I194" s="15"/>
      <c r="J194" s="15"/>
      <c r="K194" s="15"/>
      <c r="L194" s="15"/>
      <c r="M194" s="143"/>
      <c r="N194" s="27"/>
      <c r="O194" s="27"/>
      <c r="P194" s="27"/>
      <c r="Q194" s="27"/>
      <c r="R194" s="29"/>
      <c r="S194" s="29"/>
      <c r="T194" s="29"/>
      <c r="U194" s="29"/>
      <c r="V194" s="29"/>
      <c r="W194" s="30"/>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c r="BP194" s="31"/>
      <c r="BQ194" s="31"/>
      <c r="BR194" s="31"/>
      <c r="BS194" s="31"/>
      <c r="BT194" s="31"/>
      <c r="BU194" s="31"/>
      <c r="BV194" s="31"/>
      <c r="BW194" s="31"/>
      <c r="BX194" s="31"/>
      <c r="BY194" s="31"/>
      <c r="BZ194" s="31"/>
      <c r="CA194" s="31"/>
      <c r="CB194" s="31"/>
      <c r="CC194" s="31"/>
      <c r="CD194" s="31"/>
      <c r="CE194" s="31"/>
      <c r="CF194" s="31"/>
      <c r="CG194" s="31"/>
      <c r="CH194" s="31"/>
      <c r="CI194" s="31"/>
      <c r="CJ194" s="31"/>
      <c r="CK194" s="31"/>
      <c r="CL194" s="31"/>
      <c r="CM194" s="31"/>
      <c r="CN194" s="31"/>
      <c r="CO194" s="31"/>
      <c r="CP194" s="31"/>
      <c r="CQ194" s="31"/>
      <c r="CR194" s="31"/>
      <c r="CS194" s="31"/>
      <c r="CT194" s="31">
        <v>27000</v>
      </c>
      <c r="CU194" s="31">
        <v>5130</v>
      </c>
      <c r="CV194" s="31">
        <v>32130</v>
      </c>
      <c r="CW194" s="31">
        <v>2025000</v>
      </c>
      <c r="CX194" s="31">
        <v>2409750</v>
      </c>
      <c r="CY194" s="31">
        <v>27000</v>
      </c>
      <c r="CZ194" s="31">
        <v>5130</v>
      </c>
      <c r="DA194" s="31">
        <v>32130</v>
      </c>
      <c r="DB194" s="31">
        <v>2025000</v>
      </c>
      <c r="DC194" s="31">
        <v>2409750</v>
      </c>
      <c r="DD194" s="31">
        <v>30000</v>
      </c>
      <c r="DE194" s="31">
        <v>5700</v>
      </c>
      <c r="DF194" s="31">
        <v>35700</v>
      </c>
      <c r="DG194" s="31">
        <v>2250000</v>
      </c>
      <c r="DH194" s="31">
        <v>2677500</v>
      </c>
      <c r="DI194" s="31"/>
      <c r="DJ194" s="31"/>
      <c r="DK194" s="31"/>
      <c r="DL194" s="31"/>
      <c r="DM194" s="31"/>
      <c r="DN194" s="31"/>
      <c r="DO194" s="31"/>
      <c r="DP194" s="31"/>
      <c r="DQ194" s="31"/>
      <c r="DR194" s="31"/>
      <c r="DS194" s="31"/>
      <c r="DT194" s="31"/>
      <c r="DU194" s="31"/>
      <c r="DV194" s="31"/>
      <c r="DW194" s="31"/>
      <c r="DX194" s="31"/>
      <c r="DY194" s="31"/>
      <c r="DZ194" s="31"/>
      <c r="EA194" s="31"/>
      <c r="EB194" s="31"/>
      <c r="EC194" s="31"/>
      <c r="ED194" s="31"/>
      <c r="EE194" s="31"/>
      <c r="EF194" s="31"/>
      <c r="EG194" s="31"/>
      <c r="EH194" s="31"/>
      <c r="EI194" s="31"/>
      <c r="EJ194" s="31"/>
      <c r="EK194" s="31"/>
      <c r="EL194" s="31"/>
      <c r="EM194" s="31"/>
      <c r="EN194" s="31"/>
      <c r="EO194" s="31"/>
      <c r="EP194" s="31"/>
      <c r="EQ194" s="31"/>
      <c r="ER194" s="31"/>
      <c r="ES194" s="31"/>
      <c r="ET194" s="31"/>
      <c r="EU194" s="31"/>
      <c r="EV194" s="31"/>
      <c r="EW194" s="31"/>
      <c r="EX194" s="31"/>
      <c r="EY194" s="31"/>
      <c r="EZ194" s="31"/>
      <c r="FA194" s="31"/>
      <c r="FB194" s="32">
        <v>28000</v>
      </c>
      <c r="FC194" s="32">
        <f t="shared" si="274"/>
        <v>28000</v>
      </c>
      <c r="FD194" s="33">
        <f t="shared" si="275"/>
        <v>5320</v>
      </c>
      <c r="FE194" s="33">
        <f t="shared" si="289"/>
        <v>33320</v>
      </c>
      <c r="FF194" s="33">
        <f t="shared" si="290"/>
        <v>2100000</v>
      </c>
      <c r="FG194" s="33">
        <f t="shared" si="291"/>
        <v>2499000</v>
      </c>
      <c r="FH194" s="34">
        <v>1414.2135623730951</v>
      </c>
      <c r="FI194" s="35">
        <v>5.0507627227610541E-2</v>
      </c>
      <c r="FJ194" s="183" t="s">
        <v>277</v>
      </c>
      <c r="FK194" s="24" t="s">
        <v>278</v>
      </c>
    </row>
    <row r="195" spans="1:169" ht="177.95" customHeight="1" x14ac:dyDescent="0.25">
      <c r="A195" s="10">
        <v>153</v>
      </c>
      <c r="B195" s="136" t="s">
        <v>307</v>
      </c>
      <c r="C195" s="134" t="s">
        <v>308</v>
      </c>
      <c r="D195" s="135">
        <v>6</v>
      </c>
      <c r="E195" s="15" t="s">
        <v>77</v>
      </c>
      <c r="F195" s="15" t="s">
        <v>69</v>
      </c>
      <c r="G195" s="15" t="s">
        <v>69</v>
      </c>
      <c r="H195" s="15"/>
      <c r="I195" s="15"/>
      <c r="J195" s="15"/>
      <c r="K195" s="15"/>
      <c r="L195" s="15"/>
      <c r="M195" s="143"/>
      <c r="N195" s="27"/>
      <c r="O195" s="27"/>
      <c r="P195" s="27"/>
      <c r="Q195" s="27"/>
      <c r="R195" s="29"/>
      <c r="S195" s="29"/>
      <c r="T195" s="29"/>
      <c r="U195" s="29"/>
      <c r="V195" s="29"/>
      <c r="W195" s="30"/>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c r="BP195" s="31">
        <v>0</v>
      </c>
      <c r="BQ195" s="31">
        <v>0</v>
      </c>
      <c r="BR195" s="31">
        <v>0</v>
      </c>
      <c r="BS195" s="31">
        <v>0</v>
      </c>
      <c r="BT195" s="31">
        <v>0</v>
      </c>
      <c r="BU195" s="31">
        <v>0</v>
      </c>
      <c r="BV195" s="31">
        <v>0</v>
      </c>
      <c r="BW195" s="31">
        <v>0</v>
      </c>
      <c r="BX195" s="31">
        <v>0</v>
      </c>
      <c r="BY195" s="31">
        <v>0</v>
      </c>
      <c r="BZ195" s="31">
        <v>0</v>
      </c>
      <c r="CA195" s="31">
        <v>0</v>
      </c>
      <c r="CB195" s="31">
        <v>0</v>
      </c>
      <c r="CC195" s="31">
        <v>0</v>
      </c>
      <c r="CD195" s="31">
        <v>0</v>
      </c>
      <c r="CE195" s="31">
        <v>0</v>
      </c>
      <c r="CF195" s="31">
        <v>0</v>
      </c>
      <c r="CG195" s="31">
        <v>0</v>
      </c>
      <c r="CH195" s="31">
        <v>0</v>
      </c>
      <c r="CI195" s="31">
        <v>0</v>
      </c>
      <c r="CJ195" s="31">
        <v>0</v>
      </c>
      <c r="CK195" s="31">
        <v>0</v>
      </c>
      <c r="CL195" s="31">
        <v>0</v>
      </c>
      <c r="CM195" s="31">
        <v>0</v>
      </c>
      <c r="CN195" s="31">
        <v>0</v>
      </c>
      <c r="CO195" s="31">
        <v>0</v>
      </c>
      <c r="CP195" s="31">
        <v>0</v>
      </c>
      <c r="CQ195" s="31">
        <v>0</v>
      </c>
      <c r="CR195" s="31">
        <v>0</v>
      </c>
      <c r="CS195" s="31">
        <v>0</v>
      </c>
      <c r="CT195" s="31"/>
      <c r="CU195" s="31"/>
      <c r="CV195" s="31"/>
      <c r="CW195" s="31"/>
      <c r="CX195" s="31"/>
      <c r="CY195" s="31"/>
      <c r="CZ195" s="31"/>
      <c r="DA195" s="31"/>
      <c r="DB195" s="31"/>
      <c r="DC195" s="31"/>
      <c r="DD195" s="31"/>
      <c r="DE195" s="31">
        <v>0</v>
      </c>
      <c r="DF195" s="31">
        <v>0</v>
      </c>
      <c r="DG195" s="31">
        <v>0</v>
      </c>
      <c r="DH195" s="31">
        <v>0</v>
      </c>
      <c r="DI195" s="31">
        <v>300000</v>
      </c>
      <c r="DJ195" s="31">
        <v>57000</v>
      </c>
      <c r="DK195" s="31">
        <v>357000</v>
      </c>
      <c r="DL195" s="31">
        <v>5400000</v>
      </c>
      <c r="DM195" s="31">
        <v>6426000</v>
      </c>
      <c r="DN195" s="31">
        <v>315000</v>
      </c>
      <c r="DO195" s="31">
        <v>59850</v>
      </c>
      <c r="DP195" s="31">
        <v>374850</v>
      </c>
      <c r="DQ195" s="31">
        <v>5670000</v>
      </c>
      <c r="DR195" s="31">
        <v>6747300</v>
      </c>
      <c r="DS195" s="31">
        <v>400000</v>
      </c>
      <c r="DT195" s="31">
        <v>76000</v>
      </c>
      <c r="DU195" s="31">
        <v>476000</v>
      </c>
      <c r="DV195" s="31">
        <v>7200000</v>
      </c>
      <c r="DW195" s="31">
        <v>8568000</v>
      </c>
      <c r="DX195" s="31"/>
      <c r="DY195" s="31"/>
      <c r="DZ195" s="31"/>
      <c r="EA195" s="31"/>
      <c r="EB195" s="31"/>
      <c r="EC195" s="31"/>
      <c r="ED195" s="31"/>
      <c r="EE195" s="31"/>
      <c r="EF195" s="31"/>
      <c r="EG195" s="31"/>
      <c r="EH195" s="31"/>
      <c r="EI195" s="31"/>
      <c r="EJ195" s="31"/>
      <c r="EK195" s="31"/>
      <c r="EL195" s="31"/>
      <c r="EM195" s="31"/>
      <c r="EN195" s="31"/>
      <c r="EO195" s="31"/>
      <c r="EP195" s="31"/>
      <c r="EQ195" s="31"/>
      <c r="ER195" s="31"/>
      <c r="ES195" s="31"/>
      <c r="ET195" s="31"/>
      <c r="EU195" s="31"/>
      <c r="EV195" s="31"/>
      <c r="EW195" s="31"/>
      <c r="EX195" s="31"/>
      <c r="EY195" s="31"/>
      <c r="EZ195" s="31"/>
      <c r="FA195" s="31"/>
      <c r="FB195" s="32">
        <v>338333</v>
      </c>
      <c r="FC195" s="32">
        <f t="shared" si="274"/>
        <v>338333</v>
      </c>
      <c r="FD195" s="33">
        <f t="shared" si="275"/>
        <v>64283.270000000004</v>
      </c>
      <c r="FE195" s="33">
        <f t="shared" si="289"/>
        <v>402616.27</v>
      </c>
      <c r="FF195" s="33">
        <f t="shared" si="290"/>
        <v>2029998</v>
      </c>
      <c r="FG195" s="33">
        <f t="shared" si="291"/>
        <v>2415697.62</v>
      </c>
      <c r="FH195" s="34">
        <v>44032.816045409687</v>
      </c>
      <c r="FI195" s="35">
        <v>0.13014638254444494</v>
      </c>
      <c r="FJ195" s="183" t="s">
        <v>277</v>
      </c>
      <c r="FK195" s="24" t="s">
        <v>278</v>
      </c>
    </row>
    <row r="196" spans="1:169" ht="177.95" customHeight="1" x14ac:dyDescent="0.25">
      <c r="A196" s="10">
        <v>154</v>
      </c>
      <c r="B196" s="136" t="s">
        <v>309</v>
      </c>
      <c r="C196" s="137" t="s">
        <v>310</v>
      </c>
      <c r="D196" s="135">
        <v>1</v>
      </c>
      <c r="E196" s="15" t="s">
        <v>77</v>
      </c>
      <c r="F196" s="15">
        <v>2</v>
      </c>
      <c r="G196" s="15" t="s">
        <v>311</v>
      </c>
      <c r="H196" s="151">
        <v>5114000</v>
      </c>
      <c r="I196" s="151">
        <f>H196*19%</f>
        <v>971660</v>
      </c>
      <c r="J196" s="151">
        <f>+H196+I196</f>
        <v>6085660</v>
      </c>
      <c r="K196" s="151">
        <f>+H196*F196</f>
        <v>10228000</v>
      </c>
      <c r="L196" s="151">
        <f>J196*F196</f>
        <v>12171320</v>
      </c>
      <c r="M196" s="143"/>
      <c r="N196" s="27"/>
      <c r="O196" s="27"/>
      <c r="P196" s="27"/>
      <c r="Q196" s="27"/>
      <c r="R196" s="29"/>
      <c r="S196" s="29"/>
      <c r="T196" s="29"/>
      <c r="U196" s="29"/>
      <c r="V196" s="29"/>
      <c r="W196" s="30"/>
      <c r="X196" s="31"/>
      <c r="Y196" s="31"/>
      <c r="Z196" s="31"/>
      <c r="AA196" s="31"/>
      <c r="AB196" s="31"/>
      <c r="AC196" s="31"/>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31"/>
      <c r="AZ196" s="31"/>
      <c r="BA196" s="31"/>
      <c r="BB196" s="31"/>
      <c r="BC196" s="31"/>
      <c r="BD196" s="31"/>
      <c r="BE196" s="31"/>
      <c r="BF196" s="31"/>
      <c r="BG196" s="31"/>
      <c r="BH196" s="31"/>
      <c r="BI196" s="31"/>
      <c r="BJ196" s="31"/>
      <c r="BK196" s="31"/>
      <c r="BL196" s="31"/>
      <c r="BM196" s="31"/>
      <c r="BN196" s="31"/>
      <c r="BO196" s="31"/>
      <c r="BP196" s="31"/>
      <c r="BQ196" s="31"/>
      <c r="BR196" s="31"/>
      <c r="BS196" s="31"/>
      <c r="BT196" s="31"/>
      <c r="BU196" s="31"/>
      <c r="BV196" s="31"/>
      <c r="BW196" s="31"/>
      <c r="BX196" s="31"/>
      <c r="BY196" s="31"/>
      <c r="BZ196" s="31"/>
      <c r="CA196" s="31"/>
      <c r="CB196" s="31"/>
      <c r="CC196" s="31"/>
      <c r="CD196" s="31"/>
      <c r="CE196" s="31"/>
      <c r="CF196" s="31"/>
      <c r="CG196" s="31"/>
      <c r="CH196" s="31"/>
      <c r="CI196" s="31"/>
      <c r="CJ196" s="31"/>
      <c r="CK196" s="31"/>
      <c r="CL196" s="31"/>
      <c r="CM196" s="31"/>
      <c r="CN196" s="31"/>
      <c r="CO196" s="31"/>
      <c r="CP196" s="31"/>
      <c r="CQ196" s="31"/>
      <c r="CR196" s="31"/>
      <c r="CS196" s="31"/>
      <c r="CT196" s="31"/>
      <c r="CU196" s="31"/>
      <c r="CV196" s="31"/>
      <c r="CW196" s="31"/>
      <c r="CX196" s="31"/>
      <c r="CY196" s="31"/>
      <c r="CZ196" s="31"/>
      <c r="DA196" s="31"/>
      <c r="DB196" s="31"/>
      <c r="DC196" s="31"/>
      <c r="DD196" s="31"/>
      <c r="DE196" s="31"/>
      <c r="DF196" s="31"/>
      <c r="DG196" s="31"/>
      <c r="DH196" s="31"/>
      <c r="DI196" s="31"/>
      <c r="DJ196" s="31"/>
      <c r="DK196" s="31"/>
      <c r="DL196" s="31"/>
      <c r="DM196" s="31"/>
      <c r="DN196" s="31"/>
      <c r="DO196" s="31"/>
      <c r="DP196" s="31"/>
      <c r="DQ196" s="31"/>
      <c r="DR196" s="31"/>
      <c r="DS196" s="31"/>
      <c r="DT196" s="31"/>
      <c r="DU196" s="31"/>
      <c r="DV196" s="31"/>
      <c r="DW196" s="31"/>
      <c r="DX196" s="31"/>
      <c r="DY196" s="31"/>
      <c r="DZ196" s="31"/>
      <c r="EA196" s="31"/>
      <c r="EB196" s="31"/>
      <c r="EC196" s="31"/>
      <c r="ED196" s="31"/>
      <c r="EE196" s="31"/>
      <c r="EF196" s="31"/>
      <c r="EG196" s="31"/>
      <c r="EH196" s="31"/>
      <c r="EI196" s="31"/>
      <c r="EJ196" s="31"/>
      <c r="EK196" s="31"/>
      <c r="EL196" s="31"/>
      <c r="EM196" s="31"/>
      <c r="EN196" s="31"/>
      <c r="EO196" s="31"/>
      <c r="EP196" s="31"/>
      <c r="EQ196" s="31"/>
      <c r="ER196" s="31"/>
      <c r="ES196" s="31"/>
      <c r="ET196" s="31"/>
      <c r="EU196" s="31"/>
      <c r="EV196" s="31"/>
      <c r="EW196" s="31"/>
      <c r="EX196" s="31"/>
      <c r="EY196" s="31"/>
      <c r="EZ196" s="31"/>
      <c r="FA196" s="31"/>
      <c r="FB196" s="32">
        <f>+H196</f>
        <v>5114000</v>
      </c>
      <c r="FC196" s="32">
        <f t="shared" si="274"/>
        <v>5114000</v>
      </c>
      <c r="FD196" s="33">
        <f t="shared" si="275"/>
        <v>971660</v>
      </c>
      <c r="FE196" s="33">
        <f t="shared" si="289"/>
        <v>6085660</v>
      </c>
      <c r="FF196" s="33">
        <f>+FC196*D196*F196</f>
        <v>10228000</v>
      </c>
      <c r="FG196" s="33">
        <f>+FE196*D196*F196</f>
        <v>12171320</v>
      </c>
      <c r="FH196" s="34"/>
      <c r="FI196" s="35"/>
      <c r="FJ196" s="181"/>
      <c r="FL196" s="182" t="s">
        <v>312</v>
      </c>
      <c r="FM196" s="24" t="s">
        <v>313</v>
      </c>
    </row>
    <row r="197" spans="1:169" ht="177.95" customHeight="1" x14ac:dyDescent="0.25">
      <c r="A197" s="10">
        <v>155</v>
      </c>
      <c r="B197" s="136" t="s">
        <v>309</v>
      </c>
      <c r="C197" s="137" t="s">
        <v>314</v>
      </c>
      <c r="D197" s="135">
        <v>1</v>
      </c>
      <c r="E197" s="15" t="s">
        <v>77</v>
      </c>
      <c r="F197" s="15">
        <v>1</v>
      </c>
      <c r="G197" s="15" t="s">
        <v>311</v>
      </c>
      <c r="H197" s="151">
        <v>3095001</v>
      </c>
      <c r="I197" s="151">
        <f t="shared" ref="I197:I198" si="292">H197*19%</f>
        <v>588050.19000000006</v>
      </c>
      <c r="J197" s="151">
        <f>+H197+I197</f>
        <v>3683051.19</v>
      </c>
      <c r="K197" s="151">
        <f>+H197*F197</f>
        <v>3095001</v>
      </c>
      <c r="L197" s="151">
        <f>+J197*F197</f>
        <v>3683051.19</v>
      </c>
      <c r="M197" s="143"/>
      <c r="N197" s="27"/>
      <c r="O197" s="27"/>
      <c r="P197" s="27"/>
      <c r="Q197" s="27"/>
      <c r="R197" s="29"/>
      <c r="S197" s="29"/>
      <c r="T197" s="29"/>
      <c r="U197" s="29"/>
      <c r="V197" s="29"/>
      <c r="W197" s="30"/>
      <c r="X197" s="31"/>
      <c r="Y197" s="31"/>
      <c r="Z197" s="31"/>
      <c r="AA197" s="31"/>
      <c r="AB197" s="31"/>
      <c r="AC197" s="31"/>
      <c r="AD197" s="31"/>
      <c r="AE197" s="31"/>
      <c r="AF197" s="31"/>
      <c r="AG197" s="31"/>
      <c r="AH197" s="31"/>
      <c r="AI197" s="31"/>
      <c r="AJ197" s="31"/>
      <c r="AK197" s="31"/>
      <c r="AL197" s="31"/>
      <c r="AM197" s="31"/>
      <c r="AN197" s="31"/>
      <c r="AO197" s="31"/>
      <c r="AP197" s="31"/>
      <c r="AQ197" s="31"/>
      <c r="AR197" s="31"/>
      <c r="AS197" s="31"/>
      <c r="AT197" s="31"/>
      <c r="AU197" s="31"/>
      <c r="AV197" s="31"/>
      <c r="AW197" s="31"/>
      <c r="AX197" s="31"/>
      <c r="AY197" s="31"/>
      <c r="AZ197" s="31"/>
      <c r="BA197" s="31"/>
      <c r="BB197" s="31"/>
      <c r="BC197" s="31"/>
      <c r="BD197" s="31"/>
      <c r="BE197" s="31"/>
      <c r="BF197" s="31"/>
      <c r="BG197" s="31"/>
      <c r="BH197" s="31"/>
      <c r="BI197" s="31"/>
      <c r="BJ197" s="31"/>
      <c r="BK197" s="31"/>
      <c r="BL197" s="31"/>
      <c r="BM197" s="31"/>
      <c r="BN197" s="31"/>
      <c r="BO197" s="31"/>
      <c r="BP197" s="31"/>
      <c r="BQ197" s="31"/>
      <c r="BR197" s="31"/>
      <c r="BS197" s="31"/>
      <c r="BT197" s="31"/>
      <c r="BU197" s="31"/>
      <c r="BV197" s="31"/>
      <c r="BW197" s="31"/>
      <c r="BX197" s="31"/>
      <c r="BY197" s="31"/>
      <c r="BZ197" s="31"/>
      <c r="CA197" s="31"/>
      <c r="CB197" s="31"/>
      <c r="CC197" s="31"/>
      <c r="CD197" s="31"/>
      <c r="CE197" s="31"/>
      <c r="CF197" s="31"/>
      <c r="CG197" s="31"/>
      <c r="CH197" s="31"/>
      <c r="CI197" s="31"/>
      <c r="CJ197" s="31"/>
      <c r="CK197" s="31"/>
      <c r="CL197" s="31"/>
      <c r="CM197" s="31"/>
      <c r="CN197" s="31"/>
      <c r="CO197" s="31"/>
      <c r="CP197" s="31"/>
      <c r="CQ197" s="31"/>
      <c r="CR197" s="31"/>
      <c r="CS197" s="31"/>
      <c r="CT197" s="31"/>
      <c r="CU197" s="31"/>
      <c r="CV197" s="31"/>
      <c r="CW197" s="31"/>
      <c r="CX197" s="31"/>
      <c r="CY197" s="31"/>
      <c r="CZ197" s="31"/>
      <c r="DA197" s="31"/>
      <c r="DB197" s="31"/>
      <c r="DC197" s="31"/>
      <c r="DD197" s="31"/>
      <c r="DE197" s="31"/>
      <c r="DF197" s="31"/>
      <c r="DG197" s="31"/>
      <c r="DH197" s="31"/>
      <c r="DI197" s="31"/>
      <c r="DJ197" s="31"/>
      <c r="DK197" s="31"/>
      <c r="DL197" s="31"/>
      <c r="DM197" s="31"/>
      <c r="DN197" s="31"/>
      <c r="DO197" s="31"/>
      <c r="DP197" s="31"/>
      <c r="DQ197" s="31"/>
      <c r="DR197" s="31"/>
      <c r="DS197" s="31"/>
      <c r="DT197" s="31"/>
      <c r="DU197" s="31"/>
      <c r="DV197" s="31"/>
      <c r="DW197" s="31"/>
      <c r="DX197" s="31"/>
      <c r="DY197" s="31"/>
      <c r="DZ197" s="31"/>
      <c r="EA197" s="31"/>
      <c r="EB197" s="31"/>
      <c r="EC197" s="31"/>
      <c r="ED197" s="31"/>
      <c r="EE197" s="31"/>
      <c r="EF197" s="31"/>
      <c r="EG197" s="31"/>
      <c r="EH197" s="31"/>
      <c r="EI197" s="31"/>
      <c r="EJ197" s="31"/>
      <c r="EK197" s="31"/>
      <c r="EL197" s="31"/>
      <c r="EM197" s="31"/>
      <c r="EN197" s="31"/>
      <c r="EO197" s="31"/>
      <c r="EP197" s="31"/>
      <c r="EQ197" s="31"/>
      <c r="ER197" s="31"/>
      <c r="ES197" s="31"/>
      <c r="ET197" s="31"/>
      <c r="EU197" s="31"/>
      <c r="EV197" s="31"/>
      <c r="EW197" s="31"/>
      <c r="EX197" s="31"/>
      <c r="EY197" s="31"/>
      <c r="EZ197" s="31"/>
      <c r="FA197" s="31"/>
      <c r="FB197" s="32">
        <f t="shared" ref="FB197:FB198" si="293">+H197</f>
        <v>3095001</v>
      </c>
      <c r="FC197" s="32">
        <f t="shared" si="274"/>
        <v>3095001</v>
      </c>
      <c r="FD197" s="33">
        <f t="shared" si="275"/>
        <v>588050.19000000006</v>
      </c>
      <c r="FE197" s="33">
        <f t="shared" ref="FE197:FE198" si="294">+FC197+FD197</f>
        <v>3683051.19</v>
      </c>
      <c r="FF197" s="33">
        <f t="shared" ref="FF197:FF198" si="295">+FC197*D197*F197</f>
        <v>3095001</v>
      </c>
      <c r="FG197" s="33">
        <f t="shared" ref="FG197:FG198" si="296">+FE197*D197*F197</f>
        <v>3683051.19</v>
      </c>
      <c r="FH197" s="34"/>
      <c r="FI197" s="35"/>
      <c r="FJ197" s="181"/>
      <c r="FL197" s="182" t="s">
        <v>312</v>
      </c>
      <c r="FM197" s="24" t="s">
        <v>313</v>
      </c>
    </row>
    <row r="198" spans="1:169" ht="177.95" customHeight="1" x14ac:dyDescent="0.25">
      <c r="A198" s="10">
        <v>156</v>
      </c>
      <c r="B198" s="136" t="s">
        <v>309</v>
      </c>
      <c r="C198" s="137" t="s">
        <v>315</v>
      </c>
      <c r="D198" s="135">
        <v>3</v>
      </c>
      <c r="E198" s="15" t="s">
        <v>77</v>
      </c>
      <c r="F198" s="15">
        <v>2</v>
      </c>
      <c r="G198" s="15" t="s">
        <v>311</v>
      </c>
      <c r="H198" s="151">
        <v>3095001</v>
      </c>
      <c r="I198" s="151">
        <f t="shared" si="292"/>
        <v>588050.19000000006</v>
      </c>
      <c r="J198" s="151">
        <f>+H198+I198</f>
        <v>3683051.19</v>
      </c>
      <c r="K198" s="151">
        <f>+H198*F198</f>
        <v>6190002</v>
      </c>
      <c r="L198" s="151">
        <f>+K198*D198</f>
        <v>18570006</v>
      </c>
      <c r="M198" s="143"/>
      <c r="N198" s="27"/>
      <c r="O198" s="27"/>
      <c r="P198" s="27"/>
      <c r="Q198" s="27"/>
      <c r="R198" s="29"/>
      <c r="S198" s="29"/>
      <c r="T198" s="29"/>
      <c r="U198" s="29"/>
      <c r="V198" s="29"/>
      <c r="W198" s="30"/>
      <c r="X198" s="31"/>
      <c r="Y198" s="31"/>
      <c r="Z198" s="31"/>
      <c r="AA198" s="31"/>
      <c r="AB198" s="31"/>
      <c r="AC198" s="31"/>
      <c r="AD198" s="31"/>
      <c r="AE198" s="31"/>
      <c r="AF198" s="31"/>
      <c r="AG198" s="31"/>
      <c r="AH198" s="31"/>
      <c r="AI198" s="31"/>
      <c r="AJ198" s="31"/>
      <c r="AK198" s="31"/>
      <c r="AL198" s="31"/>
      <c r="AM198" s="31"/>
      <c r="AN198" s="31"/>
      <c r="AO198" s="31"/>
      <c r="AP198" s="31"/>
      <c r="AQ198" s="31"/>
      <c r="AR198" s="31"/>
      <c r="AS198" s="31"/>
      <c r="AT198" s="31"/>
      <c r="AU198" s="31"/>
      <c r="AV198" s="31"/>
      <c r="AW198" s="31"/>
      <c r="AX198" s="31"/>
      <c r="AY198" s="31"/>
      <c r="AZ198" s="31"/>
      <c r="BA198" s="31"/>
      <c r="BB198" s="31"/>
      <c r="BC198" s="31"/>
      <c r="BD198" s="31"/>
      <c r="BE198" s="31"/>
      <c r="BF198" s="31"/>
      <c r="BG198" s="31"/>
      <c r="BH198" s="31"/>
      <c r="BI198" s="31"/>
      <c r="BJ198" s="31"/>
      <c r="BK198" s="31"/>
      <c r="BL198" s="31"/>
      <c r="BM198" s="31"/>
      <c r="BN198" s="31"/>
      <c r="BO198" s="31"/>
      <c r="BP198" s="31"/>
      <c r="BQ198" s="31"/>
      <c r="BR198" s="31"/>
      <c r="BS198" s="31"/>
      <c r="BT198" s="31"/>
      <c r="BU198" s="31"/>
      <c r="BV198" s="31"/>
      <c r="BW198" s="31"/>
      <c r="BX198" s="31"/>
      <c r="BY198" s="31"/>
      <c r="BZ198" s="31"/>
      <c r="CA198" s="31"/>
      <c r="CB198" s="31"/>
      <c r="CC198" s="31"/>
      <c r="CD198" s="31"/>
      <c r="CE198" s="31"/>
      <c r="CF198" s="31"/>
      <c r="CG198" s="31"/>
      <c r="CH198" s="31"/>
      <c r="CI198" s="31"/>
      <c r="CJ198" s="31"/>
      <c r="CK198" s="31"/>
      <c r="CL198" s="31"/>
      <c r="CM198" s="31"/>
      <c r="CN198" s="31"/>
      <c r="CO198" s="31"/>
      <c r="CP198" s="31"/>
      <c r="CQ198" s="31"/>
      <c r="CR198" s="31"/>
      <c r="CS198" s="31"/>
      <c r="CT198" s="31"/>
      <c r="CU198" s="31"/>
      <c r="CV198" s="31"/>
      <c r="CW198" s="31"/>
      <c r="CX198" s="31"/>
      <c r="CY198" s="31"/>
      <c r="CZ198" s="31"/>
      <c r="DA198" s="31"/>
      <c r="DB198" s="31"/>
      <c r="DC198" s="31"/>
      <c r="DD198" s="31"/>
      <c r="DE198" s="31"/>
      <c r="DF198" s="31"/>
      <c r="DG198" s="31"/>
      <c r="DH198" s="31"/>
      <c r="DI198" s="31"/>
      <c r="DJ198" s="31"/>
      <c r="DK198" s="31"/>
      <c r="DL198" s="31"/>
      <c r="DM198" s="31"/>
      <c r="DN198" s="31"/>
      <c r="DO198" s="31"/>
      <c r="DP198" s="31"/>
      <c r="DQ198" s="31"/>
      <c r="DR198" s="31"/>
      <c r="DS198" s="31"/>
      <c r="DT198" s="31"/>
      <c r="DU198" s="31"/>
      <c r="DV198" s="31"/>
      <c r="DW198" s="31"/>
      <c r="DX198" s="31"/>
      <c r="DY198" s="31"/>
      <c r="DZ198" s="31"/>
      <c r="EA198" s="31"/>
      <c r="EB198" s="31"/>
      <c r="EC198" s="31"/>
      <c r="ED198" s="31"/>
      <c r="EE198" s="31"/>
      <c r="EF198" s="31"/>
      <c r="EG198" s="31"/>
      <c r="EH198" s="31"/>
      <c r="EI198" s="31"/>
      <c r="EJ198" s="31"/>
      <c r="EK198" s="31"/>
      <c r="EL198" s="31"/>
      <c r="EM198" s="31"/>
      <c r="EN198" s="31"/>
      <c r="EO198" s="31"/>
      <c r="EP198" s="31"/>
      <c r="EQ198" s="31"/>
      <c r="ER198" s="31"/>
      <c r="ES198" s="31"/>
      <c r="ET198" s="31"/>
      <c r="EU198" s="31"/>
      <c r="EV198" s="31"/>
      <c r="EW198" s="31"/>
      <c r="EX198" s="31"/>
      <c r="EY198" s="31"/>
      <c r="EZ198" s="31"/>
      <c r="FA198" s="31"/>
      <c r="FB198" s="32">
        <f t="shared" si="293"/>
        <v>3095001</v>
      </c>
      <c r="FC198" s="32">
        <f t="shared" si="274"/>
        <v>3095001</v>
      </c>
      <c r="FD198" s="33">
        <f t="shared" si="275"/>
        <v>588050.19000000006</v>
      </c>
      <c r="FE198" s="33">
        <f t="shared" si="294"/>
        <v>3683051.19</v>
      </c>
      <c r="FF198" s="33">
        <f t="shared" si="295"/>
        <v>18570006</v>
      </c>
      <c r="FG198" s="33">
        <f t="shared" si="296"/>
        <v>22098307.140000001</v>
      </c>
      <c r="FH198" s="34"/>
      <c r="FI198" s="35"/>
      <c r="FJ198" s="181"/>
      <c r="FL198" s="182" t="s">
        <v>312</v>
      </c>
      <c r="FM198" s="24" t="s">
        <v>313</v>
      </c>
    </row>
    <row r="199" spans="1:169" ht="57" customHeight="1" thickBot="1" x14ac:dyDescent="0.3">
      <c r="A199" s="16"/>
      <c r="B199" s="17"/>
      <c r="C199" s="18"/>
      <c r="D199" s="21"/>
      <c r="E199" s="21"/>
      <c r="F199" s="21"/>
      <c r="G199" s="21"/>
      <c r="H199" s="20"/>
      <c r="I199" s="20"/>
      <c r="J199" s="20"/>
      <c r="K199" s="20"/>
      <c r="L199" s="20"/>
      <c r="M199" s="41"/>
      <c r="N199" s="118"/>
      <c r="O199" s="120"/>
      <c r="P199" s="120"/>
      <c r="Q199" s="121"/>
      <c r="R199" s="118"/>
      <c r="S199" s="120"/>
      <c r="T199" s="120"/>
      <c r="U199" s="120"/>
      <c r="V199" s="121"/>
      <c r="W199" s="122"/>
      <c r="X199" s="120"/>
      <c r="Y199" s="120"/>
      <c r="Z199" s="120"/>
      <c r="AA199" s="121"/>
      <c r="AB199" s="41"/>
      <c r="AC199" s="41"/>
      <c r="AD199" s="41"/>
      <c r="AE199" s="41"/>
      <c r="AF199" s="41"/>
      <c r="AG199" s="41"/>
      <c r="AH199" s="41"/>
      <c r="AI199" s="41"/>
      <c r="AJ199" s="41"/>
      <c r="AK199" s="41"/>
      <c r="AL199" s="41"/>
      <c r="AM199" s="41"/>
      <c r="AN199" s="41"/>
      <c r="AO199" s="41"/>
      <c r="AP199" s="41"/>
      <c r="AQ199" s="41"/>
      <c r="AR199" s="41"/>
      <c r="AS199" s="41"/>
      <c r="AT199" s="41"/>
      <c r="AU199" s="41"/>
      <c r="AV199" s="123"/>
      <c r="AW199" s="123"/>
      <c r="AX199" s="123"/>
      <c r="AY199" s="123"/>
      <c r="AZ199" s="123"/>
      <c r="BA199" s="123"/>
      <c r="BB199" s="123"/>
      <c r="BC199" s="123"/>
      <c r="BD199" s="123"/>
      <c r="BE199" s="123"/>
      <c r="BF199" s="123"/>
      <c r="BG199" s="123"/>
      <c r="BH199" s="123"/>
      <c r="BI199" s="123"/>
      <c r="BJ199" s="123"/>
      <c r="BK199" s="123"/>
      <c r="BL199" s="123"/>
      <c r="BM199" s="123"/>
      <c r="BN199" s="123"/>
      <c r="BO199" s="123"/>
      <c r="BP199" s="123"/>
      <c r="BQ199" s="123"/>
      <c r="BR199" s="123"/>
      <c r="BS199" s="123"/>
      <c r="BT199" s="123"/>
      <c r="BU199" s="123"/>
      <c r="BV199" s="123"/>
      <c r="BW199" s="123"/>
      <c r="BX199" s="123"/>
      <c r="BY199" s="123"/>
      <c r="BZ199" s="123"/>
      <c r="CA199" s="123"/>
      <c r="CB199" s="123"/>
      <c r="CC199" s="123"/>
      <c r="CD199" s="123"/>
      <c r="CE199" s="123"/>
      <c r="CF199" s="123"/>
      <c r="CG199" s="123"/>
      <c r="CH199" s="123"/>
      <c r="CI199" s="123"/>
      <c r="CJ199" s="123"/>
      <c r="CK199" s="123"/>
      <c r="CL199" s="123"/>
      <c r="CM199" s="123"/>
      <c r="CN199" s="123"/>
      <c r="CO199" s="123"/>
      <c r="CP199" s="123"/>
      <c r="CQ199" s="123"/>
      <c r="CR199" s="123"/>
      <c r="CS199" s="123"/>
      <c r="CT199" s="123"/>
      <c r="CU199" s="123"/>
      <c r="CV199" s="123"/>
      <c r="CW199" s="123"/>
      <c r="CX199" s="123"/>
      <c r="CY199" s="123"/>
      <c r="CZ199" s="123"/>
      <c r="DA199" s="123"/>
      <c r="DB199" s="123"/>
      <c r="DC199" s="123"/>
      <c r="DD199" s="123"/>
      <c r="DE199" s="123"/>
      <c r="DF199" s="123"/>
      <c r="DG199" s="123"/>
      <c r="DH199" s="123"/>
      <c r="DI199" s="123"/>
      <c r="DJ199" s="123"/>
      <c r="DK199" s="123"/>
      <c r="DL199" s="123"/>
      <c r="DM199" s="123"/>
      <c r="DN199" s="123"/>
      <c r="DO199" s="123"/>
      <c r="DP199" s="123"/>
      <c r="DQ199" s="123"/>
      <c r="DR199" s="123"/>
      <c r="DS199" s="123"/>
      <c r="DT199" s="123"/>
      <c r="DU199" s="123"/>
      <c r="DV199" s="123"/>
      <c r="DW199" s="123"/>
      <c r="DX199" s="123"/>
      <c r="DY199" s="123"/>
      <c r="DZ199" s="123"/>
      <c r="EA199" s="123"/>
      <c r="EB199" s="123"/>
      <c r="EC199" s="123"/>
      <c r="ED199" s="123"/>
      <c r="EE199" s="123"/>
      <c r="EF199" s="123"/>
      <c r="EG199" s="123"/>
      <c r="EH199" s="123"/>
      <c r="EI199" s="123"/>
      <c r="EJ199" s="123"/>
      <c r="EK199" s="123"/>
      <c r="EL199" s="123"/>
      <c r="EM199" s="123"/>
      <c r="EN199" s="123"/>
      <c r="EO199" s="123"/>
      <c r="EP199" s="123"/>
      <c r="EQ199" s="123"/>
      <c r="ER199" s="41"/>
      <c r="ES199" s="41"/>
      <c r="ET199" s="41"/>
      <c r="EU199" s="41"/>
      <c r="EV199" s="41"/>
      <c r="EW199" s="41"/>
      <c r="EX199" s="41"/>
      <c r="EY199" s="41"/>
      <c r="EZ199" s="41"/>
      <c r="FA199" s="41"/>
      <c r="FB199" s="50"/>
      <c r="FC199" s="50"/>
      <c r="FD199" s="41"/>
      <c r="FE199" s="41"/>
      <c r="FF199" s="58" t="s">
        <v>74</v>
      </c>
      <c r="FG199" s="84">
        <f>SUM(FG178:FG198)</f>
        <v>59741981.740000002</v>
      </c>
      <c r="FH199" s="124"/>
      <c r="FI199" s="125"/>
      <c r="FM199" s="39"/>
    </row>
    <row r="200" spans="1:169" ht="48.75" customHeight="1" thickBot="1" x14ac:dyDescent="0.3">
      <c r="A200" s="207" t="s">
        <v>352</v>
      </c>
      <c r="B200" s="207"/>
      <c r="C200" s="207"/>
      <c r="D200" s="207"/>
      <c r="E200" s="207"/>
      <c r="F200" s="207"/>
      <c r="G200" s="207"/>
      <c r="H200" s="207"/>
      <c r="I200" s="207"/>
      <c r="J200" s="207"/>
      <c r="K200" s="207"/>
      <c r="L200" s="207"/>
      <c r="M200" s="219" t="s">
        <v>316</v>
      </c>
      <c r="N200" s="202"/>
      <c r="O200" s="202"/>
      <c r="P200" s="202"/>
      <c r="Q200" s="203"/>
      <c r="R200" s="201" t="s">
        <v>316</v>
      </c>
      <c r="S200" s="202"/>
      <c r="T200" s="202"/>
      <c r="U200" s="202"/>
      <c r="V200" s="203"/>
      <c r="W200" s="201" t="s">
        <v>316</v>
      </c>
      <c r="X200" s="202"/>
      <c r="Y200" s="202"/>
      <c r="Z200" s="202"/>
      <c r="AA200" s="203"/>
      <c r="AB200" s="149"/>
      <c r="AC200" s="149"/>
      <c r="AD200" s="149"/>
      <c r="AE200" s="149"/>
      <c r="AF200" s="149"/>
      <c r="AG200" s="149"/>
      <c r="AH200" s="149"/>
      <c r="AI200" s="149"/>
      <c r="AJ200" s="149"/>
      <c r="AK200" s="149"/>
      <c r="AL200" s="149"/>
      <c r="AM200" s="149"/>
      <c r="AN200" s="149"/>
      <c r="AO200" s="149"/>
      <c r="AP200" s="149"/>
      <c r="AQ200" s="149"/>
      <c r="AR200" s="149"/>
      <c r="AS200" s="149"/>
      <c r="AT200" s="149"/>
      <c r="AU200" s="149"/>
      <c r="AV200" s="220"/>
      <c r="AW200" s="221"/>
      <c r="AX200" s="221"/>
      <c r="AY200" s="221"/>
      <c r="AZ200" s="221"/>
      <c r="BA200" s="221"/>
      <c r="BB200" s="221"/>
      <c r="BC200" s="221"/>
      <c r="BD200" s="221"/>
      <c r="BE200" s="221"/>
      <c r="BF200" s="221"/>
      <c r="BG200" s="221"/>
      <c r="BH200" s="221"/>
      <c r="BI200" s="221"/>
      <c r="BJ200" s="221"/>
      <c r="BK200" s="221"/>
      <c r="BL200" s="221"/>
      <c r="BM200" s="221"/>
      <c r="BN200" s="221"/>
      <c r="BO200" s="221"/>
      <c r="BP200" s="221"/>
      <c r="BQ200" s="221"/>
      <c r="BR200" s="221"/>
      <c r="BS200" s="221"/>
      <c r="BT200" s="221"/>
      <c r="BU200" s="221"/>
      <c r="BV200" s="221"/>
      <c r="BW200" s="221"/>
      <c r="BX200" s="221"/>
      <c r="BY200" s="221"/>
      <c r="BZ200" s="221"/>
      <c r="CA200" s="221"/>
      <c r="CB200" s="221"/>
      <c r="CC200" s="221"/>
      <c r="CD200" s="221"/>
      <c r="CE200" s="221"/>
      <c r="CF200" s="221"/>
      <c r="CG200" s="221"/>
      <c r="CH200" s="221"/>
      <c r="CI200" s="221"/>
      <c r="CJ200" s="221"/>
      <c r="CK200" s="221"/>
      <c r="CL200" s="221"/>
      <c r="CM200" s="221"/>
      <c r="CN200" s="221"/>
      <c r="CO200" s="221"/>
      <c r="CP200" s="221"/>
      <c r="CQ200" s="221"/>
      <c r="CR200" s="221"/>
      <c r="CS200" s="221"/>
      <c r="CT200" s="221"/>
      <c r="CU200" s="221"/>
      <c r="CV200" s="221"/>
      <c r="CW200" s="221"/>
      <c r="CX200" s="221"/>
      <c r="CY200" s="221"/>
      <c r="CZ200" s="221"/>
      <c r="DA200" s="221"/>
      <c r="DB200" s="221"/>
      <c r="DC200" s="221"/>
      <c r="DD200" s="221"/>
      <c r="DE200" s="221"/>
      <c r="DF200" s="221"/>
      <c r="DG200" s="221"/>
      <c r="DH200" s="221"/>
      <c r="DI200" s="221"/>
      <c r="DJ200" s="221"/>
      <c r="DK200" s="221"/>
      <c r="DL200" s="221"/>
      <c r="DM200" s="221"/>
      <c r="DN200" s="221"/>
      <c r="DO200" s="221"/>
      <c r="DP200" s="221"/>
      <c r="DQ200" s="221"/>
      <c r="DR200" s="221"/>
      <c r="DS200" s="221"/>
      <c r="DT200" s="221"/>
      <c r="DU200" s="221"/>
      <c r="DV200" s="221"/>
      <c r="DW200" s="221"/>
      <c r="DX200" s="221"/>
      <c r="DY200" s="221"/>
      <c r="DZ200" s="221"/>
      <c r="EA200" s="221"/>
      <c r="EB200" s="221"/>
      <c r="EC200" s="221"/>
      <c r="ED200" s="221"/>
      <c r="EE200" s="221"/>
      <c r="EF200" s="221"/>
      <c r="EG200" s="221"/>
      <c r="EH200" s="221"/>
      <c r="EI200" s="221"/>
      <c r="EJ200" s="221"/>
      <c r="EK200" s="221"/>
      <c r="EL200" s="221"/>
      <c r="EM200" s="221"/>
      <c r="EN200" s="221"/>
      <c r="EO200" s="221"/>
      <c r="EP200" s="221"/>
      <c r="EQ200" s="221"/>
      <c r="ER200" s="221"/>
      <c r="ES200" s="221"/>
      <c r="ET200" s="221"/>
      <c r="EU200" s="221"/>
      <c r="EV200" s="221"/>
      <c r="EW200" s="221"/>
      <c r="EX200" s="221"/>
      <c r="EY200" s="221"/>
      <c r="EZ200" s="221"/>
      <c r="FA200" s="221"/>
      <c r="FB200" s="221"/>
      <c r="FC200" s="221"/>
      <c r="FD200" s="221"/>
      <c r="FE200" s="221"/>
      <c r="FF200" s="221"/>
      <c r="FG200" s="221"/>
      <c r="FH200" s="221"/>
      <c r="FI200" s="222"/>
    </row>
    <row r="201" spans="1:169" ht="45" x14ac:dyDescent="0.25">
      <c r="A201" s="119"/>
      <c r="B201" s="119"/>
      <c r="C201" s="119"/>
      <c r="D201" s="68" t="s">
        <v>48</v>
      </c>
      <c r="E201" s="68" t="s">
        <v>49</v>
      </c>
      <c r="F201" s="69" t="s">
        <v>50</v>
      </c>
      <c r="G201" s="70" t="s">
        <v>49</v>
      </c>
      <c r="H201" s="110"/>
      <c r="I201" s="110"/>
      <c r="J201" s="110"/>
      <c r="K201" s="110"/>
      <c r="L201" s="110"/>
      <c r="M201" s="141" t="s">
        <v>51</v>
      </c>
      <c r="N201" s="6" t="s">
        <v>52</v>
      </c>
      <c r="O201" s="4" t="s">
        <v>53</v>
      </c>
      <c r="P201" s="4" t="s">
        <v>54</v>
      </c>
      <c r="Q201" s="4" t="s">
        <v>55</v>
      </c>
      <c r="R201" s="4" t="s">
        <v>51</v>
      </c>
      <c r="S201" s="6" t="s">
        <v>52</v>
      </c>
      <c r="T201" s="4" t="s">
        <v>53</v>
      </c>
      <c r="U201" s="4" t="s">
        <v>54</v>
      </c>
      <c r="V201" s="4" t="s">
        <v>55</v>
      </c>
      <c r="W201" s="4" t="s">
        <v>51</v>
      </c>
      <c r="X201" s="6" t="s">
        <v>52</v>
      </c>
      <c r="Y201" s="4" t="s">
        <v>53</v>
      </c>
      <c r="Z201" s="4" t="s">
        <v>54</v>
      </c>
      <c r="AA201" s="4" t="s">
        <v>55</v>
      </c>
      <c r="AB201" s="150"/>
      <c r="AC201" s="150"/>
      <c r="AD201" s="150"/>
      <c r="AE201" s="150"/>
      <c r="AF201" s="150"/>
      <c r="AG201" s="150"/>
      <c r="AH201" s="150"/>
      <c r="AI201" s="150"/>
      <c r="AJ201" s="150"/>
      <c r="AK201" s="150"/>
      <c r="AL201" s="150"/>
      <c r="AM201" s="150"/>
      <c r="AN201" s="150"/>
      <c r="AO201" s="150"/>
      <c r="AP201" s="150"/>
      <c r="AQ201" s="150"/>
      <c r="AR201" s="150"/>
      <c r="AS201" s="150"/>
      <c r="AT201" s="150"/>
      <c r="AU201" s="150"/>
      <c r="AV201" s="37"/>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7" t="s">
        <v>59</v>
      </c>
      <c r="FC201" s="188" t="s">
        <v>335</v>
      </c>
      <c r="FD201" s="8" t="s">
        <v>60</v>
      </c>
      <c r="FE201" s="7" t="s">
        <v>61</v>
      </c>
      <c r="FF201" s="7" t="s">
        <v>62</v>
      </c>
      <c r="FG201" s="7" t="s">
        <v>63</v>
      </c>
      <c r="FH201" s="54"/>
      <c r="FI201" s="55"/>
    </row>
    <row r="202" spans="1:169" ht="160.5" customHeight="1" thickBot="1" x14ac:dyDescent="0.3">
      <c r="A202" s="22">
        <v>157</v>
      </c>
      <c r="B202" s="18" t="s">
        <v>317</v>
      </c>
      <c r="C202" s="18" t="s">
        <v>318</v>
      </c>
      <c r="D202" s="21">
        <v>1</v>
      </c>
      <c r="E202" s="21" t="s">
        <v>232</v>
      </c>
      <c r="F202" s="21" t="s">
        <v>69</v>
      </c>
      <c r="G202" s="23" t="s">
        <v>69</v>
      </c>
      <c r="H202" s="23"/>
      <c r="I202" s="23"/>
      <c r="J202" s="23"/>
      <c r="K202" s="23"/>
      <c r="L202" s="23"/>
      <c r="M202" s="109">
        <v>35000000</v>
      </c>
      <c r="N202" s="114">
        <f>+M202*19%</f>
        <v>6650000</v>
      </c>
      <c r="O202" s="109">
        <f>+M202+N202</f>
        <v>41650000</v>
      </c>
      <c r="P202" s="109">
        <f>+M202*D202</f>
        <v>35000000</v>
      </c>
      <c r="Q202" s="109">
        <f>+O202*D202</f>
        <v>41650000</v>
      </c>
      <c r="R202" s="109">
        <v>35000000</v>
      </c>
      <c r="S202" s="109">
        <f>+R202*19%</f>
        <v>6650000</v>
      </c>
      <c r="T202" s="109">
        <f>+R202+S202</f>
        <v>41650000</v>
      </c>
      <c r="U202" s="109">
        <f>+R202*D202</f>
        <v>35000000</v>
      </c>
      <c r="V202" s="109">
        <f>+T202*D202</f>
        <v>41650000</v>
      </c>
      <c r="W202" s="109">
        <v>35000000</v>
      </c>
      <c r="X202" s="109">
        <f>+W202*19%</f>
        <v>6650000</v>
      </c>
      <c r="Y202" s="109">
        <f>+W202+X202</f>
        <v>41650000</v>
      </c>
      <c r="Z202" s="109">
        <f>+W202*D202</f>
        <v>35000000</v>
      </c>
      <c r="AA202" s="109">
        <f>+Y202*D202</f>
        <v>41650000</v>
      </c>
      <c r="AB202" s="109"/>
      <c r="AC202" s="109"/>
      <c r="AD202" s="109"/>
      <c r="AE202" s="109"/>
      <c r="AF202" s="109"/>
      <c r="AG202" s="109"/>
      <c r="AH202" s="109"/>
      <c r="AI202" s="109"/>
      <c r="AJ202" s="109"/>
      <c r="AK202" s="109"/>
      <c r="AL202" s="109"/>
      <c r="AM202" s="109"/>
      <c r="AN202" s="109"/>
      <c r="AO202" s="109"/>
      <c r="AP202" s="109"/>
      <c r="AQ202" s="109"/>
      <c r="AR202" s="109"/>
      <c r="AS202" s="109"/>
      <c r="AT202" s="109"/>
      <c r="AU202" s="109"/>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2">
        <f>+(M202+R202+W202)/3</f>
        <v>35000000</v>
      </c>
      <c r="FC202" s="32">
        <f t="shared" ref="FC202" si="297">ROUND(FB202,0)</f>
        <v>35000000</v>
      </c>
      <c r="FD202" s="33">
        <f t="shared" ref="FD202" si="298">+FC202*19%</f>
        <v>6650000</v>
      </c>
      <c r="FE202" s="33">
        <f t="shared" ref="FE202" si="299">+FC202+FD202</f>
        <v>41650000</v>
      </c>
      <c r="FF202" s="33">
        <f>+FC202*D202</f>
        <v>35000000</v>
      </c>
      <c r="FG202" s="33">
        <f>+FE202*D202</f>
        <v>41650000</v>
      </c>
      <c r="FH202" s="34">
        <f>+_xlfn.STDEV.P(Q202,V202,AA202)</f>
        <v>0</v>
      </c>
      <c r="FI202" s="35">
        <f t="shared" ref="FI202" si="300">+FH202/FG202</f>
        <v>0</v>
      </c>
      <c r="FJ202" s="181"/>
      <c r="FK202" s="24" t="s">
        <v>319</v>
      </c>
    </row>
    <row r="203" spans="1:169" ht="51.6" customHeight="1" thickBot="1" x14ac:dyDescent="0.3">
      <c r="A203" s="204" t="s">
        <v>353</v>
      </c>
      <c r="B203" s="205"/>
      <c r="C203" s="205"/>
      <c r="D203" s="205"/>
      <c r="E203" s="205"/>
      <c r="F203" s="205"/>
      <c r="G203" s="205"/>
      <c r="H203" s="205"/>
      <c r="I203" s="205"/>
      <c r="J203" s="205"/>
      <c r="K203" s="205"/>
      <c r="L203" s="206"/>
      <c r="M203" s="201" t="s">
        <v>316</v>
      </c>
      <c r="N203" s="202"/>
      <c r="O203" s="202"/>
      <c r="P203" s="202"/>
      <c r="Q203" s="203"/>
      <c r="R203" s="201" t="s">
        <v>316</v>
      </c>
      <c r="S203" s="202"/>
      <c r="T203" s="202"/>
      <c r="U203" s="202"/>
      <c r="V203" s="203"/>
      <c r="W203" s="201" t="s">
        <v>316</v>
      </c>
      <c r="X203" s="202"/>
      <c r="Y203" s="202"/>
      <c r="Z203" s="202"/>
      <c r="AA203" s="203"/>
      <c r="AB203" s="149"/>
      <c r="AC203" s="149"/>
      <c r="AD203" s="149"/>
      <c r="AE203" s="149"/>
      <c r="AF203" s="149"/>
      <c r="AG203" s="149"/>
      <c r="AH203" s="149"/>
      <c r="AI203" s="149"/>
      <c r="AJ203" s="149"/>
      <c r="AK203" s="149"/>
      <c r="AL203" s="149"/>
      <c r="AM203" s="149"/>
      <c r="AN203" s="149"/>
      <c r="AO203" s="149"/>
      <c r="AP203" s="149"/>
      <c r="AQ203" s="149"/>
      <c r="AR203" s="149"/>
      <c r="AS203" s="149"/>
      <c r="AT203" s="149"/>
      <c r="AU203" s="149"/>
      <c r="AV203" s="41"/>
      <c r="AW203" s="41"/>
      <c r="AX203" s="41"/>
      <c r="AY203" s="41"/>
      <c r="AZ203" s="41"/>
      <c r="BA203" s="41"/>
      <c r="BB203" s="41"/>
      <c r="BC203" s="41"/>
      <c r="BD203" s="41"/>
      <c r="BE203" s="41"/>
      <c r="BF203" s="41"/>
      <c r="BG203" s="41"/>
      <c r="BH203" s="41"/>
      <c r="BI203" s="41"/>
      <c r="BJ203" s="41"/>
      <c r="BK203" s="41"/>
      <c r="BL203" s="41"/>
      <c r="BM203" s="41"/>
      <c r="BN203" s="41"/>
      <c r="BO203" s="41"/>
      <c r="BP203" s="41"/>
      <c r="BQ203" s="41"/>
      <c r="BR203" s="41"/>
      <c r="BS203" s="41"/>
      <c r="BT203" s="41"/>
      <c r="BU203" s="41"/>
      <c r="BV203" s="41"/>
      <c r="BW203" s="41"/>
      <c r="BX203" s="41"/>
      <c r="BY203" s="41"/>
      <c r="BZ203" s="41"/>
      <c r="CA203" s="41"/>
      <c r="CB203" s="41"/>
      <c r="CC203" s="41"/>
      <c r="CD203" s="41"/>
      <c r="CE203" s="41"/>
      <c r="CF203" s="41"/>
      <c r="CG203" s="41"/>
      <c r="CH203" s="41"/>
      <c r="CI203" s="41"/>
      <c r="CJ203" s="41"/>
      <c r="CK203" s="41"/>
      <c r="CL203" s="41"/>
      <c r="CM203" s="41"/>
      <c r="CN203" s="41"/>
      <c r="CO203" s="41"/>
      <c r="CP203" s="41"/>
      <c r="CQ203" s="41"/>
      <c r="CR203" s="41"/>
      <c r="CS203" s="41"/>
      <c r="CT203" s="41"/>
      <c r="CU203" s="41"/>
      <c r="CV203" s="41"/>
      <c r="CW203" s="41"/>
      <c r="CX203" s="41"/>
      <c r="CY203" s="41"/>
      <c r="CZ203" s="41"/>
      <c r="DA203" s="41"/>
      <c r="DB203" s="41"/>
      <c r="DC203" s="41"/>
      <c r="DD203" s="41"/>
      <c r="DE203" s="41"/>
      <c r="DF203" s="41"/>
      <c r="DG203" s="41"/>
      <c r="DH203" s="41"/>
      <c r="DI203" s="41"/>
      <c r="DJ203" s="41"/>
      <c r="DK203" s="41"/>
      <c r="DL203" s="41"/>
      <c r="DM203" s="41"/>
      <c r="DN203" s="41"/>
      <c r="DO203" s="41"/>
      <c r="DP203" s="41"/>
      <c r="DQ203" s="41"/>
      <c r="DR203" s="41"/>
      <c r="DS203" s="41"/>
      <c r="DT203" s="41"/>
      <c r="DU203" s="41"/>
      <c r="DV203" s="41"/>
      <c r="DW203" s="41"/>
      <c r="DX203" s="41"/>
      <c r="DY203" s="41"/>
      <c r="DZ203" s="41"/>
      <c r="EA203" s="41"/>
      <c r="EB203" s="41"/>
      <c r="EC203" s="41"/>
      <c r="ED203" s="41"/>
      <c r="EE203" s="41"/>
      <c r="EF203" s="41"/>
      <c r="EG203" s="41"/>
      <c r="EH203" s="41"/>
      <c r="EI203" s="41"/>
      <c r="EJ203" s="41"/>
      <c r="EK203" s="41"/>
      <c r="EL203" s="41"/>
      <c r="EM203" s="41"/>
      <c r="EN203" s="41"/>
      <c r="EO203" s="41"/>
      <c r="EP203" s="41"/>
      <c r="EQ203" s="41"/>
      <c r="ER203" s="41"/>
      <c r="ES203" s="41"/>
      <c r="ET203" s="41"/>
      <c r="EU203" s="41"/>
      <c r="EV203" s="41"/>
      <c r="EW203" s="41"/>
      <c r="EX203" s="41"/>
      <c r="EY203" s="41"/>
      <c r="EZ203" s="41"/>
      <c r="FA203" s="41"/>
      <c r="FB203" s="50"/>
      <c r="FC203" s="50"/>
      <c r="FD203" s="41"/>
      <c r="FE203" s="41"/>
      <c r="FF203" s="58" t="s">
        <v>74</v>
      </c>
      <c r="FG203" s="84">
        <f>+FG202</f>
        <v>41650000</v>
      </c>
      <c r="FH203" s="54"/>
      <c r="FI203" s="55"/>
    </row>
    <row r="204" spans="1:169" ht="35.1" customHeight="1" x14ac:dyDescent="0.25">
      <c r="A204" s="119"/>
      <c r="B204" s="119"/>
      <c r="C204" s="119"/>
      <c r="D204" s="68" t="s">
        <v>48</v>
      </c>
      <c r="E204" s="68" t="s">
        <v>49</v>
      </c>
      <c r="F204" s="69" t="s">
        <v>50</v>
      </c>
      <c r="G204" s="70" t="s">
        <v>49</v>
      </c>
      <c r="H204" s="110"/>
      <c r="I204" s="110"/>
      <c r="J204" s="110"/>
      <c r="K204" s="110"/>
      <c r="L204" s="110"/>
      <c r="M204" s="141" t="s">
        <v>51</v>
      </c>
      <c r="N204" s="6" t="s">
        <v>52</v>
      </c>
      <c r="O204" s="4" t="s">
        <v>53</v>
      </c>
      <c r="P204" s="4" t="s">
        <v>54</v>
      </c>
      <c r="Q204" s="4" t="s">
        <v>55</v>
      </c>
      <c r="R204" s="4" t="s">
        <v>51</v>
      </c>
      <c r="S204" s="6" t="s">
        <v>52</v>
      </c>
      <c r="T204" s="4" t="s">
        <v>53</v>
      </c>
      <c r="U204" s="4" t="s">
        <v>54</v>
      </c>
      <c r="V204" s="4" t="s">
        <v>55</v>
      </c>
      <c r="W204" s="4" t="s">
        <v>51</v>
      </c>
      <c r="X204" s="6" t="s">
        <v>52</v>
      </c>
      <c r="Y204" s="4" t="s">
        <v>53</v>
      </c>
      <c r="Z204" s="4" t="s">
        <v>54</v>
      </c>
      <c r="AA204" s="4" t="s">
        <v>55</v>
      </c>
      <c r="AB204" s="150"/>
      <c r="AC204" s="150"/>
      <c r="AD204" s="150"/>
      <c r="AE204" s="150"/>
      <c r="AF204" s="150"/>
      <c r="AG204" s="150"/>
      <c r="AH204" s="150"/>
      <c r="AI204" s="150"/>
      <c r="AJ204" s="150"/>
      <c r="AK204" s="150"/>
      <c r="AL204" s="150"/>
      <c r="AM204" s="150"/>
      <c r="AN204" s="150"/>
      <c r="AO204" s="150"/>
      <c r="AP204" s="150"/>
      <c r="AQ204" s="150"/>
      <c r="AR204" s="150"/>
      <c r="AS204" s="150"/>
      <c r="AT204" s="150"/>
      <c r="AU204" s="150"/>
      <c r="AV204" s="37"/>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6"/>
      <c r="DQ204" s="36"/>
      <c r="DR204" s="36"/>
      <c r="DS204" s="36"/>
      <c r="DT204" s="36"/>
      <c r="DU204" s="36"/>
      <c r="DV204" s="36"/>
      <c r="DW204" s="36"/>
      <c r="DX204" s="36"/>
      <c r="DY204" s="36"/>
      <c r="DZ204" s="36"/>
      <c r="EA204" s="36"/>
      <c r="EB204" s="36"/>
      <c r="EC204" s="36"/>
      <c r="ED204" s="36"/>
      <c r="EE204" s="36"/>
      <c r="EF204" s="36"/>
      <c r="EG204" s="36"/>
      <c r="EH204" s="36"/>
      <c r="EI204" s="36"/>
      <c r="EJ204" s="36"/>
      <c r="EK204" s="36"/>
      <c r="EL204" s="36"/>
      <c r="EM204" s="36"/>
      <c r="EN204" s="36"/>
      <c r="EO204" s="36"/>
      <c r="EP204" s="36"/>
      <c r="EQ204" s="36"/>
      <c r="ER204" s="36"/>
      <c r="ES204" s="36"/>
      <c r="ET204" s="36"/>
      <c r="EU204" s="36"/>
      <c r="EV204" s="36"/>
      <c r="EW204" s="36"/>
      <c r="EX204" s="36"/>
      <c r="EY204" s="36"/>
      <c r="EZ204" s="36"/>
      <c r="FA204" s="36"/>
      <c r="FB204" s="7" t="s">
        <v>59</v>
      </c>
      <c r="FC204" s="188" t="s">
        <v>335</v>
      </c>
      <c r="FD204" s="8" t="s">
        <v>60</v>
      </c>
      <c r="FE204" s="7" t="s">
        <v>61</v>
      </c>
      <c r="FF204" s="7" t="s">
        <v>62</v>
      </c>
      <c r="FG204" s="7" t="s">
        <v>63</v>
      </c>
      <c r="FH204" s="54"/>
      <c r="FI204" s="55"/>
    </row>
    <row r="205" spans="1:169" ht="160.5" customHeight="1" x14ac:dyDescent="0.25">
      <c r="A205" s="10">
        <v>158</v>
      </c>
      <c r="B205" s="13" t="s">
        <v>320</v>
      </c>
      <c r="C205" s="13" t="s">
        <v>321</v>
      </c>
      <c r="D205" s="15">
        <v>1</v>
      </c>
      <c r="E205" s="15" t="s">
        <v>232</v>
      </c>
      <c r="F205" s="15" t="s">
        <v>69</v>
      </c>
      <c r="G205" s="15" t="s">
        <v>69</v>
      </c>
      <c r="H205" s="15"/>
      <c r="I205" s="15"/>
      <c r="J205" s="15"/>
      <c r="K205" s="15"/>
      <c r="L205" s="15"/>
      <c r="M205" s="36">
        <v>20000000</v>
      </c>
      <c r="N205" s="36">
        <f>+M205*19%</f>
        <v>3800000</v>
      </c>
      <c r="O205" s="36">
        <f>+M205+N205</f>
        <v>23800000</v>
      </c>
      <c r="P205" s="36">
        <f>+M205*D205</f>
        <v>20000000</v>
      </c>
      <c r="Q205" s="36">
        <f>+O205*D205</f>
        <v>23800000</v>
      </c>
      <c r="R205" s="36">
        <v>20000000</v>
      </c>
      <c r="S205" s="36">
        <f>+R205*19%</f>
        <v>3800000</v>
      </c>
      <c r="T205" s="36">
        <f>+R205+S205</f>
        <v>23800000</v>
      </c>
      <c r="U205" s="36">
        <f>+R205*D205</f>
        <v>20000000</v>
      </c>
      <c r="V205" s="36">
        <f>+T205*D205</f>
        <v>23800000</v>
      </c>
      <c r="W205" s="36">
        <v>20000000</v>
      </c>
      <c r="X205" s="36">
        <f>+W205*19%</f>
        <v>3800000</v>
      </c>
      <c r="Y205" s="36">
        <f>+W205+X205</f>
        <v>23800000</v>
      </c>
      <c r="Z205" s="36">
        <f>+W205*D205</f>
        <v>20000000</v>
      </c>
      <c r="AA205" s="36">
        <f>+Y205*D205</f>
        <v>23800000</v>
      </c>
      <c r="AB205" s="36"/>
      <c r="AC205" s="36"/>
      <c r="AD205" s="36"/>
      <c r="AE205" s="36"/>
      <c r="AF205" s="36"/>
      <c r="AG205" s="36"/>
      <c r="AH205" s="36"/>
      <c r="AI205" s="36"/>
      <c r="AJ205" s="36"/>
      <c r="AK205" s="36"/>
      <c r="AL205" s="36"/>
      <c r="AM205" s="36"/>
      <c r="AN205" s="36"/>
      <c r="AO205" s="36"/>
      <c r="AP205" s="36"/>
      <c r="AQ205" s="36"/>
      <c r="AR205" s="36"/>
      <c r="AS205" s="36"/>
      <c r="AT205" s="36"/>
      <c r="AU205" s="36"/>
      <c r="AV205" s="36"/>
      <c r="AW205" s="36"/>
      <c r="AX205" s="36"/>
      <c r="AY205" s="36"/>
      <c r="AZ205" s="36"/>
      <c r="BA205" s="36"/>
      <c r="BB205" s="36"/>
      <c r="BC205" s="36"/>
      <c r="BD205" s="36"/>
      <c r="BE205" s="36"/>
      <c r="BF205" s="36"/>
      <c r="BG205" s="36"/>
      <c r="BH205" s="36"/>
      <c r="BI205" s="36"/>
      <c r="BJ205" s="36"/>
      <c r="BK205" s="36"/>
      <c r="BL205" s="36"/>
      <c r="BM205" s="36"/>
      <c r="BN205" s="36"/>
      <c r="BO205" s="36"/>
      <c r="BP205" s="36"/>
      <c r="BQ205" s="36"/>
      <c r="BR205" s="36"/>
      <c r="BS205" s="36"/>
      <c r="BT205" s="36"/>
      <c r="BU205" s="36"/>
      <c r="BV205" s="36"/>
      <c r="BW205" s="36"/>
      <c r="BX205" s="36"/>
      <c r="BY205" s="36"/>
      <c r="BZ205" s="36"/>
      <c r="CA205" s="36"/>
      <c r="CB205" s="36"/>
      <c r="CC205" s="36"/>
      <c r="CD205" s="36"/>
      <c r="CE205" s="36"/>
      <c r="CF205" s="36"/>
      <c r="CG205" s="36"/>
      <c r="CH205" s="36"/>
      <c r="CI205" s="36"/>
      <c r="CJ205" s="36"/>
      <c r="CK205" s="36"/>
      <c r="CL205" s="36"/>
      <c r="CM205" s="36"/>
      <c r="CN205" s="36"/>
      <c r="CO205" s="36"/>
      <c r="CP205" s="36"/>
      <c r="CQ205" s="36"/>
      <c r="CR205" s="36"/>
      <c r="CS205" s="36"/>
      <c r="CT205" s="36"/>
      <c r="CU205" s="36"/>
      <c r="CV205" s="36"/>
      <c r="CW205" s="36"/>
      <c r="CX205" s="36"/>
      <c r="CY205" s="36"/>
      <c r="CZ205" s="36"/>
      <c r="DA205" s="36"/>
      <c r="DB205" s="36"/>
      <c r="DC205" s="36"/>
      <c r="DD205" s="36"/>
      <c r="DE205" s="36"/>
      <c r="DF205" s="36"/>
      <c r="DG205" s="36"/>
      <c r="DH205" s="36"/>
      <c r="DI205" s="36"/>
      <c r="DJ205" s="36"/>
      <c r="DK205" s="36"/>
      <c r="DL205" s="36"/>
      <c r="DM205" s="36"/>
      <c r="DN205" s="36"/>
      <c r="DO205" s="36"/>
      <c r="DP205" s="36"/>
      <c r="DQ205" s="36"/>
      <c r="DR205" s="36"/>
      <c r="DS205" s="36"/>
      <c r="DT205" s="36"/>
      <c r="DU205" s="36"/>
      <c r="DV205" s="36"/>
      <c r="DW205" s="36"/>
      <c r="DX205" s="36"/>
      <c r="DY205" s="36"/>
      <c r="DZ205" s="36"/>
      <c r="EA205" s="36"/>
      <c r="EB205" s="36"/>
      <c r="EC205" s="36"/>
      <c r="ED205" s="36"/>
      <c r="EE205" s="36"/>
      <c r="EF205" s="36"/>
      <c r="EG205" s="36"/>
      <c r="EH205" s="36"/>
      <c r="EI205" s="36"/>
      <c r="EJ205" s="36"/>
      <c r="EK205" s="36"/>
      <c r="EL205" s="36"/>
      <c r="EM205" s="36"/>
      <c r="EN205" s="36"/>
      <c r="EO205" s="36"/>
      <c r="EP205" s="36"/>
      <c r="EQ205" s="36"/>
      <c r="ER205" s="36"/>
      <c r="ES205" s="36"/>
      <c r="ET205" s="36"/>
      <c r="EU205" s="36"/>
      <c r="EV205" s="36"/>
      <c r="EW205" s="36"/>
      <c r="EX205" s="36"/>
      <c r="EY205" s="36"/>
      <c r="EZ205" s="36"/>
      <c r="FA205" s="36"/>
      <c r="FB205" s="32">
        <f>+(M205+R205+W205)/3</f>
        <v>20000000</v>
      </c>
      <c r="FC205" s="32">
        <f t="shared" ref="FC205" si="301">ROUND(FB205,0)</f>
        <v>20000000</v>
      </c>
      <c r="FD205" s="33">
        <f t="shared" ref="FD205" si="302">+FC205*19%</f>
        <v>3800000</v>
      </c>
      <c r="FE205" s="33">
        <f t="shared" ref="FE205" si="303">+FC205+FD205</f>
        <v>23800000</v>
      </c>
      <c r="FF205" s="33">
        <f>+FC205*D205</f>
        <v>20000000</v>
      </c>
      <c r="FG205" s="33">
        <f>+FE205*D205</f>
        <v>23800000</v>
      </c>
      <c r="FH205" s="34">
        <f>+_xlfn.STDEV.P(Q205,V205,AA205)</f>
        <v>0</v>
      </c>
      <c r="FI205" s="35">
        <f t="shared" ref="FI205" si="304">+FH205/FG205</f>
        <v>0</v>
      </c>
      <c r="FJ205" s="181"/>
      <c r="FK205" s="24" t="s">
        <v>319</v>
      </c>
    </row>
    <row r="206" spans="1:169" ht="66" customHeight="1" x14ac:dyDescent="0.25">
      <c r="A206" s="190" t="s">
        <v>322</v>
      </c>
      <c r="B206" s="191"/>
      <c r="C206" s="191"/>
      <c r="D206" s="191"/>
      <c r="E206" s="191"/>
      <c r="F206" s="191"/>
      <c r="G206" s="191"/>
      <c r="H206" s="191"/>
      <c r="I206" s="191"/>
      <c r="J206" s="191"/>
      <c r="K206" s="191"/>
      <c r="L206" s="192"/>
      <c r="M206" s="145"/>
      <c r="N206" s="44"/>
      <c r="O206" s="44"/>
      <c r="P206" s="45"/>
      <c r="Q206" s="46"/>
      <c r="R206" s="47"/>
      <c r="S206" s="47"/>
      <c r="T206" s="47"/>
      <c r="U206" s="45"/>
      <c r="V206" s="46"/>
      <c r="W206" s="48"/>
      <c r="X206" s="48"/>
      <c r="Y206" s="48"/>
      <c r="Z206" s="44"/>
      <c r="AA206" s="46"/>
      <c r="AB206" s="112"/>
      <c r="AC206" s="112"/>
      <c r="AD206" s="112"/>
      <c r="AE206" s="112"/>
      <c r="AF206" s="112"/>
      <c r="AG206" s="112"/>
      <c r="AH206" s="112"/>
      <c r="AI206" s="112"/>
      <c r="AJ206" s="112"/>
      <c r="AK206" s="112"/>
      <c r="AL206" s="112"/>
      <c r="AM206" s="112"/>
      <c r="AN206" s="112"/>
      <c r="AO206" s="112"/>
      <c r="AP206" s="112"/>
      <c r="AQ206" s="112"/>
      <c r="AR206" s="112"/>
      <c r="AS206" s="112"/>
      <c r="AT206" s="112"/>
      <c r="AU206" s="112"/>
      <c r="AV206" s="112"/>
      <c r="AW206" s="112"/>
      <c r="AX206" s="112"/>
      <c r="AY206" s="112"/>
      <c r="AZ206" s="112"/>
      <c r="BA206" s="112"/>
      <c r="BB206" s="112"/>
      <c r="BC206" s="112"/>
      <c r="BD206" s="112"/>
      <c r="BE206" s="112"/>
      <c r="BF206" s="112"/>
      <c r="BG206" s="112"/>
      <c r="BH206" s="112"/>
      <c r="BI206" s="112"/>
      <c r="BJ206" s="112"/>
      <c r="BK206" s="112"/>
      <c r="BL206" s="112"/>
      <c r="BM206" s="112"/>
      <c r="BN206" s="112"/>
      <c r="BO206" s="112"/>
      <c r="BP206" s="112"/>
      <c r="BQ206" s="112"/>
      <c r="BR206" s="112"/>
      <c r="BS206" s="112"/>
      <c r="BT206" s="112"/>
      <c r="BU206" s="112"/>
      <c r="BV206" s="112"/>
      <c r="BW206" s="112"/>
      <c r="BX206" s="112"/>
      <c r="BY206" s="112"/>
      <c r="BZ206" s="112"/>
      <c r="CA206" s="112"/>
      <c r="CB206" s="112"/>
      <c r="CC206" s="112"/>
      <c r="CD206" s="112"/>
      <c r="CE206" s="112"/>
      <c r="CF206" s="112"/>
      <c r="CG206" s="112"/>
      <c r="CH206" s="112"/>
      <c r="CI206" s="112"/>
      <c r="CJ206" s="112"/>
      <c r="CK206" s="112"/>
      <c r="CL206" s="112"/>
      <c r="CM206" s="112"/>
      <c r="CN206" s="112"/>
      <c r="CO206" s="112"/>
      <c r="CP206" s="112"/>
      <c r="CQ206" s="112"/>
      <c r="CR206" s="112"/>
      <c r="CS206" s="112"/>
      <c r="CT206" s="112"/>
      <c r="CU206" s="112"/>
      <c r="CV206" s="112"/>
      <c r="CW206" s="112"/>
      <c r="CX206" s="112"/>
      <c r="CY206" s="112"/>
      <c r="CZ206" s="112"/>
      <c r="DA206" s="112"/>
      <c r="DB206" s="112"/>
      <c r="DC206" s="112"/>
      <c r="DD206" s="112"/>
      <c r="DE206" s="112"/>
      <c r="DF206" s="112"/>
      <c r="DG206" s="112"/>
      <c r="DH206" s="112"/>
      <c r="DI206" s="112"/>
      <c r="DJ206" s="112"/>
      <c r="DK206" s="112"/>
      <c r="DL206" s="112"/>
      <c r="DM206" s="112"/>
      <c r="DN206" s="112"/>
      <c r="DO206" s="112"/>
      <c r="DP206" s="112"/>
      <c r="DQ206" s="112"/>
      <c r="DR206" s="112"/>
      <c r="DS206" s="112"/>
      <c r="DT206" s="112"/>
      <c r="DU206" s="112"/>
      <c r="DV206" s="112"/>
      <c r="DW206" s="112"/>
      <c r="DX206" s="112"/>
      <c r="DY206" s="112"/>
      <c r="DZ206" s="112"/>
      <c r="EA206" s="112"/>
      <c r="EB206" s="112"/>
      <c r="EC206" s="112"/>
      <c r="ED206" s="112"/>
      <c r="EE206" s="112"/>
      <c r="EF206" s="112"/>
      <c r="EG206" s="112"/>
      <c r="EH206" s="112"/>
      <c r="EI206" s="112"/>
      <c r="EJ206" s="112"/>
      <c r="EK206" s="112"/>
      <c r="EL206" s="112"/>
      <c r="EM206" s="112"/>
      <c r="EN206" s="112"/>
      <c r="EO206" s="112"/>
      <c r="EP206" s="112"/>
      <c r="EQ206" s="112"/>
      <c r="ER206" s="112"/>
      <c r="ES206" s="112"/>
      <c r="ET206" s="112"/>
      <c r="EU206" s="112"/>
      <c r="EV206" s="112"/>
      <c r="EW206" s="112"/>
      <c r="EX206" s="112"/>
      <c r="EY206" s="112"/>
      <c r="EZ206" s="112"/>
      <c r="FA206" s="112"/>
      <c r="FB206" s="212" t="s">
        <v>323</v>
      </c>
      <c r="FC206" s="213"/>
      <c r="FD206" s="213"/>
      <c r="FE206" s="213"/>
      <c r="FF206" s="214"/>
      <c r="FG206" s="178">
        <f>+FG19+FG36+FG56+FG70+FG94+FG105+FG117+FG137+FG142+FG146+FG175+FG199+FG203+FG205+FG160+FG120</f>
        <v>1305037332.1299999</v>
      </c>
      <c r="FH206" s="48"/>
      <c r="FI206" s="48"/>
    </row>
    <row r="207" spans="1:169" ht="27.6" customHeight="1" x14ac:dyDescent="0.25">
      <c r="A207" s="49"/>
      <c r="B207" s="49"/>
      <c r="C207" s="49"/>
      <c r="D207" s="49"/>
      <c r="E207" s="49"/>
      <c r="F207" s="49"/>
      <c r="G207" s="49"/>
      <c r="H207" s="49"/>
      <c r="I207" s="49"/>
      <c r="J207" s="49"/>
      <c r="K207" s="49"/>
      <c r="L207" s="49"/>
      <c r="FH207" s="39"/>
    </row>
    <row r="208" spans="1:169" x14ac:dyDescent="0.25">
      <c r="B208" s="189" t="s">
        <v>336</v>
      </c>
      <c r="C208" s="189"/>
      <c r="D208" s="189"/>
      <c r="E208" s="189"/>
      <c r="F208" s="189"/>
      <c r="G208" s="189"/>
      <c r="H208" s="189"/>
      <c r="I208" s="189"/>
      <c r="J208" s="189"/>
      <c r="K208" s="189"/>
      <c r="L208" s="189"/>
      <c r="M208" s="189"/>
      <c r="N208" s="189"/>
      <c r="O208" s="189"/>
      <c r="P208" s="189"/>
      <c r="Q208" s="189"/>
      <c r="R208" s="189"/>
      <c r="S208" s="189"/>
      <c r="T208" s="189"/>
      <c r="U208" s="189"/>
      <c r="V208" s="189"/>
      <c r="W208" s="189"/>
      <c r="X208" s="189"/>
      <c r="Y208" s="189"/>
      <c r="Z208" s="189"/>
      <c r="AA208" s="189"/>
      <c r="AB208" s="189"/>
      <c r="AC208" s="189"/>
      <c r="AD208" s="189"/>
      <c r="AE208" s="189"/>
      <c r="AF208" s="189"/>
      <c r="AG208" s="189"/>
      <c r="AH208" s="189"/>
      <c r="AI208" s="189"/>
      <c r="AJ208" s="189"/>
      <c r="AK208" s="189"/>
      <c r="AL208" s="189"/>
      <c r="AM208" s="189"/>
      <c r="AN208" s="189"/>
      <c r="AO208" s="189"/>
      <c r="AP208" s="189"/>
      <c r="AQ208" s="189"/>
      <c r="AR208" s="189"/>
      <c r="AS208" s="189"/>
      <c r="AT208" s="189"/>
      <c r="AU208" s="189"/>
      <c r="AV208" s="189"/>
      <c r="AW208" s="189"/>
      <c r="AX208" s="189"/>
      <c r="AY208" s="189"/>
      <c r="FJ208" s="57"/>
    </row>
    <row r="209" spans="2:163" x14ac:dyDescent="0.25">
      <c r="B209" s="189"/>
      <c r="C209" s="189"/>
      <c r="D209" s="189"/>
      <c r="E209" s="189"/>
      <c r="F209" s="189"/>
      <c r="G209" s="189"/>
      <c r="H209" s="189"/>
      <c r="I209" s="189"/>
      <c r="J209" s="189"/>
      <c r="K209" s="189"/>
      <c r="L209" s="189"/>
      <c r="M209" s="189"/>
      <c r="N209" s="189"/>
      <c r="O209" s="189"/>
      <c r="P209" s="189"/>
      <c r="Q209" s="189"/>
      <c r="R209" s="189"/>
      <c r="S209" s="189"/>
      <c r="T209" s="189"/>
      <c r="U209" s="189"/>
      <c r="V209" s="189"/>
      <c r="W209" s="189"/>
      <c r="X209" s="189"/>
      <c r="Y209" s="189"/>
      <c r="Z209" s="189"/>
      <c r="AA209" s="189"/>
      <c r="AB209" s="189"/>
      <c r="AC209" s="189"/>
      <c r="AD209" s="189"/>
      <c r="AE209" s="189"/>
      <c r="AF209" s="189"/>
      <c r="AG209" s="189"/>
      <c r="AH209" s="189"/>
      <c r="AI209" s="189"/>
      <c r="AJ209" s="189"/>
      <c r="AK209" s="189"/>
      <c r="AL209" s="189"/>
      <c r="AM209" s="189"/>
      <c r="AN209" s="189"/>
      <c r="AO209" s="189"/>
      <c r="AP209" s="189"/>
      <c r="AQ209" s="189"/>
      <c r="AR209" s="189"/>
      <c r="AS209" s="189"/>
      <c r="AT209" s="189"/>
      <c r="AU209" s="189"/>
      <c r="AV209" s="189"/>
      <c r="AW209" s="189"/>
      <c r="AX209" s="189"/>
      <c r="AY209" s="189"/>
    </row>
    <row r="210" spans="2:163" x14ac:dyDescent="0.25">
      <c r="B210" s="189"/>
      <c r="C210" s="189"/>
      <c r="D210" s="189"/>
      <c r="E210" s="189"/>
      <c r="F210" s="189"/>
      <c r="G210" s="189"/>
      <c r="H210" s="189"/>
      <c r="I210" s="189"/>
      <c r="J210" s="189"/>
      <c r="K210" s="189"/>
      <c r="L210" s="189"/>
      <c r="M210" s="189"/>
      <c r="N210" s="189"/>
      <c r="O210" s="189"/>
      <c r="P210" s="189"/>
      <c r="Q210" s="189"/>
      <c r="R210" s="189"/>
      <c r="S210" s="189"/>
      <c r="T210" s="189"/>
      <c r="U210" s="189"/>
      <c r="V210" s="189"/>
      <c r="W210" s="189"/>
      <c r="X210" s="189"/>
      <c r="Y210" s="189"/>
      <c r="Z210" s="189"/>
      <c r="AA210" s="189"/>
      <c r="AB210" s="189"/>
      <c r="AC210" s="189"/>
      <c r="AD210" s="189"/>
      <c r="AE210" s="189"/>
      <c r="AF210" s="189"/>
      <c r="AG210" s="189"/>
      <c r="AH210" s="189"/>
      <c r="AI210" s="189"/>
      <c r="AJ210" s="189"/>
      <c r="AK210" s="189"/>
      <c r="AL210" s="189"/>
      <c r="AM210" s="189"/>
      <c r="AN210" s="189"/>
      <c r="AO210" s="189"/>
      <c r="AP210" s="189"/>
      <c r="AQ210" s="189"/>
      <c r="AR210" s="189"/>
      <c r="AS210" s="189"/>
      <c r="AT210" s="189"/>
      <c r="AU210" s="189"/>
      <c r="AV210" s="189"/>
      <c r="AW210" s="189"/>
      <c r="AX210" s="189"/>
      <c r="AY210" s="189"/>
    </row>
    <row r="211" spans="2:163" x14ac:dyDescent="0.25">
      <c r="B211" s="189"/>
      <c r="C211" s="189"/>
      <c r="D211" s="189"/>
      <c r="E211" s="189"/>
      <c r="F211" s="189"/>
      <c r="G211" s="189"/>
      <c r="H211" s="189"/>
      <c r="I211" s="189"/>
      <c r="J211" s="189"/>
      <c r="K211" s="189"/>
      <c r="L211" s="189"/>
      <c r="M211" s="189"/>
      <c r="N211" s="189"/>
      <c r="O211" s="189"/>
      <c r="P211" s="189"/>
      <c r="Q211" s="189"/>
      <c r="R211" s="189"/>
      <c r="S211" s="189"/>
      <c r="T211" s="189"/>
      <c r="U211" s="189"/>
      <c r="V211" s="189"/>
      <c r="W211" s="189"/>
      <c r="X211" s="189"/>
      <c r="Y211" s="189"/>
      <c r="Z211" s="189"/>
      <c r="AA211" s="189"/>
      <c r="AB211" s="189"/>
      <c r="AC211" s="189"/>
      <c r="AD211" s="189"/>
      <c r="AE211" s="189"/>
      <c r="AF211" s="189"/>
      <c r="AG211" s="189"/>
      <c r="AH211" s="189"/>
      <c r="AI211" s="189"/>
      <c r="AJ211" s="189"/>
      <c r="AK211" s="189"/>
      <c r="AL211" s="189"/>
      <c r="AM211" s="189"/>
      <c r="AN211" s="189"/>
      <c r="AO211" s="189"/>
      <c r="AP211" s="189"/>
      <c r="AQ211" s="189"/>
      <c r="AR211" s="189"/>
      <c r="AS211" s="189"/>
      <c r="AT211" s="189"/>
      <c r="AU211" s="189"/>
      <c r="AV211" s="189"/>
      <c r="AW211" s="189"/>
      <c r="AX211" s="189"/>
      <c r="AY211" s="189"/>
    </row>
    <row r="212" spans="2:163" x14ac:dyDescent="0.25">
      <c r="B212" s="189"/>
      <c r="C212" s="189"/>
      <c r="D212" s="189"/>
      <c r="E212" s="189"/>
      <c r="F212" s="189"/>
      <c r="G212" s="189"/>
      <c r="H212" s="189"/>
      <c r="I212" s="189"/>
      <c r="J212" s="189"/>
      <c r="K212" s="189"/>
      <c r="L212" s="189"/>
      <c r="M212" s="189"/>
      <c r="N212" s="189"/>
      <c r="O212" s="189"/>
      <c r="P212" s="189"/>
      <c r="Q212" s="189"/>
      <c r="R212" s="189"/>
      <c r="S212" s="189"/>
      <c r="T212" s="189"/>
      <c r="U212" s="189"/>
      <c r="V212" s="189"/>
      <c r="W212" s="189"/>
      <c r="X212" s="189"/>
      <c r="Y212" s="189"/>
      <c r="Z212" s="189"/>
      <c r="AA212" s="189"/>
      <c r="AB212" s="189"/>
      <c r="AC212" s="189"/>
      <c r="AD212" s="189"/>
      <c r="AE212" s="189"/>
      <c r="AF212" s="189"/>
      <c r="AG212" s="189"/>
      <c r="AH212" s="189"/>
      <c r="AI212" s="189"/>
      <c r="AJ212" s="189"/>
      <c r="AK212" s="189"/>
      <c r="AL212" s="189"/>
      <c r="AM212" s="189"/>
      <c r="AN212" s="189"/>
      <c r="AO212" s="189"/>
      <c r="AP212" s="189"/>
      <c r="AQ212" s="189"/>
      <c r="AR212" s="189"/>
      <c r="AS212" s="189"/>
      <c r="AT212" s="189"/>
      <c r="AU212" s="189"/>
      <c r="AV212" s="189"/>
      <c r="AW212" s="189"/>
      <c r="AX212" s="189"/>
      <c r="AY212" s="189"/>
      <c r="FG212" s="39"/>
    </row>
    <row r="213" spans="2:163" x14ac:dyDescent="0.25">
      <c r="B213" s="189"/>
      <c r="C213" s="189"/>
      <c r="D213" s="189"/>
      <c r="E213" s="189"/>
      <c r="F213" s="189"/>
      <c r="G213" s="189"/>
      <c r="H213" s="189"/>
      <c r="I213" s="189"/>
      <c r="J213" s="189"/>
      <c r="K213" s="189"/>
      <c r="L213" s="189"/>
      <c r="M213" s="189"/>
      <c r="N213" s="189"/>
      <c r="O213" s="189"/>
      <c r="P213" s="189"/>
      <c r="Q213" s="189"/>
      <c r="R213" s="189"/>
      <c r="S213" s="189"/>
      <c r="T213" s="189"/>
      <c r="U213" s="189"/>
      <c r="V213" s="189"/>
      <c r="W213" s="189"/>
      <c r="X213" s="189"/>
      <c r="Y213" s="189"/>
      <c r="Z213" s="189"/>
      <c r="AA213" s="189"/>
      <c r="AB213" s="189"/>
      <c r="AC213" s="189"/>
      <c r="AD213" s="189"/>
      <c r="AE213" s="189"/>
      <c r="AF213" s="189"/>
      <c r="AG213" s="189"/>
      <c r="AH213" s="189"/>
      <c r="AI213" s="189"/>
      <c r="AJ213" s="189"/>
      <c r="AK213" s="189"/>
      <c r="AL213" s="189"/>
      <c r="AM213" s="189"/>
      <c r="AN213" s="189"/>
      <c r="AO213" s="189"/>
      <c r="AP213" s="189"/>
      <c r="AQ213" s="189"/>
      <c r="AR213" s="189"/>
      <c r="AS213" s="189"/>
      <c r="AT213" s="189"/>
      <c r="AU213" s="189"/>
      <c r="AV213" s="189"/>
      <c r="AW213" s="189"/>
      <c r="AX213" s="189"/>
      <c r="AY213" s="189"/>
    </row>
    <row r="214" spans="2:163" x14ac:dyDescent="0.25">
      <c r="B214" s="189"/>
      <c r="C214" s="189"/>
      <c r="D214" s="189"/>
      <c r="E214" s="189"/>
      <c r="F214" s="189"/>
      <c r="G214" s="189"/>
      <c r="H214" s="189"/>
      <c r="I214" s="189"/>
      <c r="J214" s="189"/>
      <c r="K214" s="189"/>
      <c r="L214" s="189"/>
      <c r="M214" s="189"/>
      <c r="N214" s="189"/>
      <c r="O214" s="189"/>
      <c r="P214" s="189"/>
      <c r="Q214" s="189"/>
      <c r="R214" s="189"/>
      <c r="S214" s="189"/>
      <c r="T214" s="189"/>
      <c r="U214" s="189"/>
      <c r="V214" s="189"/>
      <c r="W214" s="189"/>
      <c r="X214" s="189"/>
      <c r="Y214" s="189"/>
      <c r="Z214" s="189"/>
      <c r="AA214" s="189"/>
      <c r="AB214" s="189"/>
      <c r="AC214" s="189"/>
      <c r="AD214" s="189"/>
      <c r="AE214" s="189"/>
      <c r="AF214" s="189"/>
      <c r="AG214" s="189"/>
      <c r="AH214" s="189"/>
      <c r="AI214" s="189"/>
      <c r="AJ214" s="189"/>
      <c r="AK214" s="189"/>
      <c r="AL214" s="189"/>
      <c r="AM214" s="189"/>
      <c r="AN214" s="189"/>
      <c r="AO214" s="189"/>
      <c r="AP214" s="189"/>
      <c r="AQ214" s="189"/>
      <c r="AR214" s="189"/>
      <c r="AS214" s="189"/>
      <c r="AT214" s="189"/>
      <c r="AU214" s="189"/>
      <c r="AV214" s="189"/>
      <c r="AW214" s="189"/>
      <c r="AX214" s="189"/>
      <c r="AY214" s="189"/>
    </row>
    <row r="215" spans="2:163" x14ac:dyDescent="0.25">
      <c r="B215" s="189"/>
      <c r="C215" s="189"/>
      <c r="D215" s="189"/>
      <c r="E215" s="189"/>
      <c r="F215" s="189"/>
      <c r="G215" s="189"/>
      <c r="H215" s="189"/>
      <c r="I215" s="189"/>
      <c r="J215" s="189"/>
      <c r="K215" s="189"/>
      <c r="L215" s="189"/>
      <c r="M215" s="189"/>
      <c r="N215" s="189"/>
      <c r="O215" s="189"/>
      <c r="P215" s="189"/>
      <c r="Q215" s="189"/>
      <c r="R215" s="189"/>
      <c r="S215" s="189"/>
      <c r="T215" s="189"/>
      <c r="U215" s="189"/>
      <c r="V215" s="189"/>
      <c r="W215" s="189"/>
      <c r="X215" s="189"/>
      <c r="Y215" s="189"/>
      <c r="Z215" s="189"/>
      <c r="AA215" s="189"/>
      <c r="AB215" s="189"/>
      <c r="AC215" s="189"/>
      <c r="AD215" s="189"/>
      <c r="AE215" s="189"/>
      <c r="AF215" s="189"/>
      <c r="AG215" s="189"/>
      <c r="AH215" s="189"/>
      <c r="AI215" s="189"/>
      <c r="AJ215" s="189"/>
      <c r="AK215" s="189"/>
      <c r="AL215" s="189"/>
      <c r="AM215" s="189"/>
      <c r="AN215" s="189"/>
      <c r="AO215" s="189"/>
      <c r="AP215" s="189"/>
      <c r="AQ215" s="189"/>
      <c r="AR215" s="189"/>
      <c r="AS215" s="189"/>
      <c r="AT215" s="189"/>
      <c r="AU215" s="189"/>
      <c r="AV215" s="189"/>
      <c r="AW215" s="189"/>
      <c r="AX215" s="189"/>
      <c r="AY215" s="189"/>
      <c r="EZ215" s="39"/>
      <c r="FG215" s="57"/>
    </row>
    <row r="216" spans="2:163" x14ac:dyDescent="0.25">
      <c r="B216" s="189"/>
      <c r="C216" s="189"/>
      <c r="D216" s="189"/>
      <c r="E216" s="189"/>
      <c r="F216" s="189"/>
      <c r="G216" s="189"/>
      <c r="H216" s="189"/>
      <c r="I216" s="189"/>
      <c r="J216" s="189"/>
      <c r="K216" s="189"/>
      <c r="L216" s="189"/>
      <c r="M216" s="189"/>
      <c r="N216" s="189"/>
      <c r="O216" s="189"/>
      <c r="P216" s="189"/>
      <c r="Q216" s="189"/>
      <c r="R216" s="189"/>
      <c r="S216" s="189"/>
      <c r="T216" s="189"/>
      <c r="U216" s="189"/>
      <c r="V216" s="189"/>
      <c r="W216" s="189"/>
      <c r="X216" s="189"/>
      <c r="Y216" s="189"/>
      <c r="Z216" s="189"/>
      <c r="AA216" s="189"/>
      <c r="AB216" s="189"/>
      <c r="AC216" s="189"/>
      <c r="AD216" s="189"/>
      <c r="AE216" s="189"/>
      <c r="AF216" s="189"/>
      <c r="AG216" s="189"/>
      <c r="AH216" s="189"/>
      <c r="AI216" s="189"/>
      <c r="AJ216" s="189"/>
      <c r="AK216" s="189"/>
      <c r="AL216" s="189"/>
      <c r="AM216" s="189"/>
      <c r="AN216" s="189"/>
      <c r="AO216" s="189"/>
      <c r="AP216" s="189"/>
      <c r="AQ216" s="189"/>
      <c r="AR216" s="189"/>
      <c r="AS216" s="189"/>
      <c r="AT216" s="189"/>
      <c r="AU216" s="189"/>
      <c r="AV216" s="189"/>
      <c r="AW216" s="189"/>
      <c r="AX216" s="189"/>
      <c r="AY216" s="189"/>
    </row>
    <row r="217" spans="2:163" x14ac:dyDescent="0.25">
      <c r="B217" s="189"/>
      <c r="C217" s="189"/>
      <c r="D217" s="189"/>
      <c r="E217" s="189"/>
      <c r="F217" s="189"/>
      <c r="G217" s="189"/>
      <c r="H217" s="189"/>
      <c r="I217" s="189"/>
      <c r="J217" s="189"/>
      <c r="K217" s="189"/>
      <c r="L217" s="189"/>
      <c r="M217" s="189"/>
      <c r="N217" s="189"/>
      <c r="O217" s="189"/>
      <c r="P217" s="189"/>
      <c r="Q217" s="189"/>
      <c r="R217" s="189"/>
      <c r="S217" s="189"/>
      <c r="T217" s="189"/>
      <c r="U217" s="189"/>
      <c r="V217" s="189"/>
      <c r="W217" s="189"/>
      <c r="X217" s="189"/>
      <c r="Y217" s="189"/>
      <c r="Z217" s="189"/>
      <c r="AA217" s="189"/>
      <c r="AB217" s="189"/>
      <c r="AC217" s="189"/>
      <c r="AD217" s="189"/>
      <c r="AE217" s="189"/>
      <c r="AF217" s="189"/>
      <c r="AG217" s="189"/>
      <c r="AH217" s="189"/>
      <c r="AI217" s="189"/>
      <c r="AJ217" s="189"/>
      <c r="AK217" s="189"/>
      <c r="AL217" s="189"/>
      <c r="AM217" s="189"/>
      <c r="AN217" s="189"/>
      <c r="AO217" s="189"/>
      <c r="AP217" s="189"/>
      <c r="AQ217" s="189"/>
      <c r="AR217" s="189"/>
      <c r="AS217" s="189"/>
      <c r="AT217" s="189"/>
      <c r="AU217" s="189"/>
      <c r="AV217" s="189"/>
      <c r="AW217" s="189"/>
      <c r="AX217" s="189"/>
      <c r="AY217" s="189"/>
    </row>
    <row r="218" spans="2:163" x14ac:dyDescent="0.25">
      <c r="B218" s="189"/>
      <c r="C218" s="189"/>
      <c r="D218" s="189"/>
      <c r="E218" s="189"/>
      <c r="F218" s="189"/>
      <c r="G218" s="189"/>
      <c r="H218" s="189"/>
      <c r="I218" s="189"/>
      <c r="J218" s="189"/>
      <c r="K218" s="189"/>
      <c r="L218" s="189"/>
      <c r="M218" s="189"/>
      <c r="N218" s="189"/>
      <c r="O218" s="189"/>
      <c r="P218" s="189"/>
      <c r="Q218" s="189"/>
      <c r="R218" s="189"/>
      <c r="S218" s="189"/>
      <c r="T218" s="189"/>
      <c r="U218" s="189"/>
      <c r="V218" s="189"/>
      <c r="W218" s="189"/>
      <c r="X218" s="189"/>
      <c r="Y218" s="189"/>
      <c r="Z218" s="189"/>
      <c r="AA218" s="189"/>
      <c r="AB218" s="189"/>
      <c r="AC218" s="189"/>
      <c r="AD218" s="189"/>
      <c r="AE218" s="189"/>
      <c r="AF218" s="189"/>
      <c r="AG218" s="189"/>
      <c r="AH218" s="189"/>
      <c r="AI218" s="189"/>
      <c r="AJ218" s="189"/>
      <c r="AK218" s="189"/>
      <c r="AL218" s="189"/>
      <c r="AM218" s="189"/>
      <c r="AN218" s="189"/>
      <c r="AO218" s="189"/>
      <c r="AP218" s="189"/>
      <c r="AQ218" s="189"/>
      <c r="AR218" s="189"/>
      <c r="AS218" s="189"/>
      <c r="AT218" s="189"/>
      <c r="AU218" s="189"/>
      <c r="AV218" s="189"/>
      <c r="AW218" s="189"/>
      <c r="AX218" s="189"/>
      <c r="AY218" s="189"/>
    </row>
    <row r="219" spans="2:163" x14ac:dyDescent="0.25">
      <c r="B219" s="189"/>
      <c r="C219" s="189"/>
      <c r="D219" s="189"/>
      <c r="E219" s="189"/>
      <c r="F219" s="189"/>
      <c r="G219" s="189"/>
      <c r="H219" s="189"/>
      <c r="I219" s="189"/>
      <c r="J219" s="189"/>
      <c r="K219" s="189"/>
      <c r="L219" s="189"/>
      <c r="M219" s="189"/>
      <c r="N219" s="189"/>
      <c r="O219" s="189"/>
      <c r="P219" s="189"/>
      <c r="Q219" s="189"/>
      <c r="R219" s="189"/>
      <c r="S219" s="189"/>
      <c r="T219" s="189"/>
      <c r="U219" s="189"/>
      <c r="V219" s="189"/>
      <c r="W219" s="189"/>
      <c r="X219" s="189"/>
      <c r="Y219" s="189"/>
      <c r="Z219" s="189"/>
      <c r="AA219" s="189"/>
      <c r="AB219" s="189"/>
      <c r="AC219" s="189"/>
      <c r="AD219" s="189"/>
      <c r="AE219" s="189"/>
      <c r="AF219" s="189"/>
      <c r="AG219" s="189"/>
      <c r="AH219" s="189"/>
      <c r="AI219" s="189"/>
      <c r="AJ219" s="189"/>
      <c r="AK219" s="189"/>
      <c r="AL219" s="189"/>
      <c r="AM219" s="189"/>
      <c r="AN219" s="189"/>
      <c r="AO219" s="189"/>
      <c r="AP219" s="189"/>
      <c r="AQ219" s="189"/>
      <c r="AR219" s="189"/>
      <c r="AS219" s="189"/>
      <c r="AT219" s="189"/>
      <c r="AU219" s="189"/>
      <c r="AV219" s="189"/>
      <c r="AW219" s="189"/>
      <c r="AX219" s="189"/>
      <c r="AY219" s="189"/>
    </row>
    <row r="220" spans="2:163" x14ac:dyDescent="0.25">
      <c r="B220" s="189"/>
      <c r="C220" s="189"/>
      <c r="D220" s="189"/>
      <c r="E220" s="189"/>
      <c r="F220" s="189"/>
      <c r="G220" s="189"/>
      <c r="H220" s="189"/>
      <c r="I220" s="189"/>
      <c r="J220" s="189"/>
      <c r="K220" s="189"/>
      <c r="L220" s="189"/>
      <c r="M220" s="189"/>
      <c r="N220" s="189"/>
      <c r="O220" s="189"/>
      <c r="P220" s="189"/>
      <c r="Q220" s="189"/>
      <c r="R220" s="189"/>
      <c r="S220" s="189"/>
      <c r="T220" s="189"/>
      <c r="U220" s="189"/>
      <c r="V220" s="189"/>
      <c r="W220" s="189"/>
      <c r="X220" s="189"/>
      <c r="Y220" s="189"/>
      <c r="Z220" s="189"/>
      <c r="AA220" s="189"/>
      <c r="AB220" s="189"/>
      <c r="AC220" s="189"/>
      <c r="AD220" s="189"/>
      <c r="AE220" s="189"/>
      <c r="AF220" s="189"/>
      <c r="AG220" s="189"/>
      <c r="AH220" s="189"/>
      <c r="AI220" s="189"/>
      <c r="AJ220" s="189"/>
      <c r="AK220" s="189"/>
      <c r="AL220" s="189"/>
      <c r="AM220" s="189"/>
      <c r="AN220" s="189"/>
      <c r="AO220" s="189"/>
      <c r="AP220" s="189"/>
      <c r="AQ220" s="189"/>
      <c r="AR220" s="189"/>
      <c r="AS220" s="189"/>
      <c r="AT220" s="189"/>
      <c r="AU220" s="189"/>
      <c r="AV220" s="189"/>
      <c r="AW220" s="189"/>
      <c r="AX220" s="189"/>
      <c r="AY220" s="189"/>
    </row>
    <row r="221" spans="2:163" x14ac:dyDescent="0.25">
      <c r="B221" s="189"/>
      <c r="C221" s="189"/>
      <c r="D221" s="189"/>
      <c r="E221" s="189"/>
      <c r="F221" s="189"/>
      <c r="G221" s="189"/>
      <c r="H221" s="189"/>
      <c r="I221" s="189"/>
      <c r="J221" s="189"/>
      <c r="K221" s="189"/>
      <c r="L221" s="189"/>
      <c r="M221" s="189"/>
      <c r="N221" s="189"/>
      <c r="O221" s="189"/>
      <c r="P221" s="189"/>
      <c r="Q221" s="189"/>
      <c r="R221" s="189"/>
      <c r="S221" s="189"/>
      <c r="T221" s="189"/>
      <c r="U221" s="189"/>
      <c r="V221" s="189"/>
      <c r="W221" s="189"/>
      <c r="X221" s="189"/>
      <c r="Y221" s="189"/>
      <c r="Z221" s="189"/>
      <c r="AA221" s="189"/>
      <c r="AB221" s="189"/>
      <c r="AC221" s="189"/>
      <c r="AD221" s="189"/>
      <c r="AE221" s="189"/>
      <c r="AF221" s="189"/>
      <c r="AG221" s="189"/>
      <c r="AH221" s="189"/>
      <c r="AI221" s="189"/>
      <c r="AJ221" s="189"/>
      <c r="AK221" s="189"/>
      <c r="AL221" s="189"/>
      <c r="AM221" s="189"/>
      <c r="AN221" s="189"/>
      <c r="AO221" s="189"/>
      <c r="AP221" s="189"/>
      <c r="AQ221" s="189"/>
      <c r="AR221" s="189"/>
      <c r="AS221" s="189"/>
      <c r="AT221" s="189"/>
      <c r="AU221" s="189"/>
      <c r="AV221" s="189"/>
      <c r="AW221" s="189"/>
      <c r="AX221" s="189"/>
      <c r="AY221" s="189"/>
    </row>
    <row r="222" spans="2:163" x14ac:dyDescent="0.25">
      <c r="B222" s="189"/>
      <c r="C222" s="189"/>
      <c r="D222" s="189"/>
      <c r="E222" s="189"/>
      <c r="F222" s="189"/>
      <c r="G222" s="189"/>
      <c r="H222" s="189"/>
      <c r="I222" s="189"/>
      <c r="J222" s="189"/>
      <c r="K222" s="189"/>
      <c r="L222" s="189"/>
      <c r="M222" s="189"/>
      <c r="N222" s="189"/>
      <c r="O222" s="189"/>
      <c r="P222" s="189"/>
      <c r="Q222" s="189"/>
      <c r="R222" s="189"/>
      <c r="S222" s="189"/>
      <c r="T222" s="189"/>
      <c r="U222" s="189"/>
      <c r="V222" s="189"/>
      <c r="W222" s="189"/>
      <c r="X222" s="189"/>
      <c r="Y222" s="189"/>
      <c r="Z222" s="189"/>
      <c r="AA222" s="189"/>
      <c r="AB222" s="189"/>
      <c r="AC222" s="189"/>
      <c r="AD222" s="189"/>
      <c r="AE222" s="189"/>
      <c r="AF222" s="189"/>
      <c r="AG222" s="189"/>
      <c r="AH222" s="189"/>
      <c r="AI222" s="189"/>
      <c r="AJ222" s="189"/>
      <c r="AK222" s="189"/>
      <c r="AL222" s="189"/>
      <c r="AM222" s="189"/>
      <c r="AN222" s="189"/>
      <c r="AO222" s="189"/>
      <c r="AP222" s="189"/>
      <c r="AQ222" s="189"/>
      <c r="AR222" s="189"/>
      <c r="AS222" s="189"/>
      <c r="AT222" s="189"/>
      <c r="AU222" s="189"/>
      <c r="AV222" s="189"/>
      <c r="AW222" s="189"/>
      <c r="AX222" s="189"/>
      <c r="AY222" s="189"/>
    </row>
    <row r="223" spans="2:163" x14ac:dyDescent="0.25">
      <c r="B223" s="189"/>
      <c r="C223" s="189"/>
      <c r="D223" s="189"/>
      <c r="E223" s="189"/>
      <c r="F223" s="189"/>
      <c r="G223" s="189"/>
      <c r="H223" s="189"/>
      <c r="I223" s="189"/>
      <c r="J223" s="189"/>
      <c r="K223" s="189"/>
      <c r="L223" s="189"/>
      <c r="M223" s="189"/>
      <c r="N223" s="189"/>
      <c r="O223" s="189"/>
      <c r="P223" s="189"/>
      <c r="Q223" s="189"/>
      <c r="R223" s="189"/>
      <c r="S223" s="189"/>
      <c r="T223" s="189"/>
      <c r="U223" s="189"/>
      <c r="V223" s="189"/>
      <c r="W223" s="189"/>
      <c r="X223" s="189"/>
      <c r="Y223" s="189"/>
      <c r="Z223" s="189"/>
      <c r="AA223" s="189"/>
      <c r="AB223" s="189"/>
      <c r="AC223" s="189"/>
      <c r="AD223" s="189"/>
      <c r="AE223" s="189"/>
      <c r="AF223" s="189"/>
      <c r="AG223" s="189"/>
      <c r="AH223" s="189"/>
      <c r="AI223" s="189"/>
      <c r="AJ223" s="189"/>
      <c r="AK223" s="189"/>
      <c r="AL223" s="189"/>
      <c r="AM223" s="189"/>
      <c r="AN223" s="189"/>
      <c r="AO223" s="189"/>
      <c r="AP223" s="189"/>
      <c r="AQ223" s="189"/>
      <c r="AR223" s="189"/>
      <c r="AS223" s="189"/>
      <c r="AT223" s="189"/>
      <c r="AU223" s="189"/>
      <c r="AV223" s="189"/>
      <c r="AW223" s="189"/>
      <c r="AX223" s="189"/>
      <c r="AY223" s="189"/>
    </row>
    <row r="224" spans="2:163" x14ac:dyDescent="0.25">
      <c r="B224" s="189"/>
      <c r="C224" s="189"/>
      <c r="D224" s="189"/>
      <c r="E224" s="189"/>
      <c r="F224" s="189"/>
      <c r="G224" s="189"/>
      <c r="H224" s="189"/>
      <c r="I224" s="189"/>
      <c r="J224" s="189"/>
      <c r="K224" s="189"/>
      <c r="L224" s="189"/>
      <c r="M224" s="189"/>
      <c r="N224" s="189"/>
      <c r="O224" s="189"/>
      <c r="P224" s="189"/>
      <c r="Q224" s="189"/>
      <c r="R224" s="189"/>
      <c r="S224" s="189"/>
      <c r="T224" s="189"/>
      <c r="U224" s="189"/>
      <c r="V224" s="189"/>
      <c r="W224" s="189"/>
      <c r="X224" s="189"/>
      <c r="Y224" s="189"/>
      <c r="Z224" s="189"/>
      <c r="AA224" s="189"/>
      <c r="AB224" s="189"/>
      <c r="AC224" s="189"/>
      <c r="AD224" s="189"/>
      <c r="AE224" s="189"/>
      <c r="AF224" s="189"/>
      <c r="AG224" s="189"/>
      <c r="AH224" s="189"/>
      <c r="AI224" s="189"/>
      <c r="AJ224" s="189"/>
      <c r="AK224" s="189"/>
      <c r="AL224" s="189"/>
      <c r="AM224" s="189"/>
      <c r="AN224" s="189"/>
      <c r="AO224" s="189"/>
      <c r="AP224" s="189"/>
      <c r="AQ224" s="189"/>
      <c r="AR224" s="189"/>
      <c r="AS224" s="189"/>
      <c r="AT224" s="189"/>
      <c r="AU224" s="189"/>
      <c r="AV224" s="189"/>
      <c r="AW224" s="189"/>
      <c r="AX224" s="189"/>
      <c r="AY224" s="189"/>
    </row>
    <row r="225" spans="2:51" x14ac:dyDescent="0.25">
      <c r="B225" s="189"/>
      <c r="C225" s="189"/>
      <c r="D225" s="189"/>
      <c r="E225" s="189"/>
      <c r="F225" s="189"/>
      <c r="G225" s="189"/>
      <c r="H225" s="189"/>
      <c r="I225" s="189"/>
      <c r="J225" s="189"/>
      <c r="K225" s="189"/>
      <c r="L225" s="189"/>
      <c r="M225" s="189"/>
      <c r="N225" s="189"/>
      <c r="O225" s="189"/>
      <c r="P225" s="189"/>
      <c r="Q225" s="189"/>
      <c r="R225" s="189"/>
      <c r="S225" s="189"/>
      <c r="T225" s="189"/>
      <c r="U225" s="189"/>
      <c r="V225" s="189"/>
      <c r="W225" s="189"/>
      <c r="X225" s="189"/>
      <c r="Y225" s="189"/>
      <c r="Z225" s="189"/>
      <c r="AA225" s="189"/>
      <c r="AB225" s="189"/>
      <c r="AC225" s="189"/>
      <c r="AD225" s="189"/>
      <c r="AE225" s="189"/>
      <c r="AF225" s="189"/>
      <c r="AG225" s="189"/>
      <c r="AH225" s="189"/>
      <c r="AI225" s="189"/>
      <c r="AJ225" s="189"/>
      <c r="AK225" s="189"/>
      <c r="AL225" s="189"/>
      <c r="AM225" s="189"/>
      <c r="AN225" s="189"/>
      <c r="AO225" s="189"/>
      <c r="AP225" s="189"/>
      <c r="AQ225" s="189"/>
      <c r="AR225" s="189"/>
      <c r="AS225" s="189"/>
      <c r="AT225" s="189"/>
      <c r="AU225" s="189"/>
      <c r="AV225" s="189"/>
      <c r="AW225" s="189"/>
      <c r="AX225" s="189"/>
      <c r="AY225" s="189"/>
    </row>
    <row r="226" spans="2:51" x14ac:dyDescent="0.25">
      <c r="B226" s="189"/>
      <c r="C226" s="189"/>
      <c r="D226" s="189"/>
      <c r="E226" s="189"/>
      <c r="F226" s="189"/>
      <c r="G226" s="189"/>
      <c r="H226" s="189"/>
      <c r="I226" s="189"/>
      <c r="J226" s="189"/>
      <c r="K226" s="189"/>
      <c r="L226" s="189"/>
      <c r="M226" s="189"/>
      <c r="N226" s="189"/>
      <c r="O226" s="189"/>
      <c r="P226" s="189"/>
      <c r="Q226" s="189"/>
      <c r="R226" s="189"/>
      <c r="S226" s="189"/>
      <c r="T226" s="189"/>
      <c r="U226" s="189"/>
      <c r="V226" s="189"/>
      <c r="W226" s="189"/>
      <c r="X226" s="189"/>
      <c r="Y226" s="189"/>
      <c r="Z226" s="189"/>
      <c r="AA226" s="189"/>
      <c r="AB226" s="189"/>
      <c r="AC226" s="189"/>
      <c r="AD226" s="189"/>
      <c r="AE226" s="189"/>
      <c r="AF226" s="189"/>
      <c r="AG226" s="189"/>
      <c r="AH226" s="189"/>
      <c r="AI226" s="189"/>
      <c r="AJ226" s="189"/>
      <c r="AK226" s="189"/>
      <c r="AL226" s="189"/>
      <c r="AM226" s="189"/>
      <c r="AN226" s="189"/>
      <c r="AO226" s="189"/>
      <c r="AP226" s="189"/>
      <c r="AQ226" s="189"/>
      <c r="AR226" s="189"/>
      <c r="AS226" s="189"/>
      <c r="AT226" s="189"/>
      <c r="AU226" s="189"/>
      <c r="AV226" s="189"/>
      <c r="AW226" s="189"/>
      <c r="AX226" s="189"/>
      <c r="AY226" s="189"/>
    </row>
    <row r="227" spans="2:51" x14ac:dyDescent="0.25">
      <c r="B227" s="189"/>
      <c r="C227" s="189"/>
      <c r="D227" s="189"/>
      <c r="E227" s="189"/>
      <c r="F227" s="189"/>
      <c r="G227" s="189"/>
      <c r="H227" s="189"/>
      <c r="I227" s="189"/>
      <c r="J227" s="189"/>
      <c r="K227" s="189"/>
      <c r="L227" s="189"/>
      <c r="M227" s="189"/>
      <c r="N227" s="189"/>
      <c r="O227" s="189"/>
      <c r="P227" s="189"/>
      <c r="Q227" s="189"/>
      <c r="R227" s="189"/>
      <c r="S227" s="189"/>
      <c r="T227" s="189"/>
      <c r="U227" s="189"/>
      <c r="V227" s="189"/>
      <c r="W227" s="189"/>
      <c r="X227" s="189"/>
      <c r="Y227" s="189"/>
      <c r="Z227" s="189"/>
      <c r="AA227" s="189"/>
      <c r="AB227" s="189"/>
      <c r="AC227" s="189"/>
      <c r="AD227" s="189"/>
      <c r="AE227" s="189"/>
      <c r="AF227" s="189"/>
      <c r="AG227" s="189"/>
      <c r="AH227" s="189"/>
      <c r="AI227" s="189"/>
      <c r="AJ227" s="189"/>
      <c r="AK227" s="189"/>
      <c r="AL227" s="189"/>
      <c r="AM227" s="189"/>
      <c r="AN227" s="189"/>
      <c r="AO227" s="189"/>
      <c r="AP227" s="189"/>
      <c r="AQ227" s="189"/>
      <c r="AR227" s="189"/>
      <c r="AS227" s="189"/>
      <c r="AT227" s="189"/>
      <c r="AU227" s="189"/>
      <c r="AV227" s="189"/>
      <c r="AW227" s="189"/>
      <c r="AX227" s="189"/>
      <c r="AY227" s="189"/>
    </row>
    <row r="228" spans="2:51" x14ac:dyDescent="0.25">
      <c r="B228" s="189"/>
      <c r="C228" s="189"/>
      <c r="D228" s="189"/>
      <c r="E228" s="189"/>
      <c r="F228" s="189"/>
      <c r="G228" s="189"/>
      <c r="H228" s="189"/>
      <c r="I228" s="189"/>
      <c r="J228" s="189"/>
      <c r="K228" s="189"/>
      <c r="L228" s="189"/>
      <c r="M228" s="189"/>
      <c r="N228" s="189"/>
      <c r="O228" s="189"/>
      <c r="P228" s="189"/>
      <c r="Q228" s="189"/>
      <c r="R228" s="189"/>
      <c r="S228" s="189"/>
      <c r="T228" s="189"/>
      <c r="U228" s="189"/>
      <c r="V228" s="189"/>
      <c r="W228" s="189"/>
      <c r="X228" s="189"/>
      <c r="Y228" s="189"/>
      <c r="Z228" s="189"/>
      <c r="AA228" s="189"/>
      <c r="AB228" s="189"/>
      <c r="AC228" s="189"/>
      <c r="AD228" s="189"/>
      <c r="AE228" s="189"/>
      <c r="AF228" s="189"/>
      <c r="AG228" s="189"/>
      <c r="AH228" s="189"/>
      <c r="AI228" s="189"/>
      <c r="AJ228" s="189"/>
      <c r="AK228" s="189"/>
      <c r="AL228" s="189"/>
      <c r="AM228" s="189"/>
      <c r="AN228" s="189"/>
      <c r="AO228" s="189"/>
      <c r="AP228" s="189"/>
      <c r="AQ228" s="189"/>
      <c r="AR228" s="189"/>
      <c r="AS228" s="189"/>
      <c r="AT228" s="189"/>
      <c r="AU228" s="189"/>
      <c r="AV228" s="189"/>
      <c r="AW228" s="189"/>
      <c r="AX228" s="189"/>
      <c r="AY228" s="189"/>
    </row>
    <row r="229" spans="2:51" x14ac:dyDescent="0.25">
      <c r="B229" s="189"/>
      <c r="C229" s="189"/>
      <c r="D229" s="189"/>
      <c r="E229" s="189"/>
      <c r="F229" s="189"/>
      <c r="G229" s="189"/>
      <c r="H229" s="189"/>
      <c r="I229" s="189"/>
      <c r="J229" s="189"/>
      <c r="K229" s="189"/>
      <c r="L229" s="189"/>
      <c r="M229" s="189"/>
      <c r="N229" s="189"/>
      <c r="O229" s="189"/>
      <c r="P229" s="189"/>
      <c r="Q229" s="189"/>
      <c r="R229" s="189"/>
      <c r="S229" s="189"/>
      <c r="T229" s="189"/>
      <c r="U229" s="189"/>
      <c r="V229" s="189"/>
      <c r="W229" s="189"/>
      <c r="X229" s="189"/>
      <c r="Y229" s="189"/>
      <c r="Z229" s="189"/>
      <c r="AA229" s="189"/>
      <c r="AB229" s="189"/>
      <c r="AC229" s="189"/>
      <c r="AD229" s="189"/>
      <c r="AE229" s="189"/>
      <c r="AF229" s="189"/>
      <c r="AG229" s="189"/>
      <c r="AH229" s="189"/>
      <c r="AI229" s="189"/>
      <c r="AJ229" s="189"/>
      <c r="AK229" s="189"/>
      <c r="AL229" s="189"/>
      <c r="AM229" s="189"/>
      <c r="AN229" s="189"/>
      <c r="AO229" s="189"/>
      <c r="AP229" s="189"/>
      <c r="AQ229" s="189"/>
      <c r="AR229" s="189"/>
      <c r="AS229" s="189"/>
      <c r="AT229" s="189"/>
      <c r="AU229" s="189"/>
      <c r="AV229" s="189"/>
      <c r="AW229" s="189"/>
      <c r="AX229" s="189"/>
      <c r="AY229" s="189"/>
    </row>
    <row r="230" spans="2:51" x14ac:dyDescent="0.25">
      <c r="B230" s="189"/>
      <c r="C230" s="189"/>
      <c r="D230" s="189"/>
      <c r="E230" s="189"/>
      <c r="F230" s="189"/>
      <c r="G230" s="189"/>
      <c r="H230" s="189"/>
      <c r="I230" s="189"/>
      <c r="J230" s="189"/>
      <c r="K230" s="189"/>
      <c r="L230" s="189"/>
      <c r="M230" s="189"/>
      <c r="N230" s="189"/>
      <c r="O230" s="189"/>
      <c r="P230" s="189"/>
      <c r="Q230" s="189"/>
      <c r="R230" s="189"/>
      <c r="S230" s="189"/>
      <c r="T230" s="189"/>
      <c r="U230" s="189"/>
      <c r="V230" s="189"/>
      <c r="W230" s="189"/>
      <c r="X230" s="189"/>
      <c r="Y230" s="189"/>
      <c r="Z230" s="189"/>
      <c r="AA230" s="189"/>
      <c r="AB230" s="189"/>
      <c r="AC230" s="189"/>
      <c r="AD230" s="189"/>
      <c r="AE230" s="189"/>
      <c r="AF230" s="189"/>
      <c r="AG230" s="189"/>
      <c r="AH230" s="189"/>
      <c r="AI230" s="189"/>
      <c r="AJ230" s="189"/>
      <c r="AK230" s="189"/>
      <c r="AL230" s="189"/>
      <c r="AM230" s="189"/>
      <c r="AN230" s="189"/>
      <c r="AO230" s="189"/>
      <c r="AP230" s="189"/>
      <c r="AQ230" s="189"/>
      <c r="AR230" s="189"/>
      <c r="AS230" s="189"/>
      <c r="AT230" s="189"/>
      <c r="AU230" s="189"/>
      <c r="AV230" s="189"/>
      <c r="AW230" s="189"/>
      <c r="AX230" s="189"/>
      <c r="AY230" s="189"/>
    </row>
    <row r="231" spans="2:51" x14ac:dyDescent="0.25">
      <c r="B231" s="189"/>
      <c r="C231" s="189"/>
      <c r="D231" s="189"/>
      <c r="E231" s="189"/>
      <c r="F231" s="189"/>
      <c r="G231" s="189"/>
      <c r="H231" s="189"/>
      <c r="I231" s="189"/>
      <c r="J231" s="189"/>
      <c r="K231" s="189"/>
      <c r="L231" s="189"/>
      <c r="M231" s="189"/>
      <c r="N231" s="189"/>
      <c r="O231" s="189"/>
      <c r="P231" s="189"/>
      <c r="Q231" s="189"/>
      <c r="R231" s="189"/>
      <c r="S231" s="189"/>
      <c r="T231" s="189"/>
      <c r="U231" s="189"/>
      <c r="V231" s="189"/>
      <c r="W231" s="189"/>
      <c r="X231" s="189"/>
      <c r="Y231" s="189"/>
      <c r="Z231" s="189"/>
      <c r="AA231" s="189"/>
      <c r="AB231" s="189"/>
      <c r="AC231" s="189"/>
      <c r="AD231" s="189"/>
      <c r="AE231" s="189"/>
      <c r="AF231" s="189"/>
      <c r="AG231" s="189"/>
      <c r="AH231" s="189"/>
      <c r="AI231" s="189"/>
      <c r="AJ231" s="189"/>
      <c r="AK231" s="189"/>
      <c r="AL231" s="189"/>
      <c r="AM231" s="189"/>
      <c r="AN231" s="189"/>
      <c r="AO231" s="189"/>
      <c r="AP231" s="189"/>
      <c r="AQ231" s="189"/>
      <c r="AR231" s="189"/>
      <c r="AS231" s="189"/>
      <c r="AT231" s="189"/>
      <c r="AU231" s="189"/>
      <c r="AV231" s="189"/>
      <c r="AW231" s="189"/>
      <c r="AX231" s="189"/>
      <c r="AY231" s="189"/>
    </row>
    <row r="232" spans="2:51" x14ac:dyDescent="0.25">
      <c r="B232" s="189"/>
      <c r="C232" s="189"/>
      <c r="D232" s="189"/>
      <c r="E232" s="189"/>
      <c r="F232" s="189"/>
      <c r="G232" s="189"/>
      <c r="H232" s="189"/>
      <c r="I232" s="189"/>
      <c r="J232" s="189"/>
      <c r="K232" s="189"/>
      <c r="L232" s="189"/>
      <c r="M232" s="189"/>
      <c r="N232" s="189"/>
      <c r="O232" s="189"/>
      <c r="P232" s="189"/>
      <c r="Q232" s="189"/>
      <c r="R232" s="189"/>
      <c r="S232" s="189"/>
      <c r="T232" s="189"/>
      <c r="U232" s="189"/>
      <c r="V232" s="189"/>
      <c r="W232" s="189"/>
      <c r="X232" s="189"/>
      <c r="Y232" s="189"/>
      <c r="Z232" s="189"/>
      <c r="AA232" s="189"/>
      <c r="AB232" s="189"/>
      <c r="AC232" s="189"/>
      <c r="AD232" s="189"/>
      <c r="AE232" s="189"/>
      <c r="AF232" s="189"/>
      <c r="AG232" s="189"/>
      <c r="AH232" s="189"/>
      <c r="AI232" s="189"/>
      <c r="AJ232" s="189"/>
      <c r="AK232" s="189"/>
      <c r="AL232" s="189"/>
      <c r="AM232" s="189"/>
      <c r="AN232" s="189"/>
      <c r="AO232" s="189"/>
      <c r="AP232" s="189"/>
      <c r="AQ232" s="189"/>
      <c r="AR232" s="189"/>
      <c r="AS232" s="189"/>
      <c r="AT232" s="189"/>
      <c r="AU232" s="189"/>
      <c r="AV232" s="189"/>
      <c r="AW232" s="189"/>
      <c r="AX232" s="189"/>
      <c r="AY232" s="189"/>
    </row>
    <row r="233" spans="2:51" x14ac:dyDescent="0.25">
      <c r="B233" s="189"/>
      <c r="C233" s="189"/>
      <c r="D233" s="189"/>
      <c r="E233" s="189"/>
      <c r="F233" s="189"/>
      <c r="G233" s="189"/>
      <c r="H233" s="189"/>
      <c r="I233" s="189"/>
      <c r="J233" s="189"/>
      <c r="K233" s="189"/>
      <c r="L233" s="189"/>
      <c r="M233" s="189"/>
      <c r="N233" s="189"/>
      <c r="O233" s="189"/>
      <c r="P233" s="189"/>
      <c r="Q233" s="189"/>
      <c r="R233" s="189"/>
      <c r="S233" s="189"/>
      <c r="T233" s="189"/>
      <c r="U233" s="189"/>
      <c r="V233" s="189"/>
      <c r="W233" s="189"/>
      <c r="X233" s="189"/>
      <c r="Y233" s="189"/>
      <c r="Z233" s="189"/>
      <c r="AA233" s="189"/>
      <c r="AB233" s="189"/>
      <c r="AC233" s="189"/>
      <c r="AD233" s="189"/>
      <c r="AE233" s="189"/>
      <c r="AF233" s="189"/>
      <c r="AG233" s="189"/>
      <c r="AH233" s="189"/>
      <c r="AI233" s="189"/>
      <c r="AJ233" s="189"/>
      <c r="AK233" s="189"/>
      <c r="AL233" s="189"/>
      <c r="AM233" s="189"/>
      <c r="AN233" s="189"/>
      <c r="AO233" s="189"/>
      <c r="AP233" s="189"/>
      <c r="AQ233" s="189"/>
      <c r="AR233" s="189"/>
      <c r="AS233" s="189"/>
      <c r="AT233" s="189"/>
      <c r="AU233" s="189"/>
      <c r="AV233" s="189"/>
      <c r="AW233" s="189"/>
      <c r="AX233" s="189"/>
      <c r="AY233" s="189"/>
    </row>
  </sheetData>
  <mergeCells count="72">
    <mergeCell ref="A121:G121"/>
    <mergeCell ref="A10:G10"/>
    <mergeCell ref="A11:G12"/>
    <mergeCell ref="H11:FA11"/>
    <mergeCell ref="EW13:FA13"/>
    <mergeCell ref="AG13:AK13"/>
    <mergeCell ref="AL13:AP13"/>
    <mergeCell ref="AQ13:AU13"/>
    <mergeCell ref="EH13:EL13"/>
    <mergeCell ref="BP13:BT13"/>
    <mergeCell ref="BU13:BY13"/>
    <mergeCell ref="BZ13:CD13"/>
    <mergeCell ref="AB12:BO12"/>
    <mergeCell ref="BA13:BE13"/>
    <mergeCell ref="H12:AA12"/>
    <mergeCell ref="DX12:FA12"/>
    <mergeCell ref="BP12:DW12"/>
    <mergeCell ref="BF13:BJ13"/>
    <mergeCell ref="BK13:BO13"/>
    <mergeCell ref="A1:G4"/>
    <mergeCell ref="A6:G6"/>
    <mergeCell ref="A7:G7"/>
    <mergeCell ref="A8:G8"/>
    <mergeCell ref="A9:G9"/>
    <mergeCell ref="FH13:FI13"/>
    <mergeCell ref="FB13:FG13"/>
    <mergeCell ref="W13:AA13"/>
    <mergeCell ref="R13:V13"/>
    <mergeCell ref="M13:Q13"/>
    <mergeCell ref="AV13:AZ13"/>
    <mergeCell ref="EM13:EQ13"/>
    <mergeCell ref="ER13:EV13"/>
    <mergeCell ref="AB13:AF13"/>
    <mergeCell ref="DS13:DW13"/>
    <mergeCell ref="CJ13:CN13"/>
    <mergeCell ref="CO13:CS13"/>
    <mergeCell ref="EC13:EG13"/>
    <mergeCell ref="CT13:CX13"/>
    <mergeCell ref="CY13:DC13"/>
    <mergeCell ref="CE13:CI13"/>
    <mergeCell ref="FB206:FF206"/>
    <mergeCell ref="A37:G37"/>
    <mergeCell ref="A95:G95"/>
    <mergeCell ref="A13:G13"/>
    <mergeCell ref="A20:G20"/>
    <mergeCell ref="A71:G71"/>
    <mergeCell ref="A106:G106"/>
    <mergeCell ref="M200:Q200"/>
    <mergeCell ref="R200:V200"/>
    <mergeCell ref="W200:AA200"/>
    <mergeCell ref="AV200:FI200"/>
    <mergeCell ref="A143:L143"/>
    <mergeCell ref="DD13:DH13"/>
    <mergeCell ref="DI13:DM13"/>
    <mergeCell ref="DN13:DR13"/>
    <mergeCell ref="DX13:EB13"/>
    <mergeCell ref="B208:AY233"/>
    <mergeCell ref="A206:L206"/>
    <mergeCell ref="H13:L13"/>
    <mergeCell ref="A57:G57"/>
    <mergeCell ref="A36:G36"/>
    <mergeCell ref="A118:G118"/>
    <mergeCell ref="M203:Q203"/>
    <mergeCell ref="R203:V203"/>
    <mergeCell ref="W203:AA203"/>
    <mergeCell ref="A203:L203"/>
    <mergeCell ref="A200:L200"/>
    <mergeCell ref="A147:G147"/>
    <mergeCell ref="A177:G177"/>
    <mergeCell ref="A138:G138"/>
    <mergeCell ref="A161:G161"/>
    <mergeCell ref="A160:FE160"/>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Ítems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vivian torres</cp:lastModifiedBy>
  <cp:revision/>
  <dcterms:created xsi:type="dcterms:W3CDTF">2023-04-17T02:22:11Z</dcterms:created>
  <dcterms:modified xsi:type="dcterms:W3CDTF">2026-10-22T15:14:02Z</dcterms:modified>
  <cp:category/>
  <cp:contentStatus/>
</cp:coreProperties>
</file>