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UTRIAMBIENTAL" sheetId="1" r:id="rId4"/>
    <sheet state="visible" name="SEMILLAS" sheetId="2" r:id="rId5"/>
    <sheet state="visible" name="NUTRISALUD" sheetId="3" r:id="rId6"/>
    <sheet state="visible" name="PRESUPUESTO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ZfHcL1x4hRbZzhY1ePv+hl1xBxlw2S4Uxf3yGwfAcu0="/>
    </ext>
  </extLst>
</workbook>
</file>

<file path=xl/sharedStrings.xml><?xml version="1.0" encoding="utf-8"?>
<sst xmlns="http://schemas.openxmlformats.org/spreadsheetml/2006/main" count="590" uniqueCount="114">
  <si>
    <t>Beneficiarios</t>
  </si>
  <si>
    <t>1.</t>
  </si>
  <si>
    <t>Costo Alimento</t>
  </si>
  <si>
    <t>1. COMPONENTE ALIMENTACION</t>
  </si>
  <si>
    <t>Grupo Focal I</t>
  </si>
  <si>
    <t>Total Poblacion</t>
  </si>
  <si>
    <t>Palzo (meses)</t>
  </si>
  <si>
    <t>valor mes (20 días)</t>
  </si>
  <si>
    <t>Valor total incluido IVA</t>
  </si>
  <si>
    <t>Grupo de Alimentos</t>
  </si>
  <si>
    <t>Alimentos</t>
  </si>
  <si>
    <t>unidad de Medida</t>
  </si>
  <si>
    <t>COT 1</t>
  </si>
  <si>
    <t>Valor Unitario antes de IVA</t>
  </si>
  <si>
    <t>IVA</t>
  </si>
  <si>
    <t>Valor unitario  mas IVA</t>
  </si>
  <si>
    <t>Cereales
y
Derivados</t>
  </si>
  <si>
    <t>Galleta salada 500-100 gr. ( entrega mensual x benef: 695 (gramos)</t>
  </si>
  <si>
    <t xml:space="preserve">unidad </t>
  </si>
  <si>
    <t>COT 2</t>
  </si>
  <si>
    <t>COT 3</t>
  </si>
  <si>
    <t>PROMEDIO</t>
  </si>
  <si>
    <t>Productos
azucarado</t>
  </si>
  <si>
    <t xml:space="preserve"> bocadillo o cocada o panelita x 25 gr (entrega mensual x benef 20 unds)</t>
  </si>
  <si>
    <t>Pqte x 20 unds</t>
  </si>
  <si>
    <t>TOTAL</t>
  </si>
  <si>
    <t>Grupo Focal II</t>
  </si>
  <si>
    <t>Poblacion</t>
  </si>
  <si>
    <t>Plazo (meses)</t>
  </si>
  <si>
    <t>Galleta salada 500-100 gr.(entrega mensual x benf: 795 gr)</t>
  </si>
  <si>
    <t xml:space="preserve">Unidad </t>
  </si>
  <si>
    <t>Panela 500 gr.</t>
  </si>
  <si>
    <t>Unidad</t>
  </si>
  <si>
    <t xml:space="preserve">TOTAL </t>
  </si>
  <si>
    <t>2.COMPONENTE TALENTO HUMANO(Según histórico de honorarios del municipio 2025.</t>
  </si>
  <si>
    <t>TOTAL MENSUAL TALENTO HUMANO</t>
  </si>
  <si>
    <t xml:space="preserve">TOTAL TALENTO HUMANO </t>
  </si>
  <si>
    <t>Perfiles Requeridos</t>
  </si>
  <si>
    <t>Cantidad</t>
  </si>
  <si>
    <t>Unidad de medida</t>
  </si>
  <si>
    <t>Director</t>
  </si>
  <si>
    <t>Auxiliar  Administrativo</t>
  </si>
  <si>
    <r>
      <rPr>
        <rFont val="Arial"/>
        <b/>
        <color theme="1"/>
        <sz val="9.0"/>
      </rPr>
      <t xml:space="preserve">NUTRICIONISTA </t>
    </r>
    <r>
      <rPr>
        <rFont val="Arial"/>
        <b val="0"/>
        <color theme="1"/>
        <sz val="9.0"/>
      </rPr>
      <t>según ficha técnica</t>
    </r>
  </si>
  <si>
    <t>INGENIERO DE ALIMENTOS</t>
  </si>
  <si>
    <r>
      <rPr>
        <rFont val="Arial"/>
        <b/>
        <color rgb="FF000000"/>
        <sz val="9.0"/>
      </rPr>
      <t>MANIPULADORES DE ALIMENTOS:</t>
    </r>
    <r>
      <rPr>
        <rFont val="Arial"/>
        <b val="0"/>
        <color rgb="FF000000"/>
        <sz val="9.0"/>
      </rPr>
      <t xml:space="preserve"> Deben contar con el respectivo carné de   manipulador de alimentos.</t>
    </r>
  </si>
  <si>
    <r>
      <rPr>
        <rFont val="Arial"/>
        <b/>
        <color theme="1"/>
        <sz val="9.0"/>
      </rPr>
      <t xml:space="preserve">AUXILIAR DE ENFERMERIA </t>
    </r>
    <r>
      <rPr>
        <rFont val="Arial"/>
        <color theme="1"/>
        <sz val="9.0"/>
      </rPr>
      <t xml:space="preserve"> Según ficha técnica</t>
    </r>
  </si>
  <si>
    <t>TOTAL TALENTO HUMANO</t>
  </si>
  <si>
    <t>3. COMPONENTE DOTACIÓN PERSONAL (Una entrega)</t>
  </si>
  <si>
    <t>VALOR TOTAL INCLUIDO IVA</t>
  </si>
  <si>
    <t>ARTICULO</t>
  </si>
  <si>
    <t>CANTIDAD</t>
  </si>
  <si>
    <t>Gorro según especificaciones técnicas</t>
  </si>
  <si>
    <t>Tapabocas-según especificaciones técnicas</t>
  </si>
  <si>
    <t>Camiseta tipo polo-según especificaciones técnicas</t>
  </si>
  <si>
    <t>Pantalon Sudadera según especificaciones técnicas</t>
  </si>
  <si>
    <t>zapato Cerrado según especificaciones técnicas</t>
  </si>
  <si>
    <t>Delantal Antifluidossegún especificaciones técnicas</t>
  </si>
  <si>
    <r>
      <rPr>
        <rFont val="Arial"/>
        <b/>
        <color theme="1"/>
        <sz val="9.0"/>
      </rPr>
      <t xml:space="preserve">NUTRICIONISTA </t>
    </r>
    <r>
      <rPr>
        <rFont val="Arial"/>
        <b val="0"/>
        <color theme="1"/>
        <sz val="9.0"/>
      </rPr>
      <t>según ficha técnica</t>
    </r>
  </si>
  <si>
    <r>
      <rPr>
        <rFont val="Arial"/>
        <b/>
        <color theme="1"/>
        <sz val="9.0"/>
      </rPr>
      <t xml:space="preserve">NUTRICIONISTA </t>
    </r>
    <r>
      <rPr>
        <rFont val="Arial"/>
        <b val="0"/>
        <color theme="1"/>
        <sz val="9.0"/>
      </rPr>
      <t>según ficha técnica</t>
    </r>
  </si>
  <si>
    <r>
      <rPr>
        <rFont val="Arial"/>
        <b/>
        <color theme="1"/>
        <sz val="9.0"/>
      </rPr>
      <t xml:space="preserve">NUTRICIONISTA </t>
    </r>
    <r>
      <rPr>
        <rFont val="Arial"/>
        <b val="0"/>
        <color theme="1"/>
        <sz val="9.0"/>
      </rPr>
      <t>según ficha técnica</t>
    </r>
  </si>
  <si>
    <t>4,COMPONENTE EXAMENES MEDICOS(Una entrega)</t>
  </si>
  <si>
    <r>
      <rPr>
        <rFont val="Arial"/>
        <b/>
        <color rgb="FF000000"/>
        <sz val="9.0"/>
      </rPr>
      <t>MANIPULADORES DE ALIMENTOS:</t>
    </r>
    <r>
      <rPr>
        <rFont val="Arial"/>
        <b val="0"/>
        <color rgb="FF000000"/>
        <sz val="9.0"/>
      </rPr>
      <t xml:space="preserve"> Deben contar con el respectivo carné de   manipulador de alimentos.</t>
    </r>
  </si>
  <si>
    <t>Valor Total incluido IVA</t>
  </si>
  <si>
    <t>Examen medico</t>
  </si>
  <si>
    <t>Medico de Ingreso, con aptitud para manipuladora de alimentos</t>
  </si>
  <si>
    <r>
      <rPr>
        <rFont val="Arial"/>
        <b/>
        <color theme="1"/>
        <sz val="9.0"/>
      </rPr>
      <t xml:space="preserve">AUXILIAR DE ENFERMERIA </t>
    </r>
    <r>
      <rPr>
        <rFont val="Arial"/>
        <color theme="1"/>
        <sz val="9.0"/>
      </rPr>
      <t xml:space="preserve"> Según ficha técnica</t>
    </r>
  </si>
  <si>
    <r>
      <rPr>
        <rFont val="Arial"/>
        <b/>
        <color rgb="FF000000"/>
        <sz val="9.0"/>
      </rPr>
      <t>MANIPULADORES DE ALIMENTOS:</t>
    </r>
    <r>
      <rPr>
        <rFont val="Arial"/>
        <b val="0"/>
        <color rgb="FF000000"/>
        <sz val="9.0"/>
      </rPr>
      <t xml:space="preserve"> Deben contar con el respectivo carné de   manipulador de alimentos.</t>
    </r>
  </si>
  <si>
    <r>
      <rPr>
        <rFont val="Arial"/>
        <b/>
        <color rgb="FF000000"/>
        <sz val="9.0"/>
      </rPr>
      <t>MANIPULADORES DE ALIMENTOS:</t>
    </r>
    <r>
      <rPr>
        <rFont val="Arial"/>
        <b val="0"/>
        <color rgb="FF000000"/>
        <sz val="9.0"/>
      </rPr>
      <t xml:space="preserve"> Deben contar con el respectivo carné de   manipulador de alimentos.</t>
    </r>
  </si>
  <si>
    <r>
      <rPr>
        <rFont val="Arial"/>
        <b/>
        <color theme="1"/>
        <sz val="9.0"/>
      </rPr>
      <t xml:space="preserve">AUXILIAR DE ENFERMERIA </t>
    </r>
    <r>
      <rPr>
        <rFont val="Arial"/>
        <color theme="1"/>
        <sz val="9.0"/>
      </rPr>
      <t xml:space="preserve"> Según ficha técnica</t>
    </r>
  </si>
  <si>
    <t>KOH de uñas</t>
  </si>
  <si>
    <r>
      <rPr>
        <rFont val="Arial"/>
        <b/>
        <color theme="1"/>
        <sz val="9.0"/>
      </rPr>
      <t xml:space="preserve">AUXILIAR DE ENFERMERIA </t>
    </r>
    <r>
      <rPr>
        <rFont val="Arial"/>
        <color theme="1"/>
        <sz val="9.0"/>
      </rPr>
      <t xml:space="preserve"> Según ficha técnica</t>
    </r>
  </si>
  <si>
    <t>Frotis de garganta</t>
  </si>
  <si>
    <t>Coprológico</t>
  </si>
  <si>
    <t>5. COMPONENTE TRANSPORTE DE ALIMENTOS</t>
  </si>
  <si>
    <t>Valor total  incluido IVA</t>
  </si>
  <si>
    <t>Transporte de alimentos</t>
  </si>
  <si>
    <t>Vehiculos tipo furgón isotérmicos, deberá cumplir con los requisitos o requerimientos técnicos.</t>
  </si>
  <si>
    <t>6. COMPONENTE ALMACENAMIENTO</t>
  </si>
  <si>
    <t>BODEGA/ALMACENAMIENTO</t>
  </si>
  <si>
    <t>Bodega, debera cumplir con los requisitos o requerimientos tecnicos</t>
  </si>
  <si>
    <t>RESUMEN DE COSTOS TOTALES</t>
  </si>
  <si>
    <t>COMPONENTE DE ALIMENTACION</t>
  </si>
  <si>
    <t>Grupo Focal</t>
  </si>
  <si>
    <t>Valor total Incluido IVA</t>
  </si>
  <si>
    <r>
      <rPr>
        <rFont val="Arial"/>
        <b/>
        <color theme="1"/>
        <sz val="9.0"/>
      </rPr>
      <t xml:space="preserve">1  </t>
    </r>
    <r>
      <rPr>
        <rFont val="Arial"/>
        <color theme="1"/>
        <sz val="9.0"/>
      </rPr>
      <t xml:space="preserve">                                       (1.000 beneficiarios)</t>
    </r>
  </si>
  <si>
    <t>Cereales y Derivados</t>
  </si>
  <si>
    <t>Galleta Salada  ( entrega mensual x benef: 695 (gramos)</t>
  </si>
  <si>
    <t>Productos azucarado</t>
  </si>
  <si>
    <t>bocadillo o cocada o panelita x 25 gr (entrega mensual x benef 20 unds)</t>
  </si>
  <si>
    <r>
      <rPr>
        <rFont val="Arial"/>
        <b/>
        <color theme="1"/>
        <sz val="9.0"/>
      </rPr>
      <t xml:space="preserve">2    </t>
    </r>
    <r>
      <rPr>
        <rFont val="Arial"/>
        <color theme="1"/>
        <sz val="9.0"/>
      </rPr>
      <t xml:space="preserve">                                       (3.880 beneficiarios)</t>
    </r>
  </si>
  <si>
    <t>Galleta Salada (entrega mensual x benf 795 gr)</t>
  </si>
  <si>
    <t>Panela 500 gr</t>
  </si>
  <si>
    <t xml:space="preserve">Total complemento nutricional </t>
  </si>
  <si>
    <t>TALENTO HUMANO</t>
  </si>
  <si>
    <t>DOTACION PERSONAL</t>
  </si>
  <si>
    <t>EXAMENES MEDICOS</t>
  </si>
  <si>
    <t>TRANSPORTE DE ALIMENTOS</t>
  </si>
  <si>
    <t>COSTOS TALENTO HUMANO, DOTACION Y SERVICIOS</t>
  </si>
  <si>
    <t>TOTAL CONTRATO incluido IVA, impuestos mpales y costos y gastos indirectos (2 mes)</t>
  </si>
  <si>
    <t xml:space="preserve">COSTO MENSUAL </t>
  </si>
  <si>
    <t>CUPOS LIQUIDA</t>
  </si>
  <si>
    <t>CUPOS POLVO</t>
  </si>
  <si>
    <t xml:space="preserve">COSTO 2 MESES </t>
  </si>
  <si>
    <t>HERNANDO MAYOR ARANA</t>
  </si>
  <si>
    <t>Representante Legal</t>
  </si>
  <si>
    <r>
      <rPr>
        <rFont val="Arial"/>
        <b/>
        <color theme="1"/>
        <sz val="9.0"/>
      </rPr>
      <t xml:space="preserve">1  </t>
    </r>
    <r>
      <rPr>
        <rFont val="Arial"/>
        <color theme="1"/>
        <sz val="9.0"/>
      </rPr>
      <t xml:space="preserve">                                       (1.000 beneficiarios)</t>
    </r>
  </si>
  <si>
    <r>
      <rPr>
        <rFont val="Arial"/>
        <b/>
        <color theme="1"/>
        <sz val="9.0"/>
      </rPr>
      <t xml:space="preserve">2    </t>
    </r>
    <r>
      <rPr>
        <rFont val="Arial"/>
        <color theme="1"/>
        <sz val="9.0"/>
      </rPr>
      <t xml:space="preserve">                                       (3.880 beneficiarios)</t>
    </r>
  </si>
  <si>
    <r>
      <rPr>
        <rFont val="Arial"/>
        <b/>
        <color theme="1"/>
        <sz val="9.0"/>
      </rPr>
      <t xml:space="preserve">1  </t>
    </r>
    <r>
      <rPr>
        <rFont val="Arial"/>
        <color theme="1"/>
        <sz val="9.0"/>
      </rPr>
      <t xml:space="preserve">                                       (1.000 beneficiarios)</t>
    </r>
  </si>
  <si>
    <t>mes 1</t>
  </si>
  <si>
    <t>mes 2</t>
  </si>
  <si>
    <r>
      <rPr>
        <rFont val="Arial"/>
        <b/>
        <color theme="1"/>
        <sz val="9.0"/>
      </rPr>
      <t xml:space="preserve">1  </t>
    </r>
    <r>
      <rPr>
        <rFont val="Arial"/>
        <color theme="1"/>
        <sz val="9.0"/>
      </rPr>
      <t xml:space="preserve">                                       (1.000 beneficiarios)</t>
    </r>
  </si>
  <si>
    <r>
      <rPr>
        <rFont val="Arial"/>
        <b/>
        <color theme="1"/>
        <sz val="9.0"/>
      </rPr>
      <t xml:space="preserve">2    </t>
    </r>
    <r>
      <rPr>
        <rFont val="Arial"/>
        <color theme="1"/>
        <sz val="9.0"/>
      </rPr>
      <t xml:space="preserve">                                       (3.880 beneficiarios)</t>
    </r>
  </si>
  <si>
    <r>
      <rPr>
        <rFont val="Arial"/>
        <b/>
        <color theme="1"/>
        <sz val="9.0"/>
      </rPr>
      <t xml:space="preserve">2    </t>
    </r>
    <r>
      <rPr>
        <rFont val="Arial"/>
        <color theme="1"/>
        <sz val="9.0"/>
      </rPr>
      <t xml:space="preserve">                                       (3.880 beneficiarios)</t>
    </r>
  </si>
  <si>
    <t>TOTAL CONTRATO incluido IVA, impuestos mpales y costos y gastos indirectos (3 mes)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</si>
</sst>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_-;\-* #,##0_-;_-* &quot;-&quot;??_-;_-@"/>
    <numFmt numFmtId="165" formatCode="_-&quot;$&quot;\ * #,##0_-;\-&quot;$&quot;\ * #,##0_-;_-&quot;$&quot;\ * &quot;-&quot;_-;_-@"/>
    <numFmt numFmtId="166" formatCode="_-&quot;$&quot;\ * #,##0_-;\-&quot;$&quot;\ * #,##0_-;_-&quot;$&quot;\ * &quot;-&quot;??_-;_-@"/>
    <numFmt numFmtId="167" formatCode="_-* #,##0_-;\-* #,##0_-;_-* &quot;-&quot;_-;_-@"/>
    <numFmt numFmtId="168" formatCode="_-&quot;$&quot;\ * #,##0.00_-;\-&quot;$&quot;\ * #,##0.00_-;_-&quot;$&quot;\ * &quot;-&quot;??_-;_-@"/>
  </numFmts>
  <fonts count="17">
    <font>
      <sz val="11.0"/>
      <color theme="1"/>
      <name val="Calibri"/>
      <scheme val="minor"/>
    </font>
    <font>
      <sz val="9.0"/>
      <color theme="1"/>
      <name val="Arial"/>
    </font>
    <font>
      <b/>
      <sz val="9.0"/>
      <color theme="1"/>
      <name val="Arial"/>
    </font>
    <font>
      <sz val="11.0"/>
      <color theme="1"/>
      <name val="Calibri"/>
    </font>
    <font/>
    <font>
      <b/>
      <sz val="9.0"/>
      <color theme="1"/>
      <name val="Calibri"/>
    </font>
    <font>
      <b/>
      <sz val="9.0"/>
      <color rgb="FF000000"/>
      <name val="Arial"/>
    </font>
    <font>
      <sz val="9.0"/>
      <color rgb="FF000000"/>
      <name val="Arial"/>
    </font>
    <font>
      <b/>
      <sz val="9.0"/>
      <color rgb="FFFF0000"/>
      <name val="Arial"/>
    </font>
    <font>
      <sz val="9.0"/>
      <color theme="0"/>
      <name val="Arial"/>
    </font>
    <font>
      <sz val="9.0"/>
      <color theme="1"/>
      <name val="Calibri"/>
    </font>
    <font>
      <b/>
      <sz val="9.0"/>
      <color theme="0"/>
      <name val="Arial"/>
    </font>
    <font>
      <b/>
      <i/>
      <sz val="9.0"/>
      <color rgb="FFFF0000"/>
      <name val="Arial"/>
    </font>
    <font>
      <sz val="9.0"/>
      <color rgb="FFFF0000"/>
      <name val="Arial"/>
    </font>
    <font>
      <sz val="11.0"/>
      <color theme="0"/>
      <name val="Calibri"/>
    </font>
    <font>
      <b/>
      <i/>
      <sz val="9.0"/>
      <color theme="0"/>
      <name val="Arial"/>
    </font>
    <font>
      <b/>
      <sz val="11.0"/>
      <color theme="1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DEEAF6"/>
        <bgColor rgb="FFDEEAF6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E2EFD9"/>
        <bgColor rgb="FFE2EFD9"/>
      </patternFill>
    </fill>
    <fill>
      <patternFill patternType="solid">
        <fgColor rgb="FFF4B083"/>
        <bgColor rgb="FFF4B083"/>
      </patternFill>
    </fill>
    <fill>
      <patternFill patternType="solid">
        <fgColor rgb="FFFFF2CB"/>
        <bgColor rgb="FFFFF2CB"/>
      </patternFill>
    </fill>
    <fill>
      <patternFill patternType="solid">
        <fgColor rgb="FFFFFF00"/>
        <bgColor rgb="FFFFFF00"/>
      </patternFill>
    </fill>
  </fills>
  <borders count="42">
    <border/>
    <border>
      <left/>
      <right/>
      <top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top style="thin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174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ill="1" applyFont="1"/>
    <xf borderId="2" fillId="0" fontId="3" numFmtId="0" xfId="0" applyAlignment="1" applyBorder="1" applyFont="1">
      <alignment horizontal="center"/>
    </xf>
    <xf borderId="1" fillId="2" fontId="2" numFmtId="164" xfId="0" applyBorder="1" applyFill="1" applyFont="1" applyNumberFormat="1"/>
    <xf borderId="3" fillId="0" fontId="4" numFmtId="0" xfId="0" applyBorder="1" applyFont="1"/>
    <xf borderId="4" fillId="0" fontId="4" numFmtId="0" xfId="0" applyBorder="1" applyFont="1"/>
    <xf borderId="0" fillId="0" fontId="1" numFmtId="0" xfId="0" applyFont="1"/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" fillId="3" fontId="2" numFmtId="164" xfId="0" applyBorder="1" applyFill="1" applyFont="1" applyNumberFormat="1"/>
    <xf borderId="10" fillId="2" fontId="2" numFmtId="0" xfId="0" applyBorder="1" applyFill="1" applyFont="1"/>
    <xf borderId="10" fillId="4" fontId="2" numFmtId="164" xfId="0" applyAlignment="1" applyBorder="1" applyFill="1" applyFont="1" applyNumberFormat="1">
      <alignment horizontal="right"/>
    </xf>
    <xf borderId="1" fillId="4" fontId="2" numFmtId="164" xfId="0" applyAlignment="1" applyBorder="1" applyFill="1" applyFont="1" applyNumberFormat="1">
      <alignment horizontal="right"/>
    </xf>
    <xf borderId="10" fillId="4" fontId="2" numFmtId="0" xfId="0" applyBorder="1" applyFill="1" applyFont="1"/>
    <xf borderId="1" fillId="4" fontId="2" numFmtId="0" xfId="0" applyBorder="1" applyFill="1" applyFont="1"/>
    <xf borderId="11" fillId="5" fontId="2" numFmtId="0" xfId="0" applyAlignment="1" applyBorder="1" applyFill="1" applyFont="1">
      <alignment horizontal="center" shrinkToFit="0" wrapText="1"/>
    </xf>
    <xf borderId="12" fillId="0" fontId="4" numFmtId="0" xfId="0" applyBorder="1" applyFont="1"/>
    <xf borderId="13" fillId="5" fontId="2" numFmtId="0" xfId="0" applyAlignment="1" applyBorder="1" applyFill="1" applyFont="1">
      <alignment horizontal="center" shrinkToFit="0" wrapText="1"/>
    </xf>
    <xf borderId="14" fillId="5" fontId="2" numFmtId="0" xfId="0" applyAlignment="1" applyBorder="1" applyFill="1" applyFont="1">
      <alignment horizontal="center"/>
    </xf>
    <xf borderId="15" fillId="5" fontId="2" numFmtId="0" xfId="0" applyAlignment="1" applyBorder="1" applyFill="1" applyFont="1">
      <alignment horizontal="center" shrinkToFit="0" vertical="center" wrapText="1"/>
    </xf>
    <xf borderId="16" fillId="5" fontId="2" numFmtId="0" xfId="0" applyAlignment="1" applyBorder="1" applyFill="1" applyFont="1">
      <alignment horizontal="center" shrinkToFit="0" vertical="center" wrapText="1"/>
    </xf>
    <xf borderId="10" fillId="5" fontId="2" numFmtId="0" xfId="0" applyAlignment="1" applyBorder="1" applyFill="1" applyFont="1">
      <alignment horizontal="center" shrinkToFit="0" vertical="center" wrapText="1"/>
    </xf>
    <xf borderId="17" fillId="0" fontId="4" numFmtId="0" xfId="0" applyBorder="1" applyFont="1"/>
    <xf borderId="10" fillId="0" fontId="2" numFmtId="0" xfId="0" applyAlignment="1" applyBorder="1" applyFont="1">
      <alignment horizontal="center" shrinkToFit="0" vertical="center" wrapText="1"/>
    </xf>
    <xf borderId="18" fillId="0" fontId="1" numFmtId="0" xfId="0" applyAlignment="1" applyBorder="1" applyFont="1">
      <alignment shrinkToFit="0" wrapText="1"/>
    </xf>
    <xf borderId="10" fillId="0" fontId="1" numFmtId="0" xfId="0" applyAlignment="1" applyBorder="1" applyFont="1">
      <alignment horizontal="center" shrinkToFit="0" vertical="center" wrapText="1"/>
    </xf>
    <xf borderId="19" fillId="0" fontId="1" numFmtId="165" xfId="0" applyAlignment="1" applyBorder="1" applyFont="1" applyNumberFormat="1">
      <alignment shrinkToFit="0" vertical="center" wrapText="1"/>
    </xf>
    <xf borderId="15" fillId="5" fontId="2" numFmtId="0" xfId="0" applyAlignment="1" applyBorder="1" applyFill="1" applyFont="1">
      <alignment horizontal="center" vertical="center"/>
    </xf>
    <xf borderId="17" fillId="0" fontId="1" numFmtId="165" xfId="0" applyAlignment="1" applyBorder="1" applyFont="1" applyNumberFormat="1">
      <alignment shrinkToFit="0" vertical="center" wrapText="1"/>
    </xf>
    <xf borderId="20" fillId="0" fontId="1" numFmtId="165" xfId="0" applyAlignment="1" applyBorder="1" applyFont="1" applyNumberFormat="1">
      <alignment shrinkToFit="0" vertical="center" wrapText="1"/>
    </xf>
    <xf borderId="21" fillId="0" fontId="1" numFmtId="0" xfId="0" applyAlignment="1" applyBorder="1" applyFont="1">
      <alignment shrinkToFit="0" wrapText="1"/>
    </xf>
    <xf borderId="22" fillId="0" fontId="1" numFmtId="165" xfId="0" applyAlignment="1" applyBorder="1" applyFont="1" applyNumberFormat="1">
      <alignment shrinkToFit="0" vertical="center" wrapText="1"/>
    </xf>
    <xf borderId="23" fillId="0" fontId="1" numFmtId="165" xfId="0" applyAlignment="1" applyBorder="1" applyFont="1" applyNumberFormat="1">
      <alignment shrinkToFit="0" vertical="center" wrapText="1"/>
    </xf>
    <xf borderId="24" fillId="0" fontId="2" numFmtId="0" xfId="0" applyAlignment="1" applyBorder="1" applyFont="1">
      <alignment horizontal="center" shrinkToFit="0" wrapText="1"/>
    </xf>
    <xf borderId="25" fillId="0" fontId="4" numFmtId="0" xfId="0" applyBorder="1" applyFont="1"/>
    <xf borderId="26" fillId="0" fontId="4" numFmtId="0" xfId="0" applyBorder="1" applyFont="1"/>
    <xf borderId="27" fillId="4" fontId="2" numFmtId="165" xfId="0" applyBorder="1" applyFill="1" applyFont="1" applyNumberFormat="1"/>
    <xf borderId="0" fillId="0" fontId="3" numFmtId="164" xfId="0" applyFont="1" applyNumberFormat="1"/>
    <xf borderId="1" fillId="2" fontId="1" numFmtId="166" xfId="0" applyBorder="1" applyFill="1" applyFont="1" applyNumberFormat="1"/>
    <xf borderId="1" fillId="2" fontId="1" numFmtId="165" xfId="0" applyBorder="1" applyFill="1" applyFont="1" applyNumberFormat="1"/>
    <xf borderId="10" fillId="2" fontId="1" numFmtId="0" xfId="0" applyBorder="1" applyFill="1" applyFont="1"/>
    <xf borderId="10" fillId="4" fontId="2" numFmtId="164" xfId="0" applyBorder="1" applyFill="1" applyFont="1" applyNumberFormat="1"/>
    <xf borderId="1" fillId="4" fontId="2" numFmtId="164" xfId="0" applyBorder="1" applyFill="1" applyFont="1" applyNumberFormat="1"/>
    <xf borderId="14" fillId="2" fontId="1" numFmtId="0" xfId="0" applyBorder="1" applyFill="1" applyFont="1"/>
    <xf borderId="14" fillId="4" fontId="2" numFmtId="0" xfId="0" applyBorder="1" applyFill="1" applyFont="1"/>
    <xf borderId="24" fillId="5" fontId="2" numFmtId="0" xfId="0" applyAlignment="1" applyBorder="1" applyFill="1" applyFont="1">
      <alignment horizontal="center" shrinkToFit="0" wrapText="1"/>
    </xf>
    <xf borderId="28" fillId="0" fontId="4" numFmtId="0" xfId="0" applyBorder="1" applyFont="1"/>
    <xf borderId="29" fillId="5" fontId="2" numFmtId="0" xfId="0" applyAlignment="1" applyBorder="1" applyFill="1" applyFont="1">
      <alignment horizontal="center"/>
    </xf>
    <xf borderId="15" fillId="5" fontId="5" numFmtId="0" xfId="0" applyAlignment="1" applyBorder="1" applyFill="1" applyFont="1">
      <alignment horizontal="center" shrinkToFit="0" vertical="center" wrapText="1"/>
    </xf>
    <xf borderId="30" fillId="5" fontId="2" numFmtId="0" xfId="0" applyAlignment="1" applyBorder="1" applyFill="1" applyFont="1">
      <alignment shrinkToFit="0" vertical="center" wrapText="1"/>
    </xf>
    <xf borderId="29" fillId="5" fontId="2" numFmtId="0" xfId="0" applyAlignment="1" applyBorder="1" applyFill="1" applyFont="1">
      <alignment shrinkToFit="0" vertical="center" wrapText="1"/>
    </xf>
    <xf borderId="14" fillId="5" fontId="2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ill="1" applyFont="1">
      <alignment vertical="center"/>
    </xf>
    <xf borderId="31" fillId="0" fontId="2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shrinkToFit="0" vertical="center" wrapText="1"/>
    </xf>
    <xf borderId="26" fillId="0" fontId="1" numFmtId="165" xfId="0" applyAlignment="1" applyBorder="1" applyFont="1" applyNumberFormat="1">
      <alignment shrinkToFit="0" vertical="center" wrapText="1"/>
    </xf>
    <xf borderId="20" fillId="0" fontId="2" numFmtId="165" xfId="0" applyAlignment="1" applyBorder="1" applyFont="1" applyNumberFormat="1">
      <alignment shrinkToFit="0" vertical="center" wrapText="1"/>
    </xf>
    <xf borderId="19" fillId="0" fontId="1" numFmtId="165" xfId="0" applyAlignment="1" applyBorder="1" applyFont="1" applyNumberFormat="1">
      <alignment shrinkToFit="0" wrapText="1"/>
    </xf>
    <xf borderId="22" fillId="0" fontId="1" numFmtId="165" xfId="0" applyAlignment="1" applyBorder="1" applyFont="1" applyNumberFormat="1">
      <alignment shrinkToFit="0" wrapText="1"/>
    </xf>
    <xf borderId="32" fillId="0" fontId="1" numFmtId="165" xfId="0" applyAlignment="1" applyBorder="1" applyFont="1" applyNumberFormat="1">
      <alignment shrinkToFit="0" wrapText="1"/>
    </xf>
    <xf borderId="33" fillId="0" fontId="2" numFmtId="165" xfId="0" applyAlignment="1" applyBorder="1" applyFont="1" applyNumberFormat="1">
      <alignment shrinkToFit="0" wrapText="1"/>
    </xf>
    <xf borderId="34" fillId="0" fontId="2" numFmtId="0" xfId="0" applyAlignment="1" applyBorder="1" applyFont="1">
      <alignment horizontal="center" shrinkToFit="0" wrapText="1"/>
    </xf>
    <xf borderId="35" fillId="0" fontId="4" numFmtId="0" xfId="0" applyBorder="1" applyFont="1"/>
    <xf borderId="22" fillId="0" fontId="4" numFmtId="0" xfId="0" applyBorder="1" applyFont="1"/>
    <xf borderId="10" fillId="4" fontId="2" numFmtId="165" xfId="0" applyBorder="1" applyFill="1" applyFont="1" applyNumberFormat="1"/>
    <xf borderId="0" fillId="0" fontId="1" numFmtId="0" xfId="0" applyAlignment="1" applyFont="1">
      <alignment shrinkToFit="0" wrapText="1"/>
    </xf>
    <xf borderId="0" fillId="0" fontId="1" numFmtId="165" xfId="0" applyAlignment="1" applyFont="1" applyNumberFormat="1">
      <alignment shrinkToFit="0" wrapText="1"/>
    </xf>
    <xf borderId="0" fillId="0" fontId="2" numFmtId="165" xfId="0" applyAlignment="1" applyFont="1" applyNumberFormat="1">
      <alignment shrinkToFit="0" wrapText="1"/>
    </xf>
    <xf borderId="36" fillId="0" fontId="2" numFmtId="0" xfId="0" applyAlignment="1" applyBorder="1" applyFont="1">
      <alignment shrinkToFit="0" wrapText="1"/>
    </xf>
    <xf borderId="36" fillId="0" fontId="4" numFmtId="0" xfId="0" applyBorder="1" applyFont="1"/>
    <xf borderId="10" fillId="5" fontId="6" numFmtId="0" xfId="0" applyAlignment="1" applyBorder="1" applyFill="1" applyFont="1">
      <alignment horizontal="center" shrinkToFit="0" vertical="center" wrapText="1"/>
    </xf>
    <xf borderId="10" fillId="0" fontId="6" numFmtId="0" xfId="0" applyAlignment="1" applyBorder="1" applyFont="1">
      <alignment horizontal="left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10" fillId="6" fontId="1" numFmtId="167" xfId="0" applyAlignment="1" applyBorder="1" applyFill="1" applyFont="1" applyNumberFormat="1">
      <alignment horizontal="center" vertical="center"/>
    </xf>
    <xf borderId="10" fillId="6" fontId="6" numFmtId="167" xfId="0" applyAlignment="1" applyBorder="1" applyFill="1" applyFont="1" applyNumberFormat="1">
      <alignment horizontal="center" shrinkToFit="0" vertical="center" wrapText="1"/>
    </xf>
    <xf borderId="10" fillId="0" fontId="6" numFmtId="167" xfId="0" applyAlignment="1" applyBorder="1" applyFont="1" applyNumberFormat="1">
      <alignment horizontal="center" shrinkToFit="0" vertical="center" wrapText="1"/>
    </xf>
    <xf borderId="10" fillId="0" fontId="2" numFmtId="0" xfId="0" applyAlignment="1" applyBorder="1" applyFont="1">
      <alignment shrinkToFit="0" vertical="center" wrapText="1"/>
    </xf>
    <xf borderId="10" fillId="0" fontId="1" numFmtId="167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shrinkToFit="0" vertical="center" wrapText="1"/>
    </xf>
    <xf borderId="24" fillId="2" fontId="2" numFmtId="0" xfId="0" applyAlignment="1" applyBorder="1" applyFill="1" applyFont="1">
      <alignment horizontal="center" shrinkToFit="0" wrapText="1"/>
    </xf>
    <xf borderId="10" fillId="2" fontId="2" numFmtId="167" xfId="0" applyBorder="1" applyFill="1" applyFont="1" applyNumberFormat="1"/>
    <xf borderId="10" fillId="4" fontId="2" numFmtId="167" xfId="0" applyBorder="1" applyFill="1" applyFont="1" applyNumberFormat="1"/>
    <xf borderId="0" fillId="0" fontId="2" numFmtId="0" xfId="0" applyAlignment="1" applyFont="1">
      <alignment vertical="center"/>
    </xf>
    <xf borderId="15" fillId="5" fontId="2" numFmtId="165" xfId="0" applyAlignment="1" applyBorder="1" applyFill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0" fillId="5" fontId="2" numFmtId="0" xfId="0" applyAlignment="1" applyBorder="1" applyFill="1" applyFont="1">
      <alignment horizontal="center" vertical="center"/>
    </xf>
    <xf borderId="10" fillId="0" fontId="1" numFmtId="0" xfId="0" applyAlignment="1" applyBorder="1" applyFont="1">
      <alignment horizontal="left" shrinkToFit="0" wrapText="1"/>
    </xf>
    <xf borderId="10" fillId="0" fontId="1" numFmtId="0" xfId="0" applyAlignment="1" applyBorder="1" applyFont="1">
      <alignment horizontal="center"/>
    </xf>
    <xf borderId="10" fillId="0" fontId="1" numFmtId="3" xfId="0" applyAlignment="1" applyBorder="1" applyFont="1" applyNumberFormat="1">
      <alignment horizontal="center" shrinkToFit="0" wrapText="1"/>
    </xf>
    <xf borderId="10" fillId="0" fontId="2" numFmtId="164" xfId="0" applyAlignment="1" applyBorder="1" applyFont="1" applyNumberFormat="1">
      <alignment horizontal="center" shrinkToFit="0" wrapText="1"/>
    </xf>
    <xf borderId="0" fillId="0" fontId="1" numFmtId="164" xfId="0" applyFont="1" applyNumberFormat="1"/>
    <xf borderId="24" fillId="7" fontId="2" numFmtId="0" xfId="0" applyAlignment="1" applyBorder="1" applyFill="1" applyFont="1">
      <alignment horizontal="center" shrinkToFit="0" wrapText="1"/>
    </xf>
    <xf borderId="37" fillId="4" fontId="2" numFmtId="164" xfId="0" applyAlignment="1" applyBorder="1" applyFill="1" applyFont="1" applyNumberFormat="1">
      <alignment horizontal="center" shrinkToFit="0" wrapText="1"/>
    </xf>
    <xf borderId="0" fillId="0" fontId="2" numFmtId="164" xfId="0" applyFont="1" applyNumberFormat="1"/>
    <xf borderId="0" fillId="0" fontId="2" numFmtId="0" xfId="0" applyAlignment="1" applyFont="1">
      <alignment horizontal="center" shrinkToFit="0" wrapText="1"/>
    </xf>
    <xf borderId="0" fillId="0" fontId="2" numFmtId="0" xfId="0" applyAlignment="1" applyFont="1">
      <alignment horizontal="left" shrinkToFit="0" wrapText="1"/>
    </xf>
    <xf borderId="10" fillId="5" fontId="2" numFmtId="0" xfId="0" applyAlignment="1" applyBorder="1" applyFill="1" applyFont="1">
      <alignment horizontal="center" shrinkToFit="0" wrapText="1"/>
    </xf>
    <xf borderId="10" fillId="5" fontId="2" numFmtId="0" xfId="0" applyAlignment="1" applyBorder="1" applyFill="1" applyFont="1">
      <alignment horizontal="center"/>
    </xf>
    <xf borderId="10" fillId="5" fontId="1" numFmtId="0" xfId="0" applyAlignment="1" applyBorder="1" applyFill="1" applyFont="1">
      <alignment horizontal="center" shrinkToFit="0" vertical="center" wrapText="1"/>
    </xf>
    <xf borderId="0" fillId="0" fontId="2" numFmtId="165" xfId="0" applyAlignment="1" applyFont="1" applyNumberFormat="1">
      <alignment horizontal="center" shrinkToFit="0" vertical="center" wrapText="1"/>
    </xf>
    <xf borderId="10" fillId="0" fontId="1" numFmtId="164" xfId="0" applyAlignment="1" applyBorder="1" applyFont="1" applyNumberFormat="1">
      <alignment horizontal="center" shrinkToFit="0" vertical="center" wrapText="1"/>
    </xf>
    <xf borderId="10" fillId="0" fontId="2" numFmtId="164" xfId="0" applyAlignment="1" applyBorder="1" applyFont="1" applyNumberFormat="1">
      <alignment horizontal="left" shrinkToFit="0" vertical="center" wrapText="1"/>
    </xf>
    <xf borderId="0" fillId="0" fontId="1" numFmtId="0" xfId="0" applyAlignment="1" applyFont="1">
      <alignment horizontal="center" shrinkToFit="0" vertical="center" wrapText="1"/>
    </xf>
    <xf borderId="10" fillId="0" fontId="1" numFmtId="0" xfId="0" applyAlignment="1" applyBorder="1" applyFont="1">
      <alignment shrinkToFit="0" wrapText="1"/>
    </xf>
    <xf borderId="0" fillId="0" fontId="1" numFmtId="164" xfId="0" applyAlignment="1" applyFont="1" applyNumberFormat="1">
      <alignment horizontal="center" shrinkToFit="0" vertical="center" wrapText="1"/>
    </xf>
    <xf borderId="10" fillId="8" fontId="2" numFmtId="164" xfId="0" applyAlignment="1" applyBorder="1" applyFill="1" applyFont="1" applyNumberFormat="1">
      <alignment horizontal="center" shrinkToFit="0" wrapText="1"/>
    </xf>
    <xf borderId="25" fillId="0" fontId="3" numFmtId="0" xfId="0" applyAlignment="1" applyBorder="1" applyFont="1">
      <alignment horizontal="center" shrinkToFit="0" wrapText="1"/>
    </xf>
    <xf borderId="38" fillId="5" fontId="2" numFmtId="0" xfId="0" applyAlignment="1" applyBorder="1" applyFill="1" applyFont="1">
      <alignment horizontal="center" shrinkToFit="0" vertical="center" wrapText="1"/>
    </xf>
    <xf borderId="10" fillId="5" fontId="2" numFmtId="0" xfId="0" applyAlignment="1" applyBorder="1" applyFill="1" applyFont="1">
      <alignment vertical="center"/>
    </xf>
    <xf borderId="10" fillId="5" fontId="1" numFmtId="0" xfId="0" applyAlignment="1" applyBorder="1" applyFill="1" applyFont="1">
      <alignment vertical="center"/>
    </xf>
    <xf borderId="39" fillId="0" fontId="4" numFmtId="0" xfId="0" applyBorder="1" applyFont="1"/>
    <xf borderId="10" fillId="0" fontId="1" numFmtId="0" xfId="0" applyAlignment="1" applyBorder="1" applyFont="1">
      <alignment horizontal="center" vertical="center"/>
    </xf>
    <xf borderId="10" fillId="0" fontId="1" numFmtId="164" xfId="0" applyAlignment="1" applyBorder="1" applyFont="1" applyNumberFormat="1">
      <alignment shrinkToFit="0" vertical="center" wrapText="1"/>
    </xf>
    <xf borderId="24" fillId="0" fontId="1" numFmtId="164" xfId="0" applyAlignment="1" applyBorder="1" applyFont="1" applyNumberFormat="1">
      <alignment shrinkToFit="0" vertical="center" wrapText="1"/>
    </xf>
    <xf borderId="10" fillId="8" fontId="2" numFmtId="164" xfId="0" applyAlignment="1" applyBorder="1" applyFill="1" applyFont="1" applyNumberFormat="1">
      <alignment shrinkToFit="0" vertical="center" wrapText="1"/>
    </xf>
    <xf borderId="0" fillId="0" fontId="1" numFmtId="164" xfId="0" applyAlignment="1" applyFont="1" applyNumberFormat="1">
      <alignment vertical="center"/>
    </xf>
    <xf borderId="0" fillId="0" fontId="8" numFmtId="164" xfId="0" applyFont="1" applyNumberFormat="1"/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shrinkToFit="0" wrapText="1"/>
    </xf>
    <xf borderId="24" fillId="0" fontId="2" numFmtId="0" xfId="0" applyAlignment="1" applyBorder="1" applyFont="1">
      <alignment horizontal="center"/>
    </xf>
    <xf borderId="15" fillId="0" fontId="2" numFmtId="0" xfId="0" applyAlignment="1" applyBorder="1" applyFont="1">
      <alignment horizontal="center" shrinkToFit="0" textRotation="90" vertical="center" wrapText="1"/>
    </xf>
    <xf borderId="10" fillId="9" fontId="2" numFmtId="0" xfId="0" applyAlignment="1" applyBorder="1" applyFill="1" applyFont="1">
      <alignment horizontal="center" shrinkToFit="0" vertical="center" wrapText="1"/>
    </xf>
    <xf borderId="0" fillId="0" fontId="3" numFmtId="3" xfId="0" applyFont="1" applyNumberFormat="1"/>
    <xf borderId="1" fillId="6" fontId="1" numFmtId="0" xfId="0" applyBorder="1" applyFill="1" applyFont="1"/>
    <xf borderId="0" fillId="0" fontId="2" numFmtId="0" xfId="0" applyAlignment="1" applyFont="1">
      <alignment shrinkToFit="0" vertical="center" wrapText="1"/>
    </xf>
    <xf borderId="40" fillId="0" fontId="4" numFmtId="0" xfId="0" applyBorder="1" applyFont="1"/>
    <xf borderId="15" fillId="0" fontId="1" numFmtId="0" xfId="0" applyAlignment="1" applyBorder="1" applyFont="1">
      <alignment horizontal="center" shrinkToFit="0" vertical="center" wrapText="1"/>
    </xf>
    <xf borderId="10" fillId="0" fontId="2" numFmtId="165" xfId="0" applyAlignment="1" applyBorder="1" applyFont="1" applyNumberFormat="1">
      <alignment vertical="center"/>
    </xf>
    <xf borderId="1" fillId="6" fontId="9" numFmtId="0" xfId="0" applyBorder="1" applyFill="1" applyFont="1"/>
    <xf borderId="1" fillId="6" fontId="9" numFmtId="168" xfId="0" applyBorder="1" applyFill="1" applyFont="1" applyNumberFormat="1"/>
    <xf borderId="0" fillId="0" fontId="9" numFmtId="165" xfId="0" applyFont="1" applyNumberFormat="1"/>
    <xf borderId="25" fillId="0" fontId="10" numFmtId="0" xfId="0" applyAlignment="1" applyBorder="1" applyFont="1">
      <alignment horizontal="center" shrinkToFit="0" wrapText="1"/>
    </xf>
    <xf borderId="24" fillId="10" fontId="2" numFmtId="0" xfId="0" applyAlignment="1" applyBorder="1" applyFill="1" applyFont="1">
      <alignment horizontal="center" shrinkToFit="0" vertical="center" wrapText="1"/>
    </xf>
    <xf borderId="10" fillId="10" fontId="2" numFmtId="165" xfId="0" applyAlignment="1" applyBorder="1" applyFill="1" applyFont="1" applyNumberFormat="1">
      <alignment vertical="center"/>
    </xf>
    <xf borderId="1" fillId="6" fontId="1" numFmtId="164" xfId="0" applyBorder="1" applyFill="1" applyFont="1" applyNumberFormat="1"/>
    <xf borderId="0" fillId="0" fontId="11" numFmtId="165" xfId="0" applyFont="1" applyNumberFormat="1"/>
    <xf borderId="24" fillId="11" fontId="2" numFmtId="0" xfId="0" applyAlignment="1" applyBorder="1" applyFill="1" applyFont="1">
      <alignment horizontal="center" shrinkToFit="0" vertical="center" wrapText="1"/>
    </xf>
    <xf borderId="10" fillId="11" fontId="2" numFmtId="165" xfId="0" applyAlignment="1" applyBorder="1" applyFill="1" applyFont="1" applyNumberFormat="1">
      <alignment vertical="center"/>
    </xf>
    <xf borderId="1" fillId="6" fontId="1" numFmtId="168" xfId="0" applyBorder="1" applyFill="1" applyFont="1" applyNumberFormat="1"/>
    <xf borderId="0" fillId="0" fontId="3" numFmtId="168" xfId="0" applyFont="1" applyNumberFormat="1"/>
    <xf borderId="10" fillId="0" fontId="3" numFmtId="0" xfId="0" applyBorder="1" applyFont="1"/>
    <xf borderId="10" fillId="0" fontId="3" numFmtId="165" xfId="0" applyBorder="1" applyFont="1" applyNumberFormat="1"/>
    <xf borderId="10" fillId="0" fontId="3" numFmtId="164" xfId="0" applyBorder="1" applyFont="1" applyNumberFormat="1"/>
    <xf borderId="10" fillId="0" fontId="3" numFmtId="166" xfId="0" applyBorder="1" applyFont="1" applyNumberFormat="1"/>
    <xf borderId="0" fillId="0" fontId="3" numFmtId="0" xfId="0" applyAlignment="1" applyFont="1">
      <alignment horizontal="center"/>
    </xf>
    <xf borderId="10" fillId="5" fontId="2" numFmtId="0" xfId="0" applyAlignment="1" applyBorder="1" applyFill="1" applyFont="1">
      <alignment shrinkToFit="0" vertical="center" wrapText="1"/>
    </xf>
    <xf borderId="0" fillId="0" fontId="9" numFmtId="168" xfId="0" applyFont="1" applyNumberFormat="1"/>
    <xf borderId="1" fillId="6" fontId="3" numFmtId="0" xfId="0" applyBorder="1" applyFill="1" applyFont="1"/>
    <xf borderId="0" fillId="0" fontId="12" numFmtId="168" xfId="0" applyAlignment="1" applyFont="1" applyNumberFormat="1">
      <alignment horizontal="center"/>
    </xf>
    <xf borderId="0" fillId="0" fontId="12" numFmtId="165" xfId="0" applyAlignment="1" applyFont="1" applyNumberFormat="1">
      <alignment horizontal="center"/>
    </xf>
    <xf borderId="1" fillId="6" fontId="3" numFmtId="164" xfId="0" applyBorder="1" applyFill="1" applyFont="1" applyNumberFormat="1"/>
    <xf borderId="0" fillId="0" fontId="13" numFmtId="165" xfId="0" applyFont="1" applyNumberFormat="1"/>
    <xf borderId="1" fillId="6" fontId="9" numFmtId="165" xfId="0" applyBorder="1" applyFill="1" applyFont="1" applyNumberFormat="1"/>
    <xf borderId="1" fillId="6" fontId="14" numFmtId="0" xfId="0" applyBorder="1" applyFill="1" applyFont="1"/>
    <xf borderId="1" fillId="6" fontId="15" numFmtId="168" xfId="0" applyAlignment="1" applyBorder="1" applyFill="1" applyFont="1" applyNumberFormat="1">
      <alignment horizontal="center"/>
    </xf>
    <xf borderId="1" fillId="6" fontId="15" numFmtId="165" xfId="0" applyAlignment="1" applyBorder="1" applyFill="1" applyFont="1" applyNumberFormat="1">
      <alignment horizontal="center"/>
    </xf>
    <xf borderId="1" fillId="6" fontId="14" numFmtId="164" xfId="0" applyBorder="1" applyFill="1" applyFont="1" applyNumberFormat="1"/>
    <xf borderId="1" fillId="6" fontId="9" numFmtId="164" xfId="0" applyBorder="1" applyFill="1" applyFont="1" applyNumberFormat="1"/>
    <xf borderId="1" fillId="6" fontId="11" numFmtId="165" xfId="0" applyBorder="1" applyFill="1" applyFont="1" applyNumberFormat="1"/>
    <xf borderId="36" fillId="0" fontId="9" numFmtId="168" xfId="0" applyBorder="1" applyFont="1" applyNumberFormat="1"/>
    <xf borderId="36" fillId="0" fontId="13" numFmtId="165" xfId="0" applyBorder="1" applyFont="1" applyNumberFormat="1"/>
    <xf borderId="41" fillId="0" fontId="3" numFmtId="164" xfId="0" applyBorder="1" applyFont="1" applyNumberFormat="1"/>
    <xf borderId="1" fillId="12" fontId="16" numFmtId="164" xfId="0" applyBorder="1" applyFill="1" applyFont="1" applyNumberFormat="1"/>
    <xf borderId="0" fillId="0" fontId="14" numFmtId="0" xfId="0" applyFont="1"/>
    <xf borderId="1" fillId="6" fontId="14" numFmtId="168" xfId="0" applyBorder="1" applyFill="1" applyFont="1" applyNumberFormat="1"/>
    <xf borderId="0" fillId="0" fontId="14" numFmtId="164" xfId="0" applyFont="1" applyNumberFormat="1"/>
    <xf borderId="0" fillId="0" fontId="14" numFmtId="165" xfId="0" applyFont="1" applyNumberFormat="1"/>
    <xf borderId="0" fillId="0" fontId="8" numFmtId="165" xfId="0" applyFont="1" applyNumberFormat="1"/>
    <xf borderId="0" fillId="0" fontId="3" numFmtId="16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95250</xdr:colOff>
      <xdr:row>2</xdr:row>
      <xdr:rowOff>133350</xdr:rowOff>
    </xdr:from>
    <xdr:ext cx="4286250" cy="1571625"/>
    <xdr:sp>
      <xdr:nvSpPr>
        <xdr:cNvPr id="3" name="Shape 3"/>
        <xdr:cNvSpPr txBox="1"/>
      </xdr:nvSpPr>
      <xdr:spPr>
        <a:xfrm>
          <a:off x="3202875" y="2998950"/>
          <a:ext cx="4286250" cy="15621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800"/>
            <a:buFont typeface="Arial"/>
            <a:buNone/>
          </a:pPr>
          <a:r>
            <a:rPr b="1" i="1" lang="en-US" sz="1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“Fundación Semillas del Futuro”</a:t>
          </a:r>
          <a:endParaRPr b="1" i="1" sz="11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i="1" lang="en-US" sz="11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RUT 816.004.977-9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i="1" lang="en-US" sz="11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Email: </a:t>
          </a:r>
          <a:r>
            <a:rPr lang="en-US" sz="1100" u="sng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fundacionsemillasdelfuturopei@gmail.com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lang="en-US" sz="1100" u="sng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hemar26@hotmail.com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lang="en-US" sz="1100" u="sng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hernandomayor40@gmail.com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i="1" lang="en-US" sz="11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Registro Nacional de Turismo: 45705 – 55525 – 126519 – 234744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i="1" lang="en-US" sz="11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Pereira – Colombia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Arial"/>
            <a:buNone/>
          </a:pPr>
          <a:r>
            <a:rPr i="1" lang="en-US" sz="11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 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200"/>
            <a:buFont typeface="Arial"/>
            <a:buNone/>
          </a:pPr>
          <a:r>
            <a:rPr lang="en-US" sz="12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 </a:t>
          </a:r>
          <a:endParaRPr sz="1200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oneCellAnchor>
    <xdr:from>
      <xdr:col>2</xdr:col>
      <xdr:colOff>476250</xdr:colOff>
      <xdr:row>3</xdr:row>
      <xdr:rowOff>104775</xdr:rowOff>
    </xdr:from>
    <xdr:ext cx="1438275" cy="10382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876300</xdr:colOff>
      <xdr:row>98</xdr:row>
      <xdr:rowOff>19050</xdr:rowOff>
    </xdr:from>
    <xdr:ext cx="523875" cy="933450"/>
    <xdr:pic>
      <xdr:nvPicPr>
        <xdr:cNvPr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bdf707aff2530507/Escritorio/ALCALDIA%20DE%20PEREIRA/SEGURIDAD%20ALIMENTARIA/PROCESO%20BIENESTARINA/VIGENCIA%202025/ADICION%20OCTUBRE%202025/6.%20PRESUPUESTO%20PROCESO%20COLADAS%20VRS%202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en 750"/>
      <sheetName val="NUTRISALUD"/>
      <sheetName val="NUTRIAMBIENTAL"/>
      <sheetName val="SEMILLAS FUTURO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8.0"/>
    <col customWidth="1" min="3" max="3" width="16.57"/>
    <col customWidth="1" min="4" max="4" width="18.0"/>
    <col customWidth="1" min="5" max="5" width="16.29"/>
    <col customWidth="1" min="6" max="6" width="18.14"/>
    <col customWidth="1" min="7" max="7" width="14.86"/>
    <col customWidth="1" min="8" max="8" width="19.43"/>
    <col customWidth="1" min="9" max="9" width="14.0"/>
    <col customWidth="1" min="10" max="10" width="10.71"/>
    <col customWidth="1" min="11" max="11" width="16.71"/>
    <col customWidth="1" min="12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</row>
    <row r="2">
      <c r="A2" s="1"/>
      <c r="B2" s="2" t="s">
        <v>0</v>
      </c>
      <c r="C2" s="4">
        <v>0.0</v>
      </c>
      <c r="D2" s="4"/>
      <c r="E2" s="1"/>
      <c r="F2" s="1"/>
      <c r="G2" s="1"/>
      <c r="H2" s="1"/>
      <c r="I2" s="1"/>
    </row>
    <row r="3">
      <c r="A3" s="7"/>
      <c r="B3" s="13">
        <f>+C8+C18</f>
        <v>4880</v>
      </c>
      <c r="C3" s="1"/>
      <c r="D3" s="1"/>
      <c r="E3" s="1"/>
      <c r="F3" s="1"/>
      <c r="G3" s="1"/>
      <c r="H3" s="1"/>
      <c r="I3" s="1"/>
    </row>
    <row r="4">
      <c r="A4" s="2" t="s">
        <v>1</v>
      </c>
      <c r="B4" s="2" t="s">
        <v>2</v>
      </c>
      <c r="C4" s="1"/>
      <c r="D4" s="1"/>
      <c r="E4" s="1"/>
      <c r="F4" s="1"/>
      <c r="G4" s="1"/>
      <c r="H4" s="1"/>
      <c r="I4" s="1"/>
    </row>
    <row r="5">
      <c r="A5" s="1"/>
      <c r="B5" s="2" t="s">
        <v>3</v>
      </c>
      <c r="C5" s="1"/>
      <c r="D5" s="1"/>
      <c r="E5" s="1"/>
      <c r="F5" s="1"/>
      <c r="G5" s="1"/>
      <c r="H5" s="1"/>
      <c r="I5" s="1"/>
    </row>
    <row r="6">
      <c r="A6" s="1"/>
      <c r="B6" s="2"/>
      <c r="C6" s="1"/>
      <c r="D6" s="1"/>
      <c r="E6" s="1"/>
      <c r="F6" s="1"/>
      <c r="G6" s="1"/>
      <c r="H6" s="1"/>
      <c r="I6" s="1"/>
    </row>
    <row r="7">
      <c r="A7" s="1"/>
      <c r="B7" s="2" t="s">
        <v>4</v>
      </c>
      <c r="C7" s="1"/>
      <c r="D7" s="1"/>
      <c r="E7" s="1"/>
      <c r="F7" s="1"/>
      <c r="G7" s="1"/>
      <c r="H7" s="1"/>
      <c r="I7" s="1"/>
    </row>
    <row r="8">
      <c r="A8" s="1"/>
      <c r="B8" s="14" t="s">
        <v>5</v>
      </c>
      <c r="C8" s="15">
        <v>1000.0</v>
      </c>
      <c r="D8" s="16"/>
      <c r="E8" s="1"/>
      <c r="F8" s="1"/>
      <c r="G8" s="1"/>
      <c r="H8" s="1"/>
      <c r="I8" s="1"/>
    </row>
    <row r="9">
      <c r="A9" s="1"/>
      <c r="B9" s="14" t="s">
        <v>6</v>
      </c>
      <c r="C9" s="17">
        <v>2.0</v>
      </c>
      <c r="D9" s="18"/>
      <c r="E9" s="1"/>
      <c r="F9" s="1"/>
      <c r="G9" s="1"/>
      <c r="H9" s="1"/>
      <c r="I9" s="1"/>
    </row>
    <row r="10">
      <c r="A10" s="1"/>
      <c r="B10" s="2"/>
      <c r="C10" s="1"/>
      <c r="D10" s="1"/>
      <c r="E10" s="1"/>
      <c r="F10" s="1"/>
      <c r="G10" s="1"/>
      <c r="H10" s="1"/>
      <c r="I10" s="1"/>
    </row>
    <row r="11">
      <c r="A11" s="1"/>
      <c r="B11" s="19"/>
      <c r="C11" s="20"/>
      <c r="D11" s="21"/>
      <c r="E11" s="22"/>
      <c r="F11" s="22"/>
      <c r="G11" s="22"/>
      <c r="H11" s="23" t="s">
        <v>7</v>
      </c>
      <c r="I11" s="23" t="s">
        <v>8</v>
      </c>
    </row>
    <row r="12">
      <c r="A12" s="1"/>
      <c r="B12" s="24" t="s">
        <v>9</v>
      </c>
      <c r="C12" s="25" t="s">
        <v>10</v>
      </c>
      <c r="D12" s="25" t="s">
        <v>11</v>
      </c>
      <c r="E12" s="25" t="s">
        <v>13</v>
      </c>
      <c r="F12" s="25" t="s">
        <v>14</v>
      </c>
      <c r="G12" s="25" t="s">
        <v>15</v>
      </c>
      <c r="H12" s="26"/>
      <c r="I12" s="26"/>
    </row>
    <row r="13">
      <c r="A13" s="1"/>
      <c r="B13" s="27" t="s">
        <v>16</v>
      </c>
      <c r="C13" s="28" t="s">
        <v>17</v>
      </c>
      <c r="D13" s="29" t="s">
        <v>18</v>
      </c>
      <c r="E13" s="30">
        <v>12773.0</v>
      </c>
      <c r="F13" s="30">
        <f t="shared" ref="F13:F14" si="1">+E13*19%</f>
        <v>2426.87</v>
      </c>
      <c r="G13" s="30">
        <f t="shared" ref="G13:G14" si="2">+E13+F13</f>
        <v>15199.87</v>
      </c>
      <c r="H13" s="32">
        <f>+G13*C8</f>
        <v>15199870</v>
      </c>
      <c r="I13" s="33">
        <f>+H13*C9</f>
        <v>30399740</v>
      </c>
    </row>
    <row r="14">
      <c r="A14" s="1"/>
      <c r="B14" s="27" t="s">
        <v>22</v>
      </c>
      <c r="C14" s="34" t="s">
        <v>23</v>
      </c>
      <c r="D14" s="29" t="s">
        <v>24</v>
      </c>
      <c r="E14" s="30">
        <v>13445.0</v>
      </c>
      <c r="F14" s="30">
        <f t="shared" si="1"/>
        <v>2554.55</v>
      </c>
      <c r="G14" s="35">
        <f t="shared" si="2"/>
        <v>15999.55</v>
      </c>
      <c r="H14" s="32">
        <f>+G14*C8</f>
        <v>15999550</v>
      </c>
      <c r="I14" s="36">
        <f>+H14*C9</f>
        <v>31999100</v>
      </c>
    </row>
    <row r="15">
      <c r="A15" s="1"/>
      <c r="B15" s="37" t="s">
        <v>25</v>
      </c>
      <c r="C15" s="38"/>
      <c r="D15" s="38"/>
      <c r="E15" s="38"/>
      <c r="F15" s="38"/>
      <c r="G15" s="38"/>
      <c r="H15" s="39"/>
      <c r="I15" s="40">
        <f>SUM(I13:I14)</f>
        <v>62398840</v>
      </c>
      <c r="K15" s="41"/>
      <c r="M15" s="41"/>
    </row>
    <row r="16">
      <c r="A16" s="1"/>
      <c r="B16" s="1"/>
      <c r="C16" s="42"/>
      <c r="D16" s="42"/>
      <c r="E16" s="1"/>
      <c r="F16" s="1"/>
      <c r="G16" s="1"/>
      <c r="H16" s="1"/>
      <c r="I16" s="43"/>
    </row>
    <row r="17">
      <c r="A17" s="1"/>
      <c r="B17" s="2" t="s">
        <v>26</v>
      </c>
      <c r="C17" s="1"/>
      <c r="D17" s="1"/>
      <c r="E17" s="1"/>
      <c r="F17" s="1"/>
      <c r="G17" s="1"/>
      <c r="H17" s="1"/>
      <c r="I17" s="1"/>
    </row>
    <row r="18">
      <c r="A18" s="1"/>
      <c r="B18" s="44" t="s">
        <v>27</v>
      </c>
      <c r="C18" s="45">
        <v>3880.0</v>
      </c>
      <c r="D18" s="46"/>
      <c r="E18" s="1"/>
      <c r="F18" s="1"/>
      <c r="G18" s="1"/>
      <c r="H18" s="1"/>
      <c r="I18" s="1"/>
    </row>
    <row r="19">
      <c r="A19" s="1"/>
      <c r="B19" s="47" t="s">
        <v>28</v>
      </c>
      <c r="C19" s="48">
        <f>C9</f>
        <v>2</v>
      </c>
      <c r="D19" s="18"/>
      <c r="E19" s="1"/>
      <c r="F19" s="1"/>
      <c r="G19" s="1"/>
      <c r="H19" s="1"/>
      <c r="I19" s="1"/>
    </row>
    <row r="20">
      <c r="A20" s="1"/>
      <c r="B20" s="49"/>
      <c r="C20" s="50"/>
      <c r="D20" s="21"/>
      <c r="E20" s="22"/>
      <c r="F20" s="22"/>
      <c r="G20" s="51"/>
      <c r="H20" s="52" t="s">
        <v>7</v>
      </c>
      <c r="I20" s="52" t="s">
        <v>8</v>
      </c>
    </row>
    <row r="21" ht="15.75" customHeight="1">
      <c r="A21" s="1"/>
      <c r="B21" s="53" t="s">
        <v>9</v>
      </c>
      <c r="C21" s="54" t="s">
        <v>10</v>
      </c>
      <c r="D21" s="55" t="s">
        <v>11</v>
      </c>
      <c r="E21" s="25" t="s">
        <v>13</v>
      </c>
      <c r="F21" s="25" t="s">
        <v>14</v>
      </c>
      <c r="G21" s="25" t="s">
        <v>15</v>
      </c>
      <c r="H21" s="26"/>
      <c r="I21" s="26"/>
    </row>
    <row r="22" ht="15.75" customHeight="1">
      <c r="A22" s="56"/>
      <c r="B22" s="57" t="s">
        <v>16</v>
      </c>
      <c r="C22" s="58" t="s">
        <v>29</v>
      </c>
      <c r="D22" s="58" t="s">
        <v>30</v>
      </c>
      <c r="E22" s="30">
        <v>14611.0</v>
      </c>
      <c r="F22" s="59">
        <f>+E22*19%</f>
        <v>2776.09</v>
      </c>
      <c r="G22" s="59">
        <f>+E22+F22</f>
        <v>17387.09</v>
      </c>
      <c r="H22" s="32">
        <f>+G22*C18</f>
        <v>67461909.2</v>
      </c>
      <c r="I22" s="60">
        <f>H22*C19</f>
        <v>134923818.4</v>
      </c>
    </row>
    <row r="23" ht="15.75" customHeight="1">
      <c r="A23" s="1"/>
      <c r="B23" s="57" t="s">
        <v>22</v>
      </c>
      <c r="C23" s="58" t="s">
        <v>31</v>
      </c>
      <c r="D23" s="58" t="s">
        <v>32</v>
      </c>
      <c r="E23" s="61">
        <v>6400.0</v>
      </c>
      <c r="F23" s="59">
        <v>0.0</v>
      </c>
      <c r="G23" s="62">
        <v>6400.0</v>
      </c>
      <c r="H23" s="63">
        <f>+G23*C18</f>
        <v>24832000</v>
      </c>
      <c r="I23" s="64">
        <f>H23*C19</f>
        <v>49664000</v>
      </c>
    </row>
    <row r="24" ht="15.75" customHeight="1">
      <c r="A24" s="1"/>
      <c r="B24" s="65" t="s">
        <v>33</v>
      </c>
      <c r="C24" s="66"/>
      <c r="D24" s="66"/>
      <c r="E24" s="66"/>
      <c r="F24" s="66"/>
      <c r="G24" s="66"/>
      <c r="H24" s="67"/>
      <c r="I24" s="68">
        <f>SUM(I22:I23)</f>
        <v>184587818.4</v>
      </c>
    </row>
    <row r="25" ht="15.75" customHeight="1">
      <c r="A25" s="1"/>
      <c r="B25" s="69"/>
      <c r="C25" s="69"/>
      <c r="D25" s="69"/>
      <c r="E25" s="70"/>
      <c r="F25" s="70"/>
      <c r="G25" s="70"/>
      <c r="H25" s="70"/>
      <c r="I25" s="71"/>
    </row>
    <row r="26" ht="15.75" customHeight="1">
      <c r="A26" s="1"/>
      <c r="B26" s="72" t="s">
        <v>34</v>
      </c>
      <c r="C26" s="73"/>
      <c r="D26" s="73"/>
      <c r="E26" s="73"/>
      <c r="F26" s="73"/>
      <c r="G26" s="73"/>
      <c r="H26" s="73"/>
      <c r="I26" s="73"/>
    </row>
    <row r="27" ht="15.75" customHeight="1">
      <c r="A27" s="1"/>
      <c r="B27" s="49"/>
      <c r="C27" s="50"/>
      <c r="D27" s="21"/>
      <c r="E27" s="22"/>
      <c r="F27" s="22"/>
      <c r="G27" s="51"/>
      <c r="H27" s="52" t="s">
        <v>35</v>
      </c>
      <c r="I27" s="52" t="s">
        <v>36</v>
      </c>
    </row>
    <row r="28" ht="15.75" customHeight="1">
      <c r="A28" s="1"/>
      <c r="B28" s="74" t="s">
        <v>37</v>
      </c>
      <c r="C28" s="74" t="s">
        <v>38</v>
      </c>
      <c r="D28" s="74" t="s">
        <v>39</v>
      </c>
      <c r="E28" s="25" t="s">
        <v>13</v>
      </c>
      <c r="F28" s="25" t="s">
        <v>14</v>
      </c>
      <c r="G28" s="25" t="s">
        <v>15</v>
      </c>
      <c r="H28" s="26"/>
      <c r="I28" s="26"/>
    </row>
    <row r="29" ht="15.75" customHeight="1">
      <c r="A29" s="1"/>
      <c r="B29" s="75" t="s">
        <v>40</v>
      </c>
      <c r="C29" s="76">
        <v>1.0</v>
      </c>
      <c r="D29" s="77" t="s">
        <v>32</v>
      </c>
      <c r="E29" s="78">
        <v>4000000.0</v>
      </c>
      <c r="F29" s="78">
        <v>0.0</v>
      </c>
      <c r="G29" s="78">
        <f t="shared" ref="G29:G34" si="3">+E29+F29</f>
        <v>4000000</v>
      </c>
      <c r="H29" s="79">
        <f t="shared" ref="H29:H32" si="4">+G29</f>
        <v>4000000</v>
      </c>
      <c r="I29" s="80">
        <f t="shared" ref="I29:I34" si="5">+H29*$C$9</f>
        <v>8000000</v>
      </c>
    </row>
    <row r="30" ht="15.75" customHeight="1">
      <c r="A30" s="1"/>
      <c r="B30" s="75" t="s">
        <v>41</v>
      </c>
      <c r="C30" s="76">
        <v>1.0</v>
      </c>
      <c r="D30" s="77" t="s">
        <v>32</v>
      </c>
      <c r="E30" s="78">
        <v>2200000.0</v>
      </c>
      <c r="F30" s="78">
        <v>0.0</v>
      </c>
      <c r="G30" s="78">
        <f t="shared" si="3"/>
        <v>2200000</v>
      </c>
      <c r="H30" s="79">
        <f t="shared" si="4"/>
        <v>2200000</v>
      </c>
      <c r="I30" s="80">
        <f t="shared" si="5"/>
        <v>4400000</v>
      </c>
    </row>
    <row r="31" ht="15.75" customHeight="1">
      <c r="A31" s="1"/>
      <c r="B31" s="81" t="s">
        <v>57</v>
      </c>
      <c r="C31" s="29">
        <v>1.0</v>
      </c>
      <c r="D31" s="77" t="s">
        <v>32</v>
      </c>
      <c r="E31" s="78">
        <v>4000000.0</v>
      </c>
      <c r="F31" s="78">
        <v>0.0</v>
      </c>
      <c r="G31" s="78">
        <f t="shared" si="3"/>
        <v>4000000</v>
      </c>
      <c r="H31" s="79">
        <f t="shared" si="4"/>
        <v>4000000</v>
      </c>
      <c r="I31" s="80">
        <f t="shared" si="5"/>
        <v>8000000</v>
      </c>
    </row>
    <row r="32" ht="15.75" customHeight="1">
      <c r="A32" s="7"/>
      <c r="B32" s="81" t="s">
        <v>43</v>
      </c>
      <c r="C32" s="29">
        <v>1.0</v>
      </c>
      <c r="D32" s="77" t="s">
        <v>32</v>
      </c>
      <c r="E32" s="78">
        <v>4000000.0</v>
      </c>
      <c r="F32" s="82">
        <v>0.0</v>
      </c>
      <c r="G32" s="78">
        <f t="shared" si="3"/>
        <v>4000000</v>
      </c>
      <c r="H32" s="79">
        <f t="shared" si="4"/>
        <v>4000000</v>
      </c>
      <c r="I32" s="80">
        <f t="shared" si="5"/>
        <v>8000000</v>
      </c>
    </row>
    <row r="33" ht="15.75" customHeight="1">
      <c r="A33" s="1"/>
      <c r="B33" s="83" t="s">
        <v>61</v>
      </c>
      <c r="C33" s="29">
        <v>5.0</v>
      </c>
      <c r="D33" s="77" t="s">
        <v>32</v>
      </c>
      <c r="E33" s="78">
        <v>2200000.0</v>
      </c>
      <c r="F33" s="78">
        <v>0.0</v>
      </c>
      <c r="G33" s="78">
        <f t="shared" si="3"/>
        <v>2200000</v>
      </c>
      <c r="H33" s="79">
        <f t="shared" ref="H33:H34" si="6">+G33*C33</f>
        <v>11000000</v>
      </c>
      <c r="I33" s="80">
        <f t="shared" si="5"/>
        <v>22000000</v>
      </c>
    </row>
    <row r="34" ht="15.75" customHeight="1">
      <c r="A34" s="1"/>
      <c r="B34" s="58" t="s">
        <v>65</v>
      </c>
      <c r="C34" s="29">
        <v>2.0</v>
      </c>
      <c r="D34" s="77" t="s">
        <v>32</v>
      </c>
      <c r="E34" s="78">
        <v>2200000.0</v>
      </c>
      <c r="F34" s="78">
        <v>0.0</v>
      </c>
      <c r="G34" s="78">
        <f t="shared" si="3"/>
        <v>2200000</v>
      </c>
      <c r="H34" s="79">
        <f t="shared" si="6"/>
        <v>4400000</v>
      </c>
      <c r="I34" s="80">
        <f t="shared" si="5"/>
        <v>8800000</v>
      </c>
    </row>
    <row r="35" ht="15.75" customHeight="1">
      <c r="A35" s="1"/>
      <c r="B35" s="84" t="s">
        <v>46</v>
      </c>
      <c r="C35" s="38"/>
      <c r="D35" s="38"/>
      <c r="E35" s="38"/>
      <c r="F35" s="38"/>
      <c r="G35" s="50"/>
      <c r="H35" s="85">
        <f t="shared" ref="H35:I35" si="7">SUM(H29:H34)</f>
        <v>29600000</v>
      </c>
      <c r="I35" s="86">
        <f t="shared" si="7"/>
        <v>59200000</v>
      </c>
    </row>
    <row r="36" ht="15.75" customHeight="1">
      <c r="A36" s="1"/>
      <c r="B36" s="69"/>
      <c r="C36" s="69"/>
      <c r="D36" s="69"/>
      <c r="E36" s="70"/>
      <c r="F36" s="70"/>
      <c r="G36" s="70"/>
      <c r="H36" s="70"/>
      <c r="I36" s="70"/>
    </row>
    <row r="37" ht="15.75" customHeight="1">
      <c r="A37" s="1"/>
      <c r="B37" s="87" t="s">
        <v>47</v>
      </c>
      <c r="C37" s="69"/>
      <c r="D37" s="69"/>
      <c r="E37" s="70"/>
      <c r="F37" s="70"/>
      <c r="G37" s="70"/>
      <c r="H37" s="70"/>
      <c r="I37" s="70"/>
    </row>
    <row r="38" ht="15.75" customHeight="1">
      <c r="A38" s="1"/>
      <c r="B38" s="49"/>
      <c r="C38" s="50"/>
      <c r="D38" s="21"/>
      <c r="E38" s="22"/>
      <c r="F38" s="22"/>
      <c r="G38" s="51"/>
      <c r="H38" s="88" t="s">
        <v>48</v>
      </c>
      <c r="I38" s="89"/>
    </row>
    <row r="39" ht="15.75" customHeight="1">
      <c r="A39" s="1"/>
      <c r="B39" s="25" t="s">
        <v>49</v>
      </c>
      <c r="C39" s="90" t="s">
        <v>50</v>
      </c>
      <c r="D39" s="74" t="s">
        <v>39</v>
      </c>
      <c r="E39" s="25" t="s">
        <v>13</v>
      </c>
      <c r="F39" s="25" t="s">
        <v>14</v>
      </c>
      <c r="G39" s="25" t="s">
        <v>15</v>
      </c>
      <c r="H39" s="26"/>
      <c r="I39" s="89"/>
    </row>
    <row r="40" ht="15.75" customHeight="1">
      <c r="A40" s="1"/>
      <c r="B40" s="91" t="s">
        <v>51</v>
      </c>
      <c r="C40" s="92">
        <v>15.0</v>
      </c>
      <c r="D40" s="92" t="s">
        <v>32</v>
      </c>
      <c r="E40" s="93">
        <v>13500.0</v>
      </c>
      <c r="F40" s="93">
        <v>0.0</v>
      </c>
      <c r="G40" s="93">
        <f t="shared" ref="G40:G45" si="8">+E40+F40</f>
        <v>13500</v>
      </c>
      <c r="H40" s="94">
        <f t="shared" ref="H40:H45" si="9">+G40*C40</f>
        <v>202500</v>
      </c>
      <c r="I40" s="95"/>
    </row>
    <row r="41" ht="15.75" customHeight="1">
      <c r="A41" s="1"/>
      <c r="B41" s="91" t="s">
        <v>52</v>
      </c>
      <c r="C41" s="92">
        <v>15.0</v>
      </c>
      <c r="D41" s="92" t="s">
        <v>32</v>
      </c>
      <c r="E41" s="93">
        <v>9000.0</v>
      </c>
      <c r="F41" s="93">
        <v>0.0</v>
      </c>
      <c r="G41" s="93">
        <f t="shared" si="8"/>
        <v>9000</v>
      </c>
      <c r="H41" s="94">
        <f t="shared" si="9"/>
        <v>135000</v>
      </c>
      <c r="I41" s="95"/>
    </row>
    <row r="42" ht="15.75" customHeight="1">
      <c r="A42" s="1"/>
      <c r="B42" s="91" t="s">
        <v>53</v>
      </c>
      <c r="C42" s="92">
        <v>10.0</v>
      </c>
      <c r="D42" s="92" t="s">
        <v>32</v>
      </c>
      <c r="E42" s="93">
        <v>69000.0</v>
      </c>
      <c r="F42" s="93">
        <v>0.0</v>
      </c>
      <c r="G42" s="93">
        <f t="shared" si="8"/>
        <v>69000</v>
      </c>
      <c r="H42" s="94">
        <f t="shared" si="9"/>
        <v>690000</v>
      </c>
      <c r="I42" s="95"/>
    </row>
    <row r="43" ht="15.75" customHeight="1">
      <c r="A43" s="1"/>
      <c r="B43" s="91" t="s">
        <v>54</v>
      </c>
      <c r="C43" s="92">
        <v>10.0</v>
      </c>
      <c r="D43" s="92" t="s">
        <v>32</v>
      </c>
      <c r="E43" s="93">
        <v>80000.0</v>
      </c>
      <c r="F43" s="93">
        <v>0.0</v>
      </c>
      <c r="G43" s="93">
        <f t="shared" si="8"/>
        <v>80000</v>
      </c>
      <c r="H43" s="94">
        <f t="shared" si="9"/>
        <v>800000</v>
      </c>
      <c r="I43" s="95"/>
    </row>
    <row r="44" ht="15.75" customHeight="1">
      <c r="A44" s="1"/>
      <c r="B44" s="91" t="s">
        <v>55</v>
      </c>
      <c r="C44" s="92">
        <v>5.0</v>
      </c>
      <c r="D44" s="92" t="s">
        <v>32</v>
      </c>
      <c r="E44" s="93">
        <v>86000.0</v>
      </c>
      <c r="F44" s="93">
        <v>0.0</v>
      </c>
      <c r="G44" s="93">
        <f t="shared" si="8"/>
        <v>86000</v>
      </c>
      <c r="H44" s="94">
        <f t="shared" si="9"/>
        <v>430000</v>
      </c>
      <c r="I44" s="95"/>
    </row>
    <row r="45" ht="15.75" customHeight="1">
      <c r="A45" s="1"/>
      <c r="B45" s="91" t="s">
        <v>56</v>
      </c>
      <c r="C45" s="92">
        <v>5.0</v>
      </c>
      <c r="D45" s="92" t="s">
        <v>32</v>
      </c>
      <c r="E45" s="93">
        <v>48000.0</v>
      </c>
      <c r="F45" s="93">
        <v>0.0</v>
      </c>
      <c r="G45" s="93">
        <f t="shared" si="8"/>
        <v>48000</v>
      </c>
      <c r="H45" s="94">
        <f t="shared" si="9"/>
        <v>240000</v>
      </c>
      <c r="I45" s="95"/>
    </row>
    <row r="46" ht="15.75" customHeight="1">
      <c r="A46" s="1"/>
      <c r="B46" s="96" t="s">
        <v>25</v>
      </c>
      <c r="C46" s="38"/>
      <c r="D46" s="38"/>
      <c r="E46" s="38"/>
      <c r="F46" s="38"/>
      <c r="G46" s="50"/>
      <c r="H46" s="97">
        <f>SUM(H40:H45)</f>
        <v>2497500</v>
      </c>
      <c r="I46" s="98"/>
    </row>
    <row r="47" ht="15.75" customHeight="1">
      <c r="A47" s="1"/>
      <c r="B47" s="99"/>
      <c r="C47" s="99"/>
      <c r="D47" s="99"/>
      <c r="E47" s="99"/>
      <c r="F47" s="99"/>
      <c r="G47" s="99"/>
      <c r="H47" s="99"/>
      <c r="I47" s="98"/>
    </row>
    <row r="48" ht="15.75" customHeight="1">
      <c r="A48" s="1"/>
      <c r="B48" s="100" t="s">
        <v>60</v>
      </c>
      <c r="I48" s="98"/>
    </row>
    <row r="49" ht="15.75" customHeight="1">
      <c r="A49" s="1"/>
      <c r="B49" s="49"/>
      <c r="C49" s="39"/>
      <c r="D49" s="101"/>
      <c r="E49" s="102"/>
      <c r="F49" s="102"/>
      <c r="G49" s="102"/>
      <c r="H49" s="23" t="s">
        <v>62</v>
      </c>
      <c r="I49" s="7"/>
    </row>
    <row r="50" ht="15.75" customHeight="1">
      <c r="A50" s="1"/>
      <c r="B50" s="103" t="s">
        <v>63</v>
      </c>
      <c r="C50" s="103" t="s">
        <v>50</v>
      </c>
      <c r="D50" s="103"/>
      <c r="E50" s="25" t="s">
        <v>13</v>
      </c>
      <c r="F50" s="25" t="s">
        <v>14</v>
      </c>
      <c r="G50" s="25" t="s">
        <v>15</v>
      </c>
      <c r="H50" s="26"/>
      <c r="I50" s="104"/>
    </row>
    <row r="51" ht="15.75" customHeight="1">
      <c r="A51" s="1"/>
      <c r="B51" s="91" t="s">
        <v>64</v>
      </c>
      <c r="C51" s="29">
        <v>5.0</v>
      </c>
      <c r="D51" s="29"/>
      <c r="E51" s="105">
        <v>34200.0</v>
      </c>
      <c r="F51" s="105">
        <v>0.0</v>
      </c>
      <c r="G51" s="105">
        <f t="shared" ref="G51:G54" si="10">+E51+F51</f>
        <v>34200</v>
      </c>
      <c r="H51" s="106">
        <f t="shared" ref="H51:H54" si="11">+G51*C51</f>
        <v>171000</v>
      </c>
      <c r="I51" s="107"/>
    </row>
    <row r="52" ht="15.75" customHeight="1">
      <c r="A52" s="1"/>
      <c r="B52" s="108" t="s">
        <v>69</v>
      </c>
      <c r="C52" s="29">
        <v>5.0</v>
      </c>
      <c r="D52" s="29"/>
      <c r="E52" s="105">
        <v>29000.0</v>
      </c>
      <c r="F52" s="105">
        <v>0.0</v>
      </c>
      <c r="G52" s="105">
        <f t="shared" si="10"/>
        <v>29000</v>
      </c>
      <c r="H52" s="106">
        <f t="shared" si="11"/>
        <v>145000</v>
      </c>
      <c r="I52" s="109"/>
    </row>
    <row r="53" ht="15.75" customHeight="1">
      <c r="A53" s="1"/>
      <c r="B53" s="108" t="s">
        <v>71</v>
      </c>
      <c r="C53" s="29">
        <v>5.0</v>
      </c>
      <c r="D53" s="29"/>
      <c r="E53" s="105">
        <v>37000.0</v>
      </c>
      <c r="F53" s="105">
        <v>0.0</v>
      </c>
      <c r="G53" s="105">
        <f t="shared" si="10"/>
        <v>37000</v>
      </c>
      <c r="H53" s="106">
        <f t="shared" si="11"/>
        <v>185000</v>
      </c>
      <c r="I53" s="109"/>
    </row>
    <row r="54" ht="15.75" customHeight="1">
      <c r="A54" s="1"/>
      <c r="B54" s="108" t="s">
        <v>72</v>
      </c>
      <c r="C54" s="29">
        <v>5.0</v>
      </c>
      <c r="D54" s="29"/>
      <c r="E54" s="105">
        <v>24000.0</v>
      </c>
      <c r="F54" s="105">
        <v>0.0</v>
      </c>
      <c r="G54" s="105">
        <f t="shared" si="10"/>
        <v>24000</v>
      </c>
      <c r="H54" s="106">
        <f t="shared" si="11"/>
        <v>120000</v>
      </c>
      <c r="I54" s="109"/>
    </row>
    <row r="55" ht="15.75" customHeight="1">
      <c r="A55" s="1"/>
      <c r="B55" s="96" t="s">
        <v>25</v>
      </c>
      <c r="C55" s="38"/>
      <c r="D55" s="38"/>
      <c r="E55" s="38"/>
      <c r="F55" s="38"/>
      <c r="G55" s="50"/>
      <c r="H55" s="110">
        <f>SUM(H51:H54)</f>
        <v>621000</v>
      </c>
      <c r="I55" s="109"/>
    </row>
    <row r="56" ht="15.75" customHeight="1">
      <c r="A56" s="1"/>
      <c r="B56" s="69"/>
      <c r="C56" s="69"/>
      <c r="D56" s="69"/>
      <c r="E56" s="70"/>
      <c r="F56" s="70"/>
      <c r="G56" s="70"/>
      <c r="H56" s="70"/>
      <c r="I56" s="98"/>
    </row>
    <row r="57" ht="15.75" customHeight="1">
      <c r="A57" s="1"/>
      <c r="B57" s="87" t="s">
        <v>73</v>
      </c>
      <c r="C57" s="69"/>
      <c r="D57" s="69"/>
      <c r="E57" s="70"/>
      <c r="F57" s="70"/>
      <c r="G57" s="70"/>
      <c r="H57" s="70"/>
      <c r="I57" s="70"/>
    </row>
    <row r="58" ht="15.75" customHeight="1">
      <c r="A58" s="1"/>
      <c r="B58" s="49"/>
      <c r="C58" s="39"/>
      <c r="D58" s="101"/>
      <c r="E58" s="102"/>
      <c r="F58" s="102"/>
      <c r="G58" s="102"/>
      <c r="H58" s="112" t="s">
        <v>74</v>
      </c>
      <c r="I58" s="104"/>
    </row>
    <row r="59" ht="15.75" customHeight="1">
      <c r="A59" s="1"/>
      <c r="B59" s="25" t="s">
        <v>75</v>
      </c>
      <c r="C59" s="114" t="s">
        <v>38</v>
      </c>
      <c r="D59" s="114"/>
      <c r="E59" s="25" t="s">
        <v>13</v>
      </c>
      <c r="F59" s="25" t="s">
        <v>14</v>
      </c>
      <c r="G59" s="25" t="s">
        <v>15</v>
      </c>
      <c r="H59" s="115"/>
      <c r="I59" s="107"/>
    </row>
    <row r="60" ht="15.75" customHeight="1">
      <c r="A60" s="56"/>
      <c r="B60" s="58" t="s">
        <v>76</v>
      </c>
      <c r="C60" s="116">
        <v>2.0</v>
      </c>
      <c r="D60" s="116"/>
      <c r="E60" s="117">
        <v>1.58E7</v>
      </c>
      <c r="F60" s="118">
        <v>0.0</v>
      </c>
      <c r="G60" s="118">
        <v>1.58E7</v>
      </c>
      <c r="H60" s="119">
        <f>+G60*C9</f>
        <v>31600000</v>
      </c>
      <c r="I60" s="120"/>
    </row>
    <row r="61" ht="15.75" customHeight="1">
      <c r="A61" s="1"/>
      <c r="B61" s="69"/>
      <c r="C61" s="69"/>
      <c r="D61" s="69"/>
      <c r="E61" s="70"/>
      <c r="F61" s="70"/>
      <c r="G61" s="70"/>
      <c r="H61" s="70"/>
      <c r="I61" s="70"/>
    </row>
    <row r="62" ht="15.75" customHeight="1">
      <c r="A62" s="1"/>
      <c r="B62" s="87" t="s">
        <v>77</v>
      </c>
      <c r="C62" s="69"/>
      <c r="D62" s="69"/>
      <c r="E62" s="70"/>
      <c r="F62" s="70"/>
      <c r="G62" s="70"/>
      <c r="H62" s="70"/>
      <c r="I62" s="70"/>
    </row>
    <row r="63" ht="15.75" customHeight="1">
      <c r="A63" s="1"/>
      <c r="B63" s="49"/>
      <c r="C63" s="39"/>
      <c r="D63" s="101"/>
      <c r="E63" s="102"/>
      <c r="F63" s="102"/>
      <c r="G63" s="102"/>
      <c r="H63" s="23" t="s">
        <v>74</v>
      </c>
      <c r="I63" s="104"/>
    </row>
    <row r="64" ht="15.75" customHeight="1">
      <c r="A64" s="1"/>
      <c r="B64" s="150" t="s">
        <v>78</v>
      </c>
      <c r="C64" s="114" t="s">
        <v>38</v>
      </c>
      <c r="D64" s="114"/>
      <c r="E64" s="25" t="s">
        <v>13</v>
      </c>
      <c r="F64" s="25" t="s">
        <v>14</v>
      </c>
      <c r="G64" s="25" t="s">
        <v>15</v>
      </c>
      <c r="H64" s="26"/>
      <c r="I64" s="107"/>
    </row>
    <row r="65" ht="15.75" customHeight="1">
      <c r="A65" s="1"/>
      <c r="B65" s="108" t="s">
        <v>79</v>
      </c>
      <c r="C65" s="116">
        <v>1.0</v>
      </c>
      <c r="D65" s="116"/>
      <c r="E65" s="117">
        <v>3850000.0</v>
      </c>
      <c r="F65" s="117">
        <v>0.0</v>
      </c>
      <c r="G65" s="117">
        <f>+E65+F65</f>
        <v>3850000</v>
      </c>
      <c r="H65" s="119">
        <f>+G65*C9</f>
        <v>7700000</v>
      </c>
      <c r="I65" s="121"/>
    </row>
    <row r="66" ht="15.75" customHeight="1">
      <c r="A66" s="1"/>
      <c r="B66" s="69"/>
      <c r="C66" s="122"/>
      <c r="D66" s="122"/>
      <c r="E66" s="123"/>
      <c r="F66" s="123"/>
      <c r="G66" s="123"/>
      <c r="H66" s="123"/>
      <c r="I66" s="121"/>
    </row>
    <row r="67" ht="15.75" customHeight="1">
      <c r="A67" s="124" t="s">
        <v>80</v>
      </c>
      <c r="B67" s="38"/>
      <c r="C67" s="38"/>
      <c r="D67" s="38"/>
      <c r="E67" s="38"/>
      <c r="F67" s="39"/>
      <c r="G67" s="99"/>
      <c r="H67" s="99"/>
      <c r="I67" s="7"/>
    </row>
    <row r="68" ht="15.75" customHeight="1">
      <c r="A68" s="125" t="s">
        <v>81</v>
      </c>
      <c r="B68" s="126" t="s">
        <v>82</v>
      </c>
      <c r="C68" s="126" t="s">
        <v>9</v>
      </c>
      <c r="D68" s="126" t="s">
        <v>10</v>
      </c>
      <c r="E68" s="126" t="s">
        <v>83</v>
      </c>
      <c r="F68" s="128"/>
      <c r="G68" s="7"/>
      <c r="H68" s="7"/>
      <c r="I68" s="129"/>
    </row>
    <row r="69" ht="15.75" customHeight="1">
      <c r="A69" s="130"/>
      <c r="B69" s="131" t="s">
        <v>105</v>
      </c>
      <c r="C69" s="58" t="s">
        <v>85</v>
      </c>
      <c r="D69" s="108" t="s">
        <v>86</v>
      </c>
      <c r="E69" s="132">
        <f t="shared" ref="E69:E70" si="12">I13</f>
        <v>30399740</v>
      </c>
      <c r="F69" s="133"/>
      <c r="G69" s="151" t="str">
        <f>+[1]PRESUPUESTO!$E$69</f>
        <v>#ERROR!</v>
      </c>
      <c r="H69" s="135" t="str">
        <f t="shared" ref="H69:H71" si="13">+E69-G69</f>
        <v>#ERROR!</v>
      </c>
      <c r="I69" s="135"/>
    </row>
    <row r="70" ht="15.75" customHeight="1">
      <c r="A70" s="130"/>
      <c r="B70" s="26"/>
      <c r="C70" s="58" t="s">
        <v>87</v>
      </c>
      <c r="D70" s="108" t="s">
        <v>88</v>
      </c>
      <c r="E70" s="132">
        <f t="shared" si="12"/>
        <v>31999100</v>
      </c>
      <c r="F70" s="133"/>
      <c r="G70" s="151" t="str">
        <f>+[1]PRESUPUESTO!$E$70</f>
        <v>#ERROR!</v>
      </c>
      <c r="H70" s="135" t="str">
        <f t="shared" si="13"/>
        <v>#ERROR!</v>
      </c>
      <c r="I70" s="135"/>
    </row>
    <row r="71" ht="15.75" customHeight="1">
      <c r="A71" s="130"/>
      <c r="B71" s="131" t="s">
        <v>106</v>
      </c>
      <c r="C71" s="108" t="s">
        <v>85</v>
      </c>
      <c r="D71" s="108" t="s">
        <v>90</v>
      </c>
      <c r="E71" s="132">
        <f t="shared" ref="E71:E72" si="14">I22</f>
        <v>134923818.4</v>
      </c>
      <c r="F71" s="133"/>
      <c r="G71" s="151" t="str">
        <f>+[1]PRESUPUESTO!$E$71</f>
        <v>#ERROR!</v>
      </c>
      <c r="H71" s="135" t="str">
        <f t="shared" si="13"/>
        <v>#ERROR!</v>
      </c>
      <c r="I71" s="135"/>
    </row>
    <row r="72" ht="15.75" customHeight="1">
      <c r="A72" s="130"/>
      <c r="B72" s="26"/>
      <c r="C72" s="108" t="s">
        <v>87</v>
      </c>
      <c r="D72" s="58" t="s">
        <v>91</v>
      </c>
      <c r="E72" s="132">
        <f t="shared" si="14"/>
        <v>49664000</v>
      </c>
      <c r="F72" s="152"/>
      <c r="G72" s="128"/>
      <c r="H72" s="153" t="s">
        <v>108</v>
      </c>
      <c r="I72" s="154" t="s">
        <v>109</v>
      </c>
      <c r="J72" s="135"/>
    </row>
    <row r="73" ht="15.75" customHeight="1">
      <c r="A73" s="26"/>
      <c r="B73" s="137" t="s">
        <v>92</v>
      </c>
      <c r="C73" s="38"/>
      <c r="D73" s="39"/>
      <c r="E73" s="138">
        <f>SUM(E69:E72)</f>
        <v>246986658.4</v>
      </c>
      <c r="F73" s="152"/>
      <c r="G73" s="155">
        <f>+E73/2</f>
        <v>123493329.2</v>
      </c>
      <c r="H73" s="95">
        <f t="shared" ref="H73:H74" si="15">+E73/2</f>
        <v>123493329.2</v>
      </c>
      <c r="I73" s="156">
        <f t="shared" ref="I73:I74" si="16">+E73/2</f>
        <v>123493329.2</v>
      </c>
      <c r="J73" s="140"/>
    </row>
    <row r="74" ht="15.75" customHeight="1">
      <c r="A74" s="141" t="s">
        <v>93</v>
      </c>
      <c r="B74" s="38"/>
      <c r="C74" s="38"/>
      <c r="D74" s="39"/>
      <c r="E74" s="132">
        <f>I35</f>
        <v>59200000</v>
      </c>
      <c r="F74" s="152"/>
      <c r="G74" s="155"/>
      <c r="H74" s="95">
        <f t="shared" si="15"/>
        <v>29600000</v>
      </c>
      <c r="I74" s="156">
        <f t="shared" si="16"/>
        <v>29600000</v>
      </c>
      <c r="J74" s="140"/>
    </row>
    <row r="75" ht="15.75" customHeight="1">
      <c r="A75" s="141" t="s">
        <v>94</v>
      </c>
      <c r="B75" s="38"/>
      <c r="C75" s="38"/>
      <c r="D75" s="39"/>
      <c r="E75" s="132">
        <f>H46</f>
        <v>2497500</v>
      </c>
      <c r="F75" s="152"/>
      <c r="G75" s="155"/>
      <c r="H75" s="95">
        <f t="shared" ref="H75:H76" si="17">+E75</f>
        <v>2497500</v>
      </c>
      <c r="I75" s="156">
        <v>0.0</v>
      </c>
      <c r="J75" s="140"/>
    </row>
    <row r="76" ht="15.75" customHeight="1">
      <c r="A76" s="141" t="s">
        <v>95</v>
      </c>
      <c r="B76" s="38"/>
      <c r="C76" s="38"/>
      <c r="D76" s="39"/>
      <c r="E76" s="132">
        <f>H55</f>
        <v>621000</v>
      </c>
      <c r="F76" s="152"/>
      <c r="G76" s="155"/>
      <c r="H76" s="95">
        <f t="shared" si="17"/>
        <v>621000</v>
      </c>
      <c r="I76" s="156">
        <v>0.0</v>
      </c>
      <c r="J76" s="140"/>
    </row>
    <row r="77" ht="15.75" customHeight="1">
      <c r="A77" s="141" t="s">
        <v>96</v>
      </c>
      <c r="B77" s="38"/>
      <c r="C77" s="38"/>
      <c r="D77" s="39"/>
      <c r="E77" s="132">
        <f>H60</f>
        <v>31600000</v>
      </c>
      <c r="F77" s="152"/>
      <c r="G77" s="155"/>
      <c r="H77" s="95">
        <f t="shared" ref="H77:H78" si="18">+E77/2</f>
        <v>15800000</v>
      </c>
      <c r="I77" s="156">
        <f t="shared" ref="I77:I78" si="19">+E77/2</f>
        <v>15800000</v>
      </c>
      <c r="J77" s="140"/>
    </row>
    <row r="78" ht="15.75" customHeight="1">
      <c r="A78" s="141" t="s">
        <v>78</v>
      </c>
      <c r="B78" s="38"/>
      <c r="C78" s="38"/>
      <c r="D78" s="39"/>
      <c r="E78" s="132">
        <f>H65</f>
        <v>7700000</v>
      </c>
      <c r="F78" s="152"/>
      <c r="G78" s="155"/>
      <c r="H78" s="95">
        <f t="shared" si="18"/>
        <v>3850000</v>
      </c>
      <c r="I78" s="156">
        <f t="shared" si="19"/>
        <v>3850000</v>
      </c>
      <c r="J78" s="140"/>
    </row>
    <row r="79" ht="15.75" customHeight="1">
      <c r="A79" s="137" t="s">
        <v>97</v>
      </c>
      <c r="B79" s="38"/>
      <c r="C79" s="38"/>
      <c r="D79" s="39"/>
      <c r="E79" s="138">
        <f>SUM(E74:E78)</f>
        <v>101618500</v>
      </c>
      <c r="F79" s="152"/>
      <c r="G79" s="139">
        <f>+E79/2</f>
        <v>50809250</v>
      </c>
      <c r="H79" s="151"/>
      <c r="I79" s="156"/>
      <c r="J79" s="140"/>
    </row>
    <row r="80" ht="35.25" customHeight="1">
      <c r="A80" s="141" t="s">
        <v>98</v>
      </c>
      <c r="B80" s="38"/>
      <c r="C80" s="38"/>
      <c r="D80" s="39"/>
      <c r="E80" s="142">
        <f>E73+E79</f>
        <v>348605158.4</v>
      </c>
      <c r="F80" s="152"/>
      <c r="G80" s="143"/>
      <c r="H80" s="164"/>
      <c r="I80" s="165"/>
      <c r="J80" s="140"/>
    </row>
    <row r="81" ht="15.75" customHeight="1">
      <c r="E81" s="41">
        <f>+E80/2</f>
        <v>174302579.2</v>
      </c>
      <c r="G81" s="144"/>
      <c r="H81" s="166">
        <f t="shared" ref="H81:I81" si="20">SUM(H73:H80)</f>
        <v>175861829.2</v>
      </c>
      <c r="I81" s="166">
        <f t="shared" si="20"/>
        <v>172743329.2</v>
      </c>
      <c r="J81" s="167">
        <f>+H81+I81</f>
        <v>348605158.4</v>
      </c>
      <c r="K81" s="41"/>
    </row>
    <row r="82" ht="15.75" customHeight="1"/>
    <row r="83" ht="15.75" customHeight="1">
      <c r="C83" s="145" t="s">
        <v>99</v>
      </c>
      <c r="D83" s="146">
        <f>+E81</f>
        <v>174302579.2</v>
      </c>
    </row>
    <row r="84" ht="15.75" customHeight="1">
      <c r="C84" s="145" t="s">
        <v>100</v>
      </c>
      <c r="D84" s="147">
        <f>+C8</f>
        <v>1000</v>
      </c>
    </row>
    <row r="85" ht="15.75" customHeight="1">
      <c r="C85" s="145" t="s">
        <v>101</v>
      </c>
      <c r="D85" s="147">
        <f>+C18</f>
        <v>3880</v>
      </c>
      <c r="F85" s="144"/>
    </row>
    <row r="86" ht="15.75" customHeight="1">
      <c r="C86" s="145" t="s">
        <v>102</v>
      </c>
      <c r="D86" s="148">
        <f>+E81*2-(E75*2+E76*2)</f>
        <v>342368158.4</v>
      </c>
      <c r="F86" s="41"/>
      <c r="G86" s="41"/>
      <c r="H86" s="41"/>
      <c r="I86" s="41"/>
    </row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6">
    <mergeCell ref="B11:C11"/>
    <mergeCell ref="H11:H12"/>
    <mergeCell ref="I11:I12"/>
    <mergeCell ref="B15:H15"/>
    <mergeCell ref="B20:C20"/>
    <mergeCell ref="H20:H21"/>
    <mergeCell ref="I20:I21"/>
    <mergeCell ref="B24:H24"/>
    <mergeCell ref="B26:I26"/>
    <mergeCell ref="B27:C27"/>
    <mergeCell ref="H27:H28"/>
    <mergeCell ref="I27:I28"/>
    <mergeCell ref="B35:G35"/>
    <mergeCell ref="H38:H39"/>
    <mergeCell ref="B38:C38"/>
    <mergeCell ref="B46:G46"/>
    <mergeCell ref="B48:H48"/>
    <mergeCell ref="B49:C49"/>
    <mergeCell ref="H49:H50"/>
    <mergeCell ref="B55:G55"/>
    <mergeCell ref="H58:H59"/>
    <mergeCell ref="H63:H64"/>
    <mergeCell ref="A74:D74"/>
    <mergeCell ref="A75:D75"/>
    <mergeCell ref="A76:D76"/>
    <mergeCell ref="A77:D77"/>
    <mergeCell ref="A78:D78"/>
    <mergeCell ref="A79:D79"/>
    <mergeCell ref="A80:D80"/>
    <mergeCell ref="B58:C58"/>
    <mergeCell ref="B63:C63"/>
    <mergeCell ref="A67:F67"/>
    <mergeCell ref="A68:A73"/>
    <mergeCell ref="B69:B70"/>
    <mergeCell ref="B71:B72"/>
    <mergeCell ref="B73:D73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4.57"/>
    <col customWidth="1" min="3" max="3" width="16.57"/>
    <col customWidth="1" min="4" max="4" width="18.0"/>
    <col customWidth="1" min="5" max="5" width="16.43"/>
    <col customWidth="1" min="6" max="6" width="16.57"/>
    <col customWidth="1" min="7" max="7" width="10.71"/>
    <col customWidth="1" min="8" max="8" width="19.43"/>
    <col customWidth="1" min="9" max="9" width="14.0"/>
    <col customWidth="1" min="10" max="10" width="10.71"/>
    <col customWidth="1" min="11" max="11" width="16.57"/>
    <col customWidth="1" min="12" max="26" width="10.71"/>
  </cols>
  <sheetData>
    <row r="3">
      <c r="B3" s="3"/>
      <c r="C3" s="5"/>
      <c r="D3" s="5"/>
      <c r="E3" s="5"/>
      <c r="F3" s="5"/>
      <c r="G3" s="5"/>
      <c r="H3" s="5"/>
      <c r="I3" s="6"/>
    </row>
    <row r="4">
      <c r="B4" s="8"/>
      <c r="I4" s="9"/>
    </row>
    <row r="5">
      <c r="B5" s="8"/>
      <c r="I5" s="9"/>
    </row>
    <row r="6">
      <c r="B6" s="8"/>
      <c r="I6" s="9"/>
    </row>
    <row r="7">
      <c r="B7" s="8"/>
      <c r="I7" s="9"/>
    </row>
    <row r="8">
      <c r="B8" s="8"/>
      <c r="I8" s="9"/>
    </row>
    <row r="9">
      <c r="B9" s="8"/>
      <c r="I9" s="9"/>
    </row>
    <row r="10">
      <c r="B10" s="8"/>
      <c r="I10" s="9"/>
    </row>
    <row r="11">
      <c r="B11" s="10"/>
      <c r="C11" s="11"/>
      <c r="D11" s="11"/>
      <c r="E11" s="11"/>
      <c r="F11" s="11"/>
      <c r="G11" s="11"/>
      <c r="H11" s="11"/>
      <c r="I11" s="12"/>
    </row>
    <row r="12">
      <c r="A12" s="1"/>
      <c r="B12" s="1"/>
      <c r="C12" s="1"/>
      <c r="D12" s="1"/>
      <c r="E12" s="1"/>
      <c r="F12" s="1"/>
      <c r="G12" s="1"/>
      <c r="H12" s="1"/>
      <c r="I12" s="1"/>
    </row>
    <row r="13">
      <c r="A13" s="1"/>
      <c r="B13" s="2" t="s">
        <v>0</v>
      </c>
      <c r="C13" s="4">
        <v>0.0</v>
      </c>
      <c r="D13" s="4"/>
      <c r="E13" s="1"/>
      <c r="F13" s="1"/>
      <c r="G13" s="1"/>
      <c r="H13" s="1"/>
      <c r="I13" s="1"/>
    </row>
    <row r="14">
      <c r="A14" s="7"/>
      <c r="B14" s="13">
        <f>+C19+C29</f>
        <v>4880</v>
      </c>
      <c r="C14" s="1"/>
      <c r="D14" s="1"/>
      <c r="E14" s="1"/>
      <c r="F14" s="1"/>
      <c r="G14" s="1"/>
      <c r="H14" s="1"/>
      <c r="I14" s="1"/>
    </row>
    <row r="15">
      <c r="A15" s="2" t="s">
        <v>1</v>
      </c>
      <c r="B15" s="2" t="s">
        <v>2</v>
      </c>
      <c r="C15" s="1"/>
      <c r="D15" s="1"/>
      <c r="E15" s="1"/>
      <c r="F15" s="1"/>
      <c r="G15" s="1"/>
      <c r="H15" s="1"/>
      <c r="I15" s="1"/>
    </row>
    <row r="16">
      <c r="A16" s="1"/>
      <c r="B16" s="2" t="s">
        <v>3</v>
      </c>
      <c r="C16" s="1"/>
      <c r="D16" s="1"/>
      <c r="E16" s="1"/>
      <c r="F16" s="1"/>
      <c r="G16" s="1"/>
      <c r="H16" s="1"/>
      <c r="I16" s="1"/>
    </row>
    <row r="17">
      <c r="A17" s="1"/>
      <c r="B17" s="2"/>
      <c r="C17" s="1"/>
      <c r="D17" s="1"/>
      <c r="E17" s="1"/>
      <c r="F17" s="1"/>
      <c r="G17" s="1"/>
      <c r="H17" s="1"/>
      <c r="I17" s="1"/>
    </row>
    <row r="18">
      <c r="A18" s="1"/>
      <c r="B18" s="2" t="s">
        <v>4</v>
      </c>
      <c r="C18" s="1"/>
      <c r="D18" s="1"/>
      <c r="E18" s="1"/>
      <c r="F18" s="1"/>
      <c r="G18" s="1"/>
      <c r="H18" s="1"/>
      <c r="I18" s="1"/>
    </row>
    <row r="19">
      <c r="A19" s="1"/>
      <c r="B19" s="14" t="s">
        <v>5</v>
      </c>
      <c r="C19" s="15">
        <v>1000.0</v>
      </c>
      <c r="D19" s="16"/>
      <c r="E19" s="1"/>
      <c r="F19" s="1"/>
      <c r="G19" s="1"/>
      <c r="H19" s="1"/>
      <c r="I19" s="1"/>
    </row>
    <row r="20">
      <c r="A20" s="1"/>
      <c r="B20" s="14" t="s">
        <v>6</v>
      </c>
      <c r="C20" s="17">
        <v>2.0</v>
      </c>
      <c r="D20" s="18"/>
      <c r="E20" s="1"/>
      <c r="F20" s="1"/>
      <c r="G20" s="1"/>
      <c r="H20" s="1"/>
      <c r="I20" s="1"/>
    </row>
    <row r="21" ht="15.75" customHeight="1">
      <c r="A21" s="1"/>
      <c r="B21" s="2"/>
      <c r="C21" s="1"/>
      <c r="D21" s="1"/>
      <c r="E21" s="1"/>
      <c r="F21" s="1"/>
      <c r="G21" s="1"/>
      <c r="H21" s="1"/>
      <c r="I21" s="1"/>
    </row>
    <row r="22" ht="15.75" customHeight="1">
      <c r="A22" s="1"/>
      <c r="B22" s="19"/>
      <c r="C22" s="20"/>
      <c r="D22" s="21"/>
      <c r="E22" s="22"/>
      <c r="F22" s="22"/>
      <c r="G22" s="22"/>
      <c r="H22" s="23" t="s">
        <v>7</v>
      </c>
      <c r="I22" s="23" t="s">
        <v>8</v>
      </c>
    </row>
    <row r="23" ht="15.75" customHeight="1">
      <c r="A23" s="1"/>
      <c r="B23" s="24" t="s">
        <v>9</v>
      </c>
      <c r="C23" s="25" t="s">
        <v>10</v>
      </c>
      <c r="D23" s="25" t="s">
        <v>11</v>
      </c>
      <c r="E23" s="25" t="s">
        <v>13</v>
      </c>
      <c r="F23" s="25" t="s">
        <v>14</v>
      </c>
      <c r="G23" s="25" t="s">
        <v>15</v>
      </c>
      <c r="H23" s="26"/>
      <c r="I23" s="26"/>
    </row>
    <row r="24" ht="15.75" customHeight="1">
      <c r="A24" s="1"/>
      <c r="B24" s="27" t="s">
        <v>16</v>
      </c>
      <c r="C24" s="28" t="s">
        <v>17</v>
      </c>
      <c r="D24" s="29" t="s">
        <v>18</v>
      </c>
      <c r="E24" s="30">
        <v>12849.0</v>
      </c>
      <c r="F24" s="30">
        <f t="shared" ref="F24:F25" si="1">+E24*19%</f>
        <v>2441.31</v>
      </c>
      <c r="G24" s="30">
        <f t="shared" ref="G24:G25" si="2">+E24+F24</f>
        <v>15290.31</v>
      </c>
      <c r="H24" s="32">
        <f>+G24*C19</f>
        <v>15290310</v>
      </c>
      <c r="I24" s="33">
        <f>+H24*C20</f>
        <v>30580620</v>
      </c>
    </row>
    <row r="25" ht="15.75" customHeight="1">
      <c r="A25" s="1"/>
      <c r="B25" s="27" t="s">
        <v>22</v>
      </c>
      <c r="C25" s="34" t="s">
        <v>23</v>
      </c>
      <c r="D25" s="29" t="s">
        <v>24</v>
      </c>
      <c r="E25" s="30">
        <v>13550.0</v>
      </c>
      <c r="F25" s="30">
        <f t="shared" si="1"/>
        <v>2574.5</v>
      </c>
      <c r="G25" s="35">
        <f t="shared" si="2"/>
        <v>16124.5</v>
      </c>
      <c r="H25" s="32">
        <f>+G25*C19</f>
        <v>16124500</v>
      </c>
      <c r="I25" s="36">
        <f>+H25*C20</f>
        <v>32249000</v>
      </c>
    </row>
    <row r="26" ht="15.75" customHeight="1">
      <c r="A26" s="1"/>
      <c r="B26" s="37" t="s">
        <v>25</v>
      </c>
      <c r="C26" s="38"/>
      <c r="D26" s="38"/>
      <c r="E26" s="38"/>
      <c r="F26" s="38"/>
      <c r="G26" s="38"/>
      <c r="H26" s="39"/>
      <c r="I26" s="40">
        <f>SUM(I24:I25)</f>
        <v>62829620</v>
      </c>
      <c r="K26" s="41"/>
      <c r="M26" s="41"/>
    </row>
    <row r="27" ht="15.75" customHeight="1">
      <c r="A27" s="1"/>
      <c r="B27" s="1"/>
      <c r="C27" s="42"/>
      <c r="D27" s="42"/>
      <c r="E27" s="1"/>
      <c r="F27" s="1"/>
      <c r="G27" s="1"/>
      <c r="H27" s="1"/>
      <c r="I27" s="43"/>
    </row>
    <row r="28" ht="15.75" customHeight="1">
      <c r="A28" s="1"/>
      <c r="B28" s="2" t="s">
        <v>26</v>
      </c>
      <c r="C28" s="1"/>
      <c r="D28" s="1"/>
      <c r="E28" s="1"/>
      <c r="F28" s="1"/>
      <c r="G28" s="1"/>
      <c r="H28" s="1"/>
      <c r="I28" s="1"/>
    </row>
    <row r="29" ht="15.75" customHeight="1">
      <c r="A29" s="1"/>
      <c r="B29" s="44" t="s">
        <v>27</v>
      </c>
      <c r="C29" s="45">
        <v>3880.0</v>
      </c>
      <c r="D29" s="46"/>
      <c r="E29" s="1"/>
      <c r="F29" s="1"/>
      <c r="G29" s="1"/>
      <c r="H29" s="1"/>
      <c r="I29" s="1"/>
    </row>
    <row r="30" ht="15.75" customHeight="1">
      <c r="A30" s="1"/>
      <c r="B30" s="47" t="s">
        <v>28</v>
      </c>
      <c r="C30" s="48">
        <f>C20</f>
        <v>2</v>
      </c>
      <c r="D30" s="18"/>
      <c r="E30" s="1"/>
      <c r="F30" s="1"/>
      <c r="G30" s="1"/>
      <c r="H30" s="1"/>
      <c r="I30" s="1"/>
    </row>
    <row r="31" ht="15.75" customHeight="1">
      <c r="A31" s="1"/>
      <c r="B31" s="49"/>
      <c r="C31" s="50"/>
      <c r="D31" s="21"/>
      <c r="E31" s="22"/>
      <c r="F31" s="22"/>
      <c r="G31" s="51"/>
      <c r="H31" s="52" t="s">
        <v>7</v>
      </c>
      <c r="I31" s="52" t="s">
        <v>8</v>
      </c>
    </row>
    <row r="32" ht="15.75" customHeight="1">
      <c r="A32" s="1"/>
      <c r="B32" s="53" t="s">
        <v>9</v>
      </c>
      <c r="C32" s="54" t="s">
        <v>10</v>
      </c>
      <c r="D32" s="55" t="s">
        <v>11</v>
      </c>
      <c r="E32" s="25" t="s">
        <v>13</v>
      </c>
      <c r="F32" s="25" t="s">
        <v>14</v>
      </c>
      <c r="G32" s="25" t="s">
        <v>15</v>
      </c>
      <c r="H32" s="26"/>
      <c r="I32" s="26"/>
    </row>
    <row r="33" ht="15.75" customHeight="1">
      <c r="A33" s="56"/>
      <c r="B33" s="57" t="s">
        <v>16</v>
      </c>
      <c r="C33" s="58" t="s">
        <v>29</v>
      </c>
      <c r="D33" s="58" t="s">
        <v>30</v>
      </c>
      <c r="E33" s="30">
        <v>14697.5</v>
      </c>
      <c r="F33" s="59">
        <f>+E33*19%</f>
        <v>2792.525</v>
      </c>
      <c r="G33" s="59">
        <f t="shared" ref="G33:G34" si="3">+E33+F33</f>
        <v>17490.025</v>
      </c>
      <c r="H33" s="32">
        <f>+G33*C29</f>
        <v>67861297</v>
      </c>
      <c r="I33" s="60">
        <f>H33*C30</f>
        <v>135722594</v>
      </c>
    </row>
    <row r="34" ht="15.75" customHeight="1">
      <c r="A34" s="1"/>
      <c r="B34" s="57" t="s">
        <v>22</v>
      </c>
      <c r="C34" s="58" t="s">
        <v>31</v>
      </c>
      <c r="D34" s="58" t="s">
        <v>32</v>
      </c>
      <c r="E34" s="61">
        <v>6400.0</v>
      </c>
      <c r="F34" s="59">
        <v>0.0</v>
      </c>
      <c r="G34" s="62">
        <f t="shared" si="3"/>
        <v>6400</v>
      </c>
      <c r="H34" s="63">
        <f>+G34*C29</f>
        <v>24832000</v>
      </c>
      <c r="I34" s="64">
        <f>H34*C30</f>
        <v>49664000</v>
      </c>
    </row>
    <row r="35" ht="15.75" customHeight="1">
      <c r="A35" s="1"/>
      <c r="B35" s="65" t="s">
        <v>33</v>
      </c>
      <c r="C35" s="66"/>
      <c r="D35" s="66"/>
      <c r="E35" s="66"/>
      <c r="F35" s="66"/>
      <c r="G35" s="66"/>
      <c r="H35" s="67"/>
      <c r="I35" s="68">
        <f>SUM(I33:I34)</f>
        <v>185386594</v>
      </c>
    </row>
    <row r="36" ht="15.75" customHeight="1">
      <c r="A36" s="1"/>
      <c r="B36" s="69"/>
      <c r="C36" s="69"/>
      <c r="D36" s="69"/>
      <c r="E36" s="70"/>
      <c r="F36" s="70"/>
      <c r="G36" s="70"/>
      <c r="H36" s="70"/>
      <c r="I36" s="71"/>
    </row>
    <row r="37" ht="15.75" customHeight="1">
      <c r="A37" s="1"/>
      <c r="B37" s="72" t="s">
        <v>34</v>
      </c>
      <c r="C37" s="73"/>
      <c r="D37" s="73"/>
      <c r="E37" s="73"/>
      <c r="F37" s="73"/>
      <c r="G37" s="73"/>
      <c r="H37" s="73"/>
      <c r="I37" s="73"/>
    </row>
    <row r="38" ht="15.75" customHeight="1">
      <c r="A38" s="1"/>
      <c r="B38" s="49"/>
      <c r="C38" s="50"/>
      <c r="D38" s="21"/>
      <c r="E38" s="22"/>
      <c r="F38" s="22"/>
      <c r="G38" s="51"/>
      <c r="H38" s="52" t="s">
        <v>35</v>
      </c>
      <c r="I38" s="52" t="s">
        <v>36</v>
      </c>
    </row>
    <row r="39" ht="15.75" customHeight="1">
      <c r="A39" s="1"/>
      <c r="B39" s="74" t="s">
        <v>37</v>
      </c>
      <c r="C39" s="74" t="s">
        <v>38</v>
      </c>
      <c r="D39" s="74" t="s">
        <v>39</v>
      </c>
      <c r="E39" s="25" t="s">
        <v>13</v>
      </c>
      <c r="F39" s="25" t="s">
        <v>14</v>
      </c>
      <c r="G39" s="25" t="s">
        <v>15</v>
      </c>
      <c r="H39" s="26"/>
      <c r="I39" s="26"/>
    </row>
    <row r="40" ht="15.75" customHeight="1">
      <c r="A40" s="1"/>
      <c r="B40" s="75" t="s">
        <v>40</v>
      </c>
      <c r="C40" s="76">
        <v>1.0</v>
      </c>
      <c r="D40" s="77" t="s">
        <v>32</v>
      </c>
      <c r="E40" s="78">
        <v>4000000.0</v>
      </c>
      <c r="F40" s="78">
        <v>0.0</v>
      </c>
      <c r="G40" s="78">
        <f t="shared" ref="G40:G45" si="4">+E40+F40</f>
        <v>4000000</v>
      </c>
      <c r="H40" s="79">
        <f t="shared" ref="H40:H45" si="5">+G40*C40</f>
        <v>4000000</v>
      </c>
      <c r="I40" s="80">
        <f t="shared" ref="I40:I45" si="6">+H40*$C$20</f>
        <v>8000000</v>
      </c>
    </row>
    <row r="41" ht="15.75" customHeight="1">
      <c r="A41" s="1"/>
      <c r="B41" s="75" t="s">
        <v>41</v>
      </c>
      <c r="C41" s="76">
        <v>1.0</v>
      </c>
      <c r="D41" s="77" t="s">
        <v>32</v>
      </c>
      <c r="E41" s="78">
        <v>2200000.0</v>
      </c>
      <c r="F41" s="78">
        <v>0.0</v>
      </c>
      <c r="G41" s="78">
        <f t="shared" si="4"/>
        <v>2200000</v>
      </c>
      <c r="H41" s="79">
        <f t="shared" si="5"/>
        <v>2200000</v>
      </c>
      <c r="I41" s="80">
        <f t="shared" si="6"/>
        <v>4400000</v>
      </c>
    </row>
    <row r="42" ht="15.75" customHeight="1">
      <c r="A42" s="1"/>
      <c r="B42" s="81" t="s">
        <v>42</v>
      </c>
      <c r="C42" s="29">
        <v>1.0</v>
      </c>
      <c r="D42" s="77" t="s">
        <v>32</v>
      </c>
      <c r="E42" s="78">
        <v>4000000.0</v>
      </c>
      <c r="F42" s="78">
        <v>0.0</v>
      </c>
      <c r="G42" s="78">
        <f t="shared" si="4"/>
        <v>4000000</v>
      </c>
      <c r="H42" s="79">
        <f t="shared" si="5"/>
        <v>4000000</v>
      </c>
      <c r="I42" s="80">
        <f t="shared" si="6"/>
        <v>8000000</v>
      </c>
    </row>
    <row r="43" ht="15.75" customHeight="1">
      <c r="A43" s="7"/>
      <c r="B43" s="81" t="s">
        <v>43</v>
      </c>
      <c r="C43" s="29">
        <v>1.0</v>
      </c>
      <c r="D43" s="77" t="s">
        <v>32</v>
      </c>
      <c r="E43" s="78">
        <v>4000000.0</v>
      </c>
      <c r="F43" s="82">
        <v>0.0</v>
      </c>
      <c r="G43" s="78">
        <f t="shared" si="4"/>
        <v>4000000</v>
      </c>
      <c r="H43" s="79">
        <f t="shared" si="5"/>
        <v>4000000</v>
      </c>
      <c r="I43" s="80">
        <f t="shared" si="6"/>
        <v>8000000</v>
      </c>
    </row>
    <row r="44" ht="15.75" customHeight="1">
      <c r="A44" s="1"/>
      <c r="B44" s="83" t="s">
        <v>44</v>
      </c>
      <c r="C44" s="29">
        <v>5.0</v>
      </c>
      <c r="D44" s="77" t="s">
        <v>32</v>
      </c>
      <c r="E44" s="78">
        <v>2200000.0</v>
      </c>
      <c r="F44" s="78">
        <v>0.0</v>
      </c>
      <c r="G44" s="78">
        <f t="shared" si="4"/>
        <v>2200000</v>
      </c>
      <c r="H44" s="79">
        <f t="shared" si="5"/>
        <v>11000000</v>
      </c>
      <c r="I44" s="80">
        <f t="shared" si="6"/>
        <v>22000000</v>
      </c>
    </row>
    <row r="45" ht="15.75" customHeight="1">
      <c r="A45" s="1"/>
      <c r="B45" s="58" t="s">
        <v>45</v>
      </c>
      <c r="C45" s="29">
        <v>2.0</v>
      </c>
      <c r="D45" s="77" t="s">
        <v>32</v>
      </c>
      <c r="E45" s="78">
        <v>2200000.0</v>
      </c>
      <c r="F45" s="78">
        <v>0.0</v>
      </c>
      <c r="G45" s="78">
        <f t="shared" si="4"/>
        <v>2200000</v>
      </c>
      <c r="H45" s="79">
        <f t="shared" si="5"/>
        <v>4400000</v>
      </c>
      <c r="I45" s="80">
        <f t="shared" si="6"/>
        <v>8800000</v>
      </c>
    </row>
    <row r="46" ht="15.75" customHeight="1">
      <c r="A46" s="1"/>
      <c r="B46" s="84" t="s">
        <v>46</v>
      </c>
      <c r="C46" s="38"/>
      <c r="D46" s="38"/>
      <c r="E46" s="38"/>
      <c r="F46" s="38"/>
      <c r="G46" s="50"/>
      <c r="H46" s="85">
        <f t="shared" ref="H46:I46" si="7">SUM(H40:H45)</f>
        <v>29600000</v>
      </c>
      <c r="I46" s="86">
        <f t="shared" si="7"/>
        <v>59200000</v>
      </c>
    </row>
    <row r="47" ht="15.75" customHeight="1">
      <c r="A47" s="1"/>
      <c r="B47" s="69"/>
      <c r="C47" s="69"/>
      <c r="D47" s="69"/>
      <c r="E47" s="70"/>
      <c r="F47" s="70"/>
      <c r="G47" s="70"/>
      <c r="H47" s="70"/>
      <c r="I47" s="70"/>
    </row>
    <row r="48" ht="15.75" customHeight="1">
      <c r="A48" s="1"/>
      <c r="B48" s="87" t="s">
        <v>47</v>
      </c>
      <c r="C48" s="69"/>
      <c r="D48" s="69"/>
      <c r="E48" s="70"/>
      <c r="F48" s="70"/>
      <c r="G48" s="70"/>
      <c r="H48" s="70"/>
      <c r="I48" s="70"/>
    </row>
    <row r="49" ht="15.75" customHeight="1">
      <c r="A49" s="1"/>
      <c r="B49" s="49"/>
      <c r="C49" s="50"/>
      <c r="D49" s="21"/>
      <c r="E49" s="22"/>
      <c r="F49" s="22"/>
      <c r="G49" s="51"/>
      <c r="H49" s="88" t="s">
        <v>48</v>
      </c>
      <c r="I49" s="89"/>
    </row>
    <row r="50" ht="15.75" customHeight="1">
      <c r="A50" s="1"/>
      <c r="B50" s="25" t="s">
        <v>49</v>
      </c>
      <c r="C50" s="90" t="s">
        <v>50</v>
      </c>
      <c r="D50" s="74" t="s">
        <v>39</v>
      </c>
      <c r="E50" s="25" t="s">
        <v>13</v>
      </c>
      <c r="F50" s="25" t="s">
        <v>14</v>
      </c>
      <c r="G50" s="25" t="s">
        <v>15</v>
      </c>
      <c r="H50" s="26"/>
      <c r="I50" s="89"/>
    </row>
    <row r="51" ht="15.75" customHeight="1">
      <c r="A51" s="1"/>
      <c r="B51" s="91" t="s">
        <v>51</v>
      </c>
      <c r="C51" s="92">
        <v>15.0</v>
      </c>
      <c r="D51" s="92" t="s">
        <v>32</v>
      </c>
      <c r="E51" s="93">
        <v>14040.0</v>
      </c>
      <c r="F51" s="93">
        <v>0.0</v>
      </c>
      <c r="G51" s="93">
        <f t="shared" ref="G51:G56" si="8">+E51+F51</f>
        <v>14040</v>
      </c>
      <c r="H51" s="94">
        <f t="shared" ref="H51:H56" si="9">+G51*C51</f>
        <v>210600</v>
      </c>
      <c r="I51" s="95"/>
    </row>
    <row r="52" ht="15.75" customHeight="1">
      <c r="A52" s="1"/>
      <c r="B52" s="91" t="s">
        <v>52</v>
      </c>
      <c r="C52" s="92">
        <v>15.0</v>
      </c>
      <c r="D52" s="92" t="s">
        <v>32</v>
      </c>
      <c r="E52" s="93">
        <v>9360.0</v>
      </c>
      <c r="F52" s="93">
        <v>0.0</v>
      </c>
      <c r="G52" s="93">
        <f t="shared" si="8"/>
        <v>9360</v>
      </c>
      <c r="H52" s="94">
        <f t="shared" si="9"/>
        <v>140400</v>
      </c>
      <c r="I52" s="95"/>
    </row>
    <row r="53" ht="15.75" customHeight="1">
      <c r="A53" s="1"/>
      <c r="B53" s="91" t="s">
        <v>53</v>
      </c>
      <c r="C53" s="92">
        <v>10.0</v>
      </c>
      <c r="D53" s="92" t="s">
        <v>32</v>
      </c>
      <c r="E53" s="93">
        <v>71760.0</v>
      </c>
      <c r="F53" s="93">
        <v>0.0</v>
      </c>
      <c r="G53" s="93">
        <f t="shared" si="8"/>
        <v>71760</v>
      </c>
      <c r="H53" s="94">
        <f t="shared" si="9"/>
        <v>717600</v>
      </c>
      <c r="I53" s="95"/>
    </row>
    <row r="54" ht="15.75" customHeight="1">
      <c r="A54" s="1"/>
      <c r="B54" s="91" t="s">
        <v>54</v>
      </c>
      <c r="C54" s="92">
        <v>10.0</v>
      </c>
      <c r="D54" s="92" t="s">
        <v>32</v>
      </c>
      <c r="E54" s="93">
        <v>81120.0</v>
      </c>
      <c r="F54" s="93">
        <v>0.0</v>
      </c>
      <c r="G54" s="93">
        <f t="shared" si="8"/>
        <v>81120</v>
      </c>
      <c r="H54" s="94">
        <f t="shared" si="9"/>
        <v>811200</v>
      </c>
      <c r="I54" s="95"/>
    </row>
    <row r="55" ht="15.75" customHeight="1">
      <c r="A55" s="1"/>
      <c r="B55" s="91" t="s">
        <v>55</v>
      </c>
      <c r="C55" s="92">
        <v>5.0</v>
      </c>
      <c r="D55" s="92" t="s">
        <v>32</v>
      </c>
      <c r="E55" s="93">
        <v>82160.0</v>
      </c>
      <c r="F55" s="93">
        <v>0.0</v>
      </c>
      <c r="G55" s="93">
        <f t="shared" si="8"/>
        <v>82160</v>
      </c>
      <c r="H55" s="94">
        <f t="shared" si="9"/>
        <v>410800</v>
      </c>
      <c r="I55" s="95"/>
    </row>
    <row r="56" ht="15.75" customHeight="1">
      <c r="A56" s="1"/>
      <c r="B56" s="91" t="s">
        <v>56</v>
      </c>
      <c r="C56" s="92">
        <v>5.0</v>
      </c>
      <c r="D56" s="92" t="s">
        <v>32</v>
      </c>
      <c r="E56" s="93">
        <v>49920.0</v>
      </c>
      <c r="F56" s="93">
        <v>0.0</v>
      </c>
      <c r="G56" s="93">
        <f t="shared" si="8"/>
        <v>49920</v>
      </c>
      <c r="H56" s="94">
        <f t="shared" si="9"/>
        <v>249600</v>
      </c>
      <c r="I56" s="95"/>
    </row>
    <row r="57" ht="15.75" customHeight="1">
      <c r="A57" s="1"/>
      <c r="B57" s="96" t="s">
        <v>25</v>
      </c>
      <c r="C57" s="38"/>
      <c r="D57" s="38"/>
      <c r="E57" s="38"/>
      <c r="F57" s="38"/>
      <c r="G57" s="50"/>
      <c r="H57" s="97">
        <f>SUM(H51:H56)</f>
        <v>2540200</v>
      </c>
      <c r="I57" s="98"/>
    </row>
    <row r="58" ht="15.75" customHeight="1">
      <c r="A58" s="1"/>
      <c r="B58" s="99"/>
      <c r="C58" s="99"/>
      <c r="D58" s="99"/>
      <c r="E58" s="99"/>
      <c r="F58" s="99"/>
      <c r="G58" s="99"/>
      <c r="H58" s="99"/>
      <c r="I58" s="98"/>
    </row>
    <row r="59" ht="15.75" customHeight="1">
      <c r="A59" s="1"/>
      <c r="B59" s="100" t="s">
        <v>60</v>
      </c>
      <c r="I59" s="98"/>
    </row>
    <row r="60" ht="15.75" customHeight="1">
      <c r="A60" s="1"/>
      <c r="B60" s="49"/>
      <c r="C60" s="39"/>
      <c r="D60" s="101"/>
      <c r="E60" s="102"/>
      <c r="F60" s="102"/>
      <c r="G60" s="102"/>
      <c r="H60" s="23" t="s">
        <v>62</v>
      </c>
      <c r="I60" s="7"/>
    </row>
    <row r="61" ht="15.75" customHeight="1">
      <c r="A61" s="1"/>
      <c r="B61" s="103" t="s">
        <v>63</v>
      </c>
      <c r="C61" s="103" t="s">
        <v>50</v>
      </c>
      <c r="D61" s="103"/>
      <c r="E61" s="25" t="s">
        <v>13</v>
      </c>
      <c r="F61" s="25" t="s">
        <v>14</v>
      </c>
      <c r="G61" s="25" t="s">
        <v>15</v>
      </c>
      <c r="H61" s="26"/>
      <c r="I61" s="104"/>
    </row>
    <row r="62" ht="15.75" customHeight="1">
      <c r="A62" s="1"/>
      <c r="B62" s="91" t="s">
        <v>64</v>
      </c>
      <c r="C62" s="29">
        <v>5.0</v>
      </c>
      <c r="D62" s="29"/>
      <c r="E62" s="105">
        <v>35600.0</v>
      </c>
      <c r="F62" s="105">
        <v>0.0</v>
      </c>
      <c r="G62" s="105">
        <f t="shared" ref="G62:G65" si="10">+E62+F62</f>
        <v>35600</v>
      </c>
      <c r="H62" s="106">
        <f t="shared" ref="H62:H65" si="11">+G62*C62</f>
        <v>178000</v>
      </c>
      <c r="I62" s="107"/>
      <c r="K62" s="41"/>
    </row>
    <row r="63" ht="15.75" customHeight="1">
      <c r="A63" s="1"/>
      <c r="B63" s="108" t="s">
        <v>69</v>
      </c>
      <c r="C63" s="29">
        <v>5.0</v>
      </c>
      <c r="D63" s="29"/>
      <c r="E63" s="105">
        <v>32000.0</v>
      </c>
      <c r="F63" s="105">
        <v>0.0</v>
      </c>
      <c r="G63" s="105">
        <f t="shared" si="10"/>
        <v>32000</v>
      </c>
      <c r="H63" s="106">
        <f t="shared" si="11"/>
        <v>160000</v>
      </c>
      <c r="I63" s="109"/>
      <c r="K63" s="41"/>
    </row>
    <row r="64" ht="15.75" customHeight="1">
      <c r="A64" s="1"/>
      <c r="B64" s="108" t="s">
        <v>71</v>
      </c>
      <c r="C64" s="29">
        <v>5.0</v>
      </c>
      <c r="D64" s="29"/>
      <c r="E64" s="105">
        <v>38600.0</v>
      </c>
      <c r="F64" s="105">
        <v>0.0</v>
      </c>
      <c r="G64" s="105">
        <f t="shared" si="10"/>
        <v>38600</v>
      </c>
      <c r="H64" s="106">
        <f t="shared" si="11"/>
        <v>193000</v>
      </c>
      <c r="I64" s="109"/>
      <c r="K64" s="41"/>
    </row>
    <row r="65" ht="15.75" customHeight="1">
      <c r="A65" s="1"/>
      <c r="B65" s="108" t="s">
        <v>72</v>
      </c>
      <c r="C65" s="29">
        <v>5.0</v>
      </c>
      <c r="D65" s="29"/>
      <c r="E65" s="105">
        <v>26000.0</v>
      </c>
      <c r="F65" s="105">
        <v>0.0</v>
      </c>
      <c r="G65" s="105">
        <f t="shared" si="10"/>
        <v>26000</v>
      </c>
      <c r="H65" s="106">
        <f t="shared" si="11"/>
        <v>130000</v>
      </c>
      <c r="I65" s="109"/>
      <c r="K65" s="41"/>
    </row>
    <row r="66" ht="15.75" customHeight="1">
      <c r="A66" s="1"/>
      <c r="B66" s="96" t="s">
        <v>25</v>
      </c>
      <c r="C66" s="38"/>
      <c r="D66" s="38"/>
      <c r="E66" s="38"/>
      <c r="F66" s="38"/>
      <c r="G66" s="50"/>
      <c r="H66" s="110">
        <f>SUM(H62:H65)</f>
        <v>661000</v>
      </c>
      <c r="I66" s="109"/>
    </row>
    <row r="67" ht="15.75" customHeight="1">
      <c r="A67" s="1"/>
      <c r="B67" s="69"/>
      <c r="C67" s="69"/>
      <c r="D67" s="69"/>
      <c r="E67" s="70"/>
      <c r="F67" s="70"/>
      <c r="G67" s="70"/>
      <c r="H67" s="70"/>
      <c r="I67" s="98"/>
    </row>
    <row r="68" ht="15.75" customHeight="1">
      <c r="A68" s="1"/>
      <c r="B68" s="87" t="s">
        <v>73</v>
      </c>
      <c r="C68" s="69"/>
      <c r="D68" s="69"/>
      <c r="E68" s="70"/>
      <c r="F68" s="70"/>
      <c r="G68" s="70"/>
      <c r="H68" s="70"/>
      <c r="I68" s="70"/>
    </row>
    <row r="69" ht="15.75" customHeight="1">
      <c r="A69" s="1"/>
      <c r="B69" s="49"/>
      <c r="C69" s="39"/>
      <c r="D69" s="101"/>
      <c r="E69" s="102"/>
      <c r="F69" s="102"/>
      <c r="G69" s="102"/>
      <c r="H69" s="112" t="s">
        <v>74</v>
      </c>
      <c r="I69" s="104"/>
    </row>
    <row r="70" ht="15.75" customHeight="1">
      <c r="A70" s="1"/>
      <c r="B70" s="113" t="s">
        <v>75</v>
      </c>
      <c r="C70" s="114" t="s">
        <v>38</v>
      </c>
      <c r="D70" s="114"/>
      <c r="E70" s="25" t="s">
        <v>13</v>
      </c>
      <c r="F70" s="25" t="s">
        <v>14</v>
      </c>
      <c r="G70" s="25" t="s">
        <v>15</v>
      </c>
      <c r="H70" s="115"/>
      <c r="I70" s="107"/>
    </row>
    <row r="71" ht="15.75" customHeight="1">
      <c r="A71" s="56"/>
      <c r="B71" s="58" t="s">
        <v>76</v>
      </c>
      <c r="C71" s="116">
        <v>2.0</v>
      </c>
      <c r="D71" s="116"/>
      <c r="E71" s="117">
        <v>1.6E7</v>
      </c>
      <c r="F71" s="118">
        <v>0.0</v>
      </c>
      <c r="G71" s="118">
        <f>+E71+F71</f>
        <v>16000000</v>
      </c>
      <c r="H71" s="119">
        <f>+G71*C20</f>
        <v>32000000</v>
      </c>
      <c r="I71" s="120"/>
    </row>
    <row r="72" ht="15.75" customHeight="1">
      <c r="A72" s="1"/>
      <c r="B72" s="69"/>
      <c r="C72" s="69"/>
      <c r="D72" s="69"/>
      <c r="E72" s="70"/>
      <c r="F72" s="70"/>
      <c r="G72" s="70"/>
      <c r="H72" s="70"/>
      <c r="I72" s="70"/>
    </row>
    <row r="73" ht="15.75" customHeight="1">
      <c r="A73" s="1"/>
      <c r="B73" s="87" t="s">
        <v>77</v>
      </c>
      <c r="C73" s="69"/>
      <c r="D73" s="69"/>
      <c r="E73" s="70"/>
      <c r="F73" s="70"/>
      <c r="G73" s="70"/>
      <c r="H73" s="70"/>
      <c r="I73" s="70"/>
    </row>
    <row r="74" ht="15.75" customHeight="1">
      <c r="A74" s="1"/>
      <c r="B74" s="49"/>
      <c r="C74" s="39"/>
      <c r="D74" s="101"/>
      <c r="E74" s="102"/>
      <c r="F74" s="102"/>
      <c r="G74" s="102"/>
      <c r="H74" s="23" t="s">
        <v>74</v>
      </c>
      <c r="I74" s="104"/>
    </row>
    <row r="75" ht="15.75" customHeight="1">
      <c r="A75" s="1"/>
      <c r="B75" s="113" t="s">
        <v>78</v>
      </c>
      <c r="C75" s="114" t="s">
        <v>38</v>
      </c>
      <c r="D75" s="114"/>
      <c r="E75" s="25" t="s">
        <v>13</v>
      </c>
      <c r="F75" s="25" t="s">
        <v>14</v>
      </c>
      <c r="G75" s="25" t="s">
        <v>15</v>
      </c>
      <c r="H75" s="26"/>
      <c r="I75" s="107"/>
    </row>
    <row r="76" ht="15.75" customHeight="1">
      <c r="A76" s="1"/>
      <c r="B76" s="108" t="s">
        <v>79</v>
      </c>
      <c r="C76" s="116">
        <v>1.0</v>
      </c>
      <c r="D76" s="116"/>
      <c r="E76" s="117">
        <v>4000000.0</v>
      </c>
      <c r="F76" s="117">
        <v>0.0</v>
      </c>
      <c r="G76" s="117">
        <f>+E76+F76</f>
        <v>4000000</v>
      </c>
      <c r="H76" s="119">
        <f>+G76*C20</f>
        <v>8000000</v>
      </c>
      <c r="I76" s="121"/>
    </row>
    <row r="77" ht="15.75" customHeight="1">
      <c r="A77" s="1"/>
      <c r="B77" s="69"/>
      <c r="C77" s="122"/>
      <c r="D77" s="122"/>
      <c r="E77" s="123"/>
      <c r="F77" s="123"/>
      <c r="G77" s="123"/>
      <c r="H77" s="123"/>
      <c r="I77" s="121"/>
    </row>
    <row r="78" ht="15.75" customHeight="1">
      <c r="A78" s="124" t="s">
        <v>80</v>
      </c>
      <c r="B78" s="38"/>
      <c r="C78" s="38"/>
      <c r="D78" s="38"/>
      <c r="E78" s="38"/>
      <c r="F78" s="39"/>
      <c r="G78" s="99"/>
      <c r="H78" s="99"/>
      <c r="I78" s="7"/>
    </row>
    <row r="79" ht="15.75" customHeight="1">
      <c r="A79" s="125" t="s">
        <v>81</v>
      </c>
      <c r="B79" s="126" t="s">
        <v>82</v>
      </c>
      <c r="C79" s="126" t="s">
        <v>9</v>
      </c>
      <c r="D79" s="126" t="s">
        <v>10</v>
      </c>
      <c r="E79" s="126" t="s">
        <v>83</v>
      </c>
      <c r="F79" s="128"/>
      <c r="G79" s="128"/>
      <c r="H79" s="7"/>
      <c r="I79" s="129"/>
    </row>
    <row r="80" ht="15.75" customHeight="1">
      <c r="A80" s="130"/>
      <c r="B80" s="131" t="s">
        <v>84</v>
      </c>
      <c r="C80" s="58" t="s">
        <v>85</v>
      </c>
      <c r="D80" s="108" t="s">
        <v>86</v>
      </c>
      <c r="E80" s="132">
        <f t="shared" ref="E80:E81" si="12">I24</f>
        <v>30580620</v>
      </c>
      <c r="F80" s="133"/>
      <c r="G80" s="134" t="str">
        <f>+[1]PRESUPUESTO!$E$69</f>
        <v>#ERROR!</v>
      </c>
      <c r="H80" s="135" t="str">
        <f t="shared" ref="H80:H91" si="13">+E80-G80</f>
        <v>#ERROR!</v>
      </c>
      <c r="I80" s="135"/>
    </row>
    <row r="81" ht="15.75" customHeight="1">
      <c r="A81" s="130"/>
      <c r="B81" s="26"/>
      <c r="C81" s="58" t="s">
        <v>87</v>
      </c>
      <c r="D81" s="108" t="s">
        <v>88</v>
      </c>
      <c r="E81" s="132">
        <f t="shared" si="12"/>
        <v>32249000</v>
      </c>
      <c r="F81" s="133"/>
      <c r="G81" s="134" t="str">
        <f>+[1]PRESUPUESTO!$E$70</f>
        <v>#ERROR!</v>
      </c>
      <c r="H81" s="135" t="str">
        <f t="shared" si="13"/>
        <v>#ERROR!</v>
      </c>
      <c r="I81" s="135"/>
    </row>
    <row r="82" ht="15.75" customHeight="1">
      <c r="A82" s="130"/>
      <c r="B82" s="131" t="s">
        <v>89</v>
      </c>
      <c r="C82" s="108" t="s">
        <v>85</v>
      </c>
      <c r="D82" s="108" t="s">
        <v>90</v>
      </c>
      <c r="E82" s="132">
        <f t="shared" ref="E82:E83" si="14">I33</f>
        <v>135722594</v>
      </c>
      <c r="F82" s="133"/>
      <c r="G82" s="134" t="str">
        <f>+[1]PRESUPUESTO!$E$71</f>
        <v>#ERROR!</v>
      </c>
      <c r="H82" s="135" t="str">
        <f t="shared" si="13"/>
        <v>#ERROR!</v>
      </c>
      <c r="I82" s="135"/>
    </row>
    <row r="83" ht="15.75" customHeight="1">
      <c r="A83" s="130"/>
      <c r="B83" s="26"/>
      <c r="C83" s="108" t="s">
        <v>87</v>
      </c>
      <c r="D83" s="58" t="s">
        <v>91</v>
      </c>
      <c r="E83" s="132">
        <f t="shared" si="14"/>
        <v>49664000</v>
      </c>
      <c r="F83" s="128"/>
      <c r="G83" s="134" t="str">
        <f>+[1]PRESUPUESTO!$E$72</f>
        <v>#ERROR!</v>
      </c>
      <c r="H83" s="135" t="str">
        <f t="shared" si="13"/>
        <v>#ERROR!</v>
      </c>
      <c r="I83" s="135"/>
    </row>
    <row r="84" ht="15.75" customHeight="1">
      <c r="A84" s="26"/>
      <c r="B84" s="137" t="s">
        <v>92</v>
      </c>
      <c r="C84" s="38"/>
      <c r="D84" s="39"/>
      <c r="E84" s="138">
        <f>SUM(E80:E83)</f>
        <v>248216214</v>
      </c>
      <c r="F84" s="139"/>
      <c r="G84" s="134" t="str">
        <f>+[1]PRESUPUESTO!$E$73</f>
        <v>#ERROR!</v>
      </c>
      <c r="H84" s="135" t="str">
        <f t="shared" si="13"/>
        <v>#ERROR!</v>
      </c>
      <c r="I84" s="140"/>
    </row>
    <row r="85" ht="15.75" customHeight="1">
      <c r="A85" s="141" t="s">
        <v>93</v>
      </c>
      <c r="B85" s="38"/>
      <c r="C85" s="38"/>
      <c r="D85" s="39"/>
      <c r="E85" s="132">
        <f>I46</f>
        <v>59200000</v>
      </c>
      <c r="F85" s="139"/>
      <c r="G85" s="134" t="str">
        <f>+[1]PRESUPUESTO!$E$74</f>
        <v>#ERROR!</v>
      </c>
      <c r="H85" s="135" t="str">
        <f t="shared" si="13"/>
        <v>#ERROR!</v>
      </c>
      <c r="I85" s="140"/>
    </row>
    <row r="86" ht="15.75" customHeight="1">
      <c r="A86" s="141" t="s">
        <v>94</v>
      </c>
      <c r="B86" s="38"/>
      <c r="C86" s="38"/>
      <c r="D86" s="39"/>
      <c r="E86" s="132">
        <f>H57</f>
        <v>2540200</v>
      </c>
      <c r="F86" s="139"/>
      <c r="G86" s="134" t="str">
        <f>+[1]PRESUPUESTO!$E$75</f>
        <v>#ERROR!</v>
      </c>
      <c r="H86" s="135" t="str">
        <f t="shared" si="13"/>
        <v>#ERROR!</v>
      </c>
      <c r="I86" s="140"/>
    </row>
    <row r="87" ht="15.75" customHeight="1">
      <c r="A87" s="141" t="s">
        <v>95</v>
      </c>
      <c r="B87" s="38"/>
      <c r="C87" s="38"/>
      <c r="D87" s="39"/>
      <c r="E87" s="132">
        <f>H66</f>
        <v>661000</v>
      </c>
      <c r="F87" s="139"/>
      <c r="G87" s="134" t="str">
        <f>+[1]PRESUPUESTO!$E$76</f>
        <v>#ERROR!</v>
      </c>
      <c r="H87" s="135" t="str">
        <f t="shared" si="13"/>
        <v>#ERROR!</v>
      </c>
      <c r="I87" s="140"/>
    </row>
    <row r="88" ht="15.75" customHeight="1">
      <c r="A88" s="141" t="s">
        <v>96</v>
      </c>
      <c r="B88" s="38"/>
      <c r="C88" s="38"/>
      <c r="D88" s="39"/>
      <c r="E88" s="132">
        <f>H71</f>
        <v>32000000</v>
      </c>
      <c r="F88" s="139"/>
      <c r="G88" s="134" t="str">
        <f>+[1]PRESUPUESTO!$E$77</f>
        <v>#ERROR!</v>
      </c>
      <c r="H88" s="135" t="str">
        <f t="shared" si="13"/>
        <v>#ERROR!</v>
      </c>
      <c r="I88" s="140"/>
    </row>
    <row r="89" ht="15.75" customHeight="1">
      <c r="A89" s="141" t="s">
        <v>78</v>
      </c>
      <c r="B89" s="38"/>
      <c r="C89" s="38"/>
      <c r="D89" s="39"/>
      <c r="E89" s="132">
        <f>H76</f>
        <v>8000000</v>
      </c>
      <c r="F89" s="139"/>
      <c r="G89" s="134" t="str">
        <f>+[1]PRESUPUESTO!$E$78</f>
        <v>#ERROR!</v>
      </c>
      <c r="H89" s="135" t="str">
        <f t="shared" si="13"/>
        <v>#ERROR!</v>
      </c>
      <c r="I89" s="140"/>
    </row>
    <row r="90" ht="15.75" customHeight="1">
      <c r="A90" s="137" t="s">
        <v>97</v>
      </c>
      <c r="B90" s="38"/>
      <c r="C90" s="38"/>
      <c r="D90" s="39"/>
      <c r="E90" s="138">
        <f>SUM(E85:E89)</f>
        <v>102401200</v>
      </c>
      <c r="F90" s="128"/>
      <c r="G90" s="134" t="str">
        <f>+[1]PRESUPUESTO!$E$79</f>
        <v>#ERROR!</v>
      </c>
      <c r="H90" s="135" t="str">
        <f t="shared" si="13"/>
        <v>#ERROR!</v>
      </c>
      <c r="I90" s="140"/>
    </row>
    <row r="91" ht="35.25" customHeight="1">
      <c r="A91" s="141" t="s">
        <v>98</v>
      </c>
      <c r="B91" s="38"/>
      <c r="C91" s="38"/>
      <c r="D91" s="39"/>
      <c r="E91" s="142">
        <f>E84+E90</f>
        <v>350617414</v>
      </c>
      <c r="F91" s="143"/>
      <c r="G91" s="134" t="str">
        <f>+[1]PRESUPUESTO!$E$80</f>
        <v>#ERROR!</v>
      </c>
      <c r="H91" s="135" t="str">
        <f t="shared" si="13"/>
        <v>#ERROR!</v>
      </c>
      <c r="I91" s="140"/>
    </row>
    <row r="92" ht="15.75" customHeight="1">
      <c r="E92" s="41">
        <f>+E91/3</f>
        <v>116872471.3</v>
      </c>
      <c r="F92" s="144"/>
    </row>
    <row r="93" ht="15.75" customHeight="1"/>
    <row r="94" ht="15.75" customHeight="1">
      <c r="C94" s="145" t="s">
        <v>99</v>
      </c>
      <c r="D94" s="146">
        <f>+E92</f>
        <v>116872471.3</v>
      </c>
    </row>
    <row r="95" ht="15.75" customHeight="1">
      <c r="C95" s="145" t="s">
        <v>100</v>
      </c>
      <c r="D95" s="147">
        <f>+C19</f>
        <v>1000</v>
      </c>
    </row>
    <row r="96" ht="15.75" customHeight="1">
      <c r="C96" s="145" t="s">
        <v>101</v>
      </c>
      <c r="D96" s="147">
        <f>+C29</f>
        <v>3880</v>
      </c>
      <c r="F96" s="144"/>
    </row>
    <row r="97" ht="15.75" customHeight="1">
      <c r="C97" s="145" t="s">
        <v>102</v>
      </c>
      <c r="D97" s="148">
        <f>+E92*2-(E86*2+E87*2)</f>
        <v>227342542.7</v>
      </c>
      <c r="F97" s="144"/>
    </row>
    <row r="98" ht="15.75" customHeight="1"/>
    <row r="99" ht="15.75" customHeight="1">
      <c r="C99" s="149"/>
    </row>
    <row r="100" ht="15.75" customHeight="1"/>
    <row r="101" ht="15.75" customHeight="1"/>
    <row r="102" ht="15.75" customHeight="1"/>
    <row r="103" ht="15.75" customHeight="1"/>
    <row r="104" ht="15.75" customHeight="1">
      <c r="C104" s="149" t="s">
        <v>103</v>
      </c>
    </row>
    <row r="105" ht="15.75" customHeight="1">
      <c r="C105" s="149" t="s">
        <v>104</v>
      </c>
    </row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0">
    <mergeCell ref="B3:I11"/>
    <mergeCell ref="B22:C22"/>
    <mergeCell ref="H22:H23"/>
    <mergeCell ref="I22:I23"/>
    <mergeCell ref="B26:H26"/>
    <mergeCell ref="B31:C31"/>
    <mergeCell ref="I31:I32"/>
    <mergeCell ref="H38:H39"/>
    <mergeCell ref="H49:H50"/>
    <mergeCell ref="H31:H32"/>
    <mergeCell ref="B35:H35"/>
    <mergeCell ref="B37:I37"/>
    <mergeCell ref="B38:C38"/>
    <mergeCell ref="I38:I39"/>
    <mergeCell ref="B46:G46"/>
    <mergeCell ref="B49:C49"/>
    <mergeCell ref="H69:H70"/>
    <mergeCell ref="H74:H75"/>
    <mergeCell ref="B57:G57"/>
    <mergeCell ref="B59:H59"/>
    <mergeCell ref="B60:C60"/>
    <mergeCell ref="H60:H61"/>
    <mergeCell ref="B66:G66"/>
    <mergeCell ref="B69:C69"/>
    <mergeCell ref="A78:F78"/>
    <mergeCell ref="A87:D87"/>
    <mergeCell ref="A88:D88"/>
    <mergeCell ref="A89:D89"/>
    <mergeCell ref="A90:D90"/>
    <mergeCell ref="A91:D91"/>
    <mergeCell ref="C99:D103"/>
    <mergeCell ref="C104:D104"/>
    <mergeCell ref="C105:D105"/>
    <mergeCell ref="B74:C74"/>
    <mergeCell ref="A79:A84"/>
    <mergeCell ref="B80:B81"/>
    <mergeCell ref="B82:B83"/>
    <mergeCell ref="B84:D84"/>
    <mergeCell ref="A85:D85"/>
    <mergeCell ref="A86:D86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4.57"/>
    <col customWidth="1" min="3" max="3" width="16.57"/>
    <col customWidth="1" min="4" max="4" width="18.0"/>
    <col customWidth="1" min="5" max="5" width="16.29"/>
    <col customWidth="1" min="6" max="6" width="16.71"/>
    <col customWidth="1" min="7" max="7" width="10.71"/>
    <col customWidth="1" min="8" max="8" width="19.43"/>
    <col customWidth="1" min="9" max="9" width="14.0"/>
    <col customWidth="1" min="10" max="10" width="10.71"/>
    <col customWidth="1" min="11" max="11" width="16.71"/>
    <col customWidth="1" min="12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</row>
    <row r="2">
      <c r="A2" s="1"/>
      <c r="B2" s="2" t="s">
        <v>0</v>
      </c>
      <c r="C2" s="4">
        <v>0.0</v>
      </c>
      <c r="D2" s="4"/>
      <c r="E2" s="1"/>
      <c r="F2" s="1"/>
      <c r="G2" s="1"/>
      <c r="H2" s="1"/>
      <c r="I2" s="1"/>
    </row>
    <row r="3">
      <c r="A3" s="7"/>
      <c r="B3" s="13">
        <f>+C8+C18</f>
        <v>4880</v>
      </c>
      <c r="C3" s="1"/>
      <c r="D3" s="1"/>
      <c r="E3" s="1"/>
      <c r="F3" s="1"/>
      <c r="G3" s="1"/>
      <c r="H3" s="1"/>
      <c r="I3" s="1"/>
    </row>
    <row r="4">
      <c r="A4" s="2" t="s">
        <v>1</v>
      </c>
      <c r="B4" s="2" t="s">
        <v>2</v>
      </c>
      <c r="C4" s="1"/>
      <c r="D4" s="1"/>
      <c r="E4" s="1"/>
      <c r="F4" s="1"/>
      <c r="G4" s="1"/>
      <c r="H4" s="1"/>
      <c r="I4" s="1"/>
    </row>
    <row r="5">
      <c r="A5" s="1"/>
      <c r="B5" s="2" t="s">
        <v>3</v>
      </c>
      <c r="C5" s="1"/>
      <c r="D5" s="1"/>
      <c r="E5" s="1"/>
      <c r="F5" s="1"/>
      <c r="G5" s="1"/>
      <c r="H5" s="1"/>
      <c r="I5" s="1"/>
    </row>
    <row r="6">
      <c r="A6" s="1"/>
      <c r="B6" s="2"/>
      <c r="C6" s="1"/>
      <c r="D6" s="1"/>
      <c r="E6" s="1"/>
      <c r="F6" s="1"/>
      <c r="G6" s="1"/>
      <c r="H6" s="1"/>
      <c r="I6" s="1"/>
    </row>
    <row r="7">
      <c r="A7" s="1"/>
      <c r="B7" s="2" t="s">
        <v>4</v>
      </c>
      <c r="C7" s="1"/>
      <c r="D7" s="1"/>
      <c r="E7" s="1"/>
      <c r="F7" s="1"/>
      <c r="G7" s="1"/>
      <c r="H7" s="1"/>
      <c r="I7" s="1"/>
    </row>
    <row r="8">
      <c r="A8" s="1"/>
      <c r="B8" s="14" t="s">
        <v>5</v>
      </c>
      <c r="C8" s="15">
        <v>1000.0</v>
      </c>
      <c r="D8" s="16"/>
      <c r="E8" s="1"/>
      <c r="F8" s="1"/>
      <c r="G8" s="1"/>
      <c r="H8" s="1"/>
      <c r="I8" s="1"/>
    </row>
    <row r="9">
      <c r="A9" s="1"/>
      <c r="B9" s="14" t="s">
        <v>6</v>
      </c>
      <c r="C9" s="17">
        <v>2.0</v>
      </c>
      <c r="D9" s="18"/>
      <c r="E9" s="1"/>
      <c r="F9" s="1"/>
      <c r="G9" s="1"/>
      <c r="H9" s="1"/>
      <c r="I9" s="1"/>
    </row>
    <row r="10">
      <c r="A10" s="1"/>
      <c r="B10" s="2"/>
      <c r="C10" s="1"/>
      <c r="D10" s="1"/>
      <c r="E10" s="1"/>
      <c r="F10" s="1"/>
      <c r="G10" s="1"/>
      <c r="H10" s="1"/>
      <c r="I10" s="1"/>
    </row>
    <row r="11">
      <c r="A11" s="1"/>
      <c r="B11" s="19"/>
      <c r="C11" s="20"/>
      <c r="D11" s="21"/>
      <c r="E11" s="22"/>
      <c r="F11" s="22"/>
      <c r="G11" s="22"/>
      <c r="H11" s="23" t="s">
        <v>7</v>
      </c>
      <c r="I11" s="23" t="s">
        <v>8</v>
      </c>
    </row>
    <row r="12">
      <c r="A12" s="1"/>
      <c r="B12" s="24" t="s">
        <v>9</v>
      </c>
      <c r="C12" s="25" t="s">
        <v>10</v>
      </c>
      <c r="D12" s="25" t="s">
        <v>11</v>
      </c>
      <c r="E12" s="25" t="s">
        <v>13</v>
      </c>
      <c r="F12" s="25" t="s">
        <v>14</v>
      </c>
      <c r="G12" s="25" t="s">
        <v>15</v>
      </c>
      <c r="H12" s="26"/>
      <c r="I12" s="26"/>
    </row>
    <row r="13">
      <c r="A13" s="1"/>
      <c r="B13" s="27" t="s">
        <v>16</v>
      </c>
      <c r="C13" s="28" t="s">
        <v>17</v>
      </c>
      <c r="D13" s="29" t="s">
        <v>18</v>
      </c>
      <c r="E13" s="30">
        <v>12907.0</v>
      </c>
      <c r="F13" s="30">
        <f t="shared" ref="F13:F14" si="1">+E13*19%</f>
        <v>2452.33</v>
      </c>
      <c r="G13" s="30">
        <f t="shared" ref="G13:G14" si="2">+E13+F13</f>
        <v>15359.33</v>
      </c>
      <c r="H13" s="32">
        <f>+G13*C8</f>
        <v>15359330</v>
      </c>
      <c r="I13" s="33">
        <f>+H13*C9</f>
        <v>30718660</v>
      </c>
    </row>
    <row r="14">
      <c r="A14" s="1"/>
      <c r="B14" s="27" t="s">
        <v>22</v>
      </c>
      <c r="C14" s="34" t="s">
        <v>23</v>
      </c>
      <c r="D14" s="29" t="s">
        <v>24</v>
      </c>
      <c r="E14" s="30">
        <v>13600.0</v>
      </c>
      <c r="F14" s="30">
        <f t="shared" si="1"/>
        <v>2584</v>
      </c>
      <c r="G14" s="35">
        <f t="shared" si="2"/>
        <v>16184</v>
      </c>
      <c r="H14" s="32">
        <f>+G14*C8</f>
        <v>16184000</v>
      </c>
      <c r="I14" s="36">
        <f>+H14*C9</f>
        <v>32368000</v>
      </c>
    </row>
    <row r="15">
      <c r="A15" s="1"/>
      <c r="B15" s="37" t="s">
        <v>25</v>
      </c>
      <c r="C15" s="38"/>
      <c r="D15" s="38"/>
      <c r="E15" s="38"/>
      <c r="F15" s="38"/>
      <c r="G15" s="38"/>
      <c r="H15" s="39"/>
      <c r="I15" s="40">
        <f>SUM(I13:I14)</f>
        <v>63086660</v>
      </c>
      <c r="K15" s="41"/>
      <c r="M15" s="41"/>
    </row>
    <row r="16">
      <c r="A16" s="1"/>
      <c r="B16" s="1"/>
      <c r="C16" s="42"/>
      <c r="D16" s="42"/>
      <c r="E16" s="1"/>
      <c r="F16" s="1"/>
      <c r="G16" s="1"/>
      <c r="H16" s="1"/>
      <c r="I16" s="43"/>
    </row>
    <row r="17">
      <c r="A17" s="1"/>
      <c r="B17" s="2" t="s">
        <v>26</v>
      </c>
      <c r="C17" s="1"/>
      <c r="D17" s="1"/>
      <c r="E17" s="1"/>
      <c r="F17" s="1"/>
      <c r="G17" s="1"/>
      <c r="H17" s="1"/>
      <c r="I17" s="1"/>
    </row>
    <row r="18">
      <c r="A18" s="1"/>
      <c r="B18" s="44" t="s">
        <v>27</v>
      </c>
      <c r="C18" s="45">
        <v>3880.0</v>
      </c>
      <c r="D18" s="46"/>
      <c r="E18" s="1"/>
      <c r="F18" s="1"/>
      <c r="G18" s="1"/>
      <c r="H18" s="1"/>
      <c r="I18" s="1"/>
    </row>
    <row r="19">
      <c r="A19" s="1"/>
      <c r="B19" s="47" t="s">
        <v>28</v>
      </c>
      <c r="C19" s="48">
        <f>C9</f>
        <v>2</v>
      </c>
      <c r="D19" s="18"/>
      <c r="E19" s="1"/>
      <c r="F19" s="1"/>
      <c r="G19" s="1"/>
      <c r="H19" s="1"/>
      <c r="I19" s="1"/>
    </row>
    <row r="20">
      <c r="A20" s="1"/>
      <c r="B20" s="49"/>
      <c r="C20" s="50"/>
      <c r="D20" s="21"/>
      <c r="E20" s="22"/>
      <c r="F20" s="22"/>
      <c r="G20" s="51"/>
      <c r="H20" s="52" t="s">
        <v>7</v>
      </c>
      <c r="I20" s="52" t="s">
        <v>8</v>
      </c>
    </row>
    <row r="21" ht="15.75" customHeight="1">
      <c r="A21" s="1"/>
      <c r="B21" s="53" t="s">
        <v>9</v>
      </c>
      <c r="C21" s="54" t="s">
        <v>10</v>
      </c>
      <c r="D21" s="55" t="s">
        <v>11</v>
      </c>
      <c r="E21" s="25" t="s">
        <v>13</v>
      </c>
      <c r="F21" s="25" t="s">
        <v>14</v>
      </c>
      <c r="G21" s="25" t="s">
        <v>15</v>
      </c>
      <c r="H21" s="26"/>
      <c r="I21" s="26"/>
    </row>
    <row r="22" ht="15.75" customHeight="1">
      <c r="A22" s="56"/>
      <c r="B22" s="57" t="s">
        <v>16</v>
      </c>
      <c r="C22" s="58" t="s">
        <v>29</v>
      </c>
      <c r="D22" s="58" t="s">
        <v>30</v>
      </c>
      <c r="E22" s="30">
        <v>14764.0</v>
      </c>
      <c r="F22" s="59">
        <f>+E22*19%</f>
        <v>2805.16</v>
      </c>
      <c r="G22" s="59">
        <f t="shared" ref="G22:G23" si="3">+E22+F22</f>
        <v>17569.16</v>
      </c>
      <c r="H22" s="32">
        <f>+G22*C18</f>
        <v>68168340.8</v>
      </c>
      <c r="I22" s="60">
        <f>H22*C19</f>
        <v>136336681.6</v>
      </c>
    </row>
    <row r="23" ht="15.75" customHeight="1">
      <c r="A23" s="1"/>
      <c r="B23" s="57" t="s">
        <v>22</v>
      </c>
      <c r="C23" s="58" t="s">
        <v>31</v>
      </c>
      <c r="D23" s="58" t="s">
        <v>32</v>
      </c>
      <c r="E23" s="61">
        <v>6268.0</v>
      </c>
      <c r="F23" s="59">
        <v>0.0</v>
      </c>
      <c r="G23" s="62">
        <f t="shared" si="3"/>
        <v>6268</v>
      </c>
      <c r="H23" s="63">
        <f>+G23*C18</f>
        <v>24319840</v>
      </c>
      <c r="I23" s="64">
        <f>H23*C19</f>
        <v>48639680</v>
      </c>
    </row>
    <row r="24" ht="15.75" customHeight="1">
      <c r="A24" s="1"/>
      <c r="B24" s="65" t="s">
        <v>33</v>
      </c>
      <c r="C24" s="66"/>
      <c r="D24" s="66"/>
      <c r="E24" s="66"/>
      <c r="F24" s="66"/>
      <c r="G24" s="66"/>
      <c r="H24" s="67"/>
      <c r="I24" s="68">
        <f>SUM(I22:I23)</f>
        <v>184976361.6</v>
      </c>
    </row>
    <row r="25" ht="15.75" customHeight="1">
      <c r="A25" s="1"/>
      <c r="B25" s="69"/>
      <c r="C25" s="69"/>
      <c r="D25" s="69"/>
      <c r="E25" s="70"/>
      <c r="F25" s="70"/>
      <c r="G25" s="70"/>
      <c r="H25" s="70"/>
      <c r="I25" s="71"/>
    </row>
    <row r="26" ht="15.75" customHeight="1">
      <c r="A26" s="1"/>
      <c r="B26" s="72" t="s">
        <v>34</v>
      </c>
      <c r="C26" s="73"/>
      <c r="D26" s="73"/>
      <c r="E26" s="73"/>
      <c r="F26" s="73"/>
      <c r="G26" s="73"/>
      <c r="H26" s="73"/>
      <c r="I26" s="73"/>
    </row>
    <row r="27" ht="15.75" customHeight="1">
      <c r="A27" s="1"/>
      <c r="B27" s="49"/>
      <c r="C27" s="50"/>
      <c r="D27" s="21"/>
      <c r="E27" s="22"/>
      <c r="F27" s="22"/>
      <c r="G27" s="51"/>
      <c r="H27" s="52" t="s">
        <v>35</v>
      </c>
      <c r="I27" s="52" t="s">
        <v>36</v>
      </c>
    </row>
    <row r="28" ht="15.75" customHeight="1">
      <c r="A28" s="1"/>
      <c r="B28" s="74" t="s">
        <v>37</v>
      </c>
      <c r="C28" s="74" t="s">
        <v>38</v>
      </c>
      <c r="D28" s="74" t="s">
        <v>39</v>
      </c>
      <c r="E28" s="25" t="s">
        <v>13</v>
      </c>
      <c r="F28" s="25" t="s">
        <v>14</v>
      </c>
      <c r="G28" s="25" t="s">
        <v>15</v>
      </c>
      <c r="H28" s="26"/>
      <c r="I28" s="26"/>
    </row>
    <row r="29" ht="15.75" customHeight="1">
      <c r="A29" s="1"/>
      <c r="B29" s="75" t="s">
        <v>40</v>
      </c>
      <c r="C29" s="76">
        <v>1.0</v>
      </c>
      <c r="D29" s="77" t="s">
        <v>32</v>
      </c>
      <c r="E29" s="78">
        <v>4000000.0</v>
      </c>
      <c r="F29" s="78">
        <v>0.0</v>
      </c>
      <c r="G29" s="78">
        <f t="shared" ref="G29:G34" si="4">+E29+F29</f>
        <v>4000000</v>
      </c>
      <c r="H29" s="79">
        <f t="shared" ref="H29:H34" si="5">+G29*C29</f>
        <v>4000000</v>
      </c>
      <c r="I29" s="80">
        <f t="shared" ref="I29:I34" si="6">+H29*$C$9</f>
        <v>8000000</v>
      </c>
    </row>
    <row r="30" ht="15.75" customHeight="1">
      <c r="A30" s="1"/>
      <c r="B30" s="75" t="s">
        <v>41</v>
      </c>
      <c r="C30" s="76">
        <v>1.0</v>
      </c>
      <c r="D30" s="77" t="s">
        <v>32</v>
      </c>
      <c r="E30" s="78">
        <v>2200000.0</v>
      </c>
      <c r="F30" s="78">
        <v>0.0</v>
      </c>
      <c r="G30" s="78">
        <f t="shared" si="4"/>
        <v>2200000</v>
      </c>
      <c r="H30" s="79">
        <f t="shared" si="5"/>
        <v>2200000</v>
      </c>
      <c r="I30" s="80">
        <f t="shared" si="6"/>
        <v>4400000</v>
      </c>
    </row>
    <row r="31" ht="15.75" customHeight="1">
      <c r="A31" s="1"/>
      <c r="B31" s="81" t="s">
        <v>59</v>
      </c>
      <c r="C31" s="29">
        <v>1.0</v>
      </c>
      <c r="D31" s="77" t="s">
        <v>32</v>
      </c>
      <c r="E31" s="78">
        <v>4000000.0</v>
      </c>
      <c r="F31" s="78">
        <v>0.0</v>
      </c>
      <c r="G31" s="78">
        <f t="shared" si="4"/>
        <v>4000000</v>
      </c>
      <c r="H31" s="79">
        <f t="shared" si="5"/>
        <v>4000000</v>
      </c>
      <c r="I31" s="80">
        <f t="shared" si="6"/>
        <v>8000000</v>
      </c>
    </row>
    <row r="32" ht="15.75" customHeight="1">
      <c r="A32" s="7"/>
      <c r="B32" s="81" t="s">
        <v>43</v>
      </c>
      <c r="C32" s="29">
        <v>1.0</v>
      </c>
      <c r="D32" s="77" t="s">
        <v>32</v>
      </c>
      <c r="E32" s="78">
        <v>4000000.0</v>
      </c>
      <c r="F32" s="82">
        <v>0.0</v>
      </c>
      <c r="G32" s="78">
        <f t="shared" si="4"/>
        <v>4000000</v>
      </c>
      <c r="H32" s="79">
        <f t="shared" si="5"/>
        <v>4000000</v>
      </c>
      <c r="I32" s="80">
        <f t="shared" si="6"/>
        <v>8000000</v>
      </c>
    </row>
    <row r="33" ht="15.75" customHeight="1">
      <c r="A33" s="1"/>
      <c r="B33" s="83" t="s">
        <v>67</v>
      </c>
      <c r="C33" s="29">
        <v>5.0</v>
      </c>
      <c r="D33" s="77" t="s">
        <v>32</v>
      </c>
      <c r="E33" s="78">
        <v>2200000.0</v>
      </c>
      <c r="F33" s="78">
        <v>0.0</v>
      </c>
      <c r="G33" s="78">
        <f t="shared" si="4"/>
        <v>2200000</v>
      </c>
      <c r="H33" s="79">
        <f t="shared" si="5"/>
        <v>11000000</v>
      </c>
      <c r="I33" s="80">
        <f t="shared" si="6"/>
        <v>22000000</v>
      </c>
    </row>
    <row r="34" ht="15.75" customHeight="1">
      <c r="A34" s="1"/>
      <c r="B34" s="58" t="s">
        <v>68</v>
      </c>
      <c r="C34" s="29">
        <v>2.0</v>
      </c>
      <c r="D34" s="77" t="s">
        <v>32</v>
      </c>
      <c r="E34" s="78">
        <v>2200000.0</v>
      </c>
      <c r="F34" s="78">
        <v>0.0</v>
      </c>
      <c r="G34" s="78">
        <f t="shared" si="4"/>
        <v>2200000</v>
      </c>
      <c r="H34" s="79">
        <f t="shared" si="5"/>
        <v>4400000</v>
      </c>
      <c r="I34" s="80">
        <f t="shared" si="6"/>
        <v>8800000</v>
      </c>
    </row>
    <row r="35" ht="15.75" customHeight="1">
      <c r="A35" s="1"/>
      <c r="B35" s="84" t="s">
        <v>46</v>
      </c>
      <c r="C35" s="38"/>
      <c r="D35" s="38"/>
      <c r="E35" s="38"/>
      <c r="F35" s="38"/>
      <c r="G35" s="50"/>
      <c r="H35" s="85">
        <f t="shared" ref="H35:I35" si="7">SUM(H29:H34)</f>
        <v>29600000</v>
      </c>
      <c r="I35" s="86">
        <f t="shared" si="7"/>
        <v>59200000</v>
      </c>
    </row>
    <row r="36" ht="15.75" customHeight="1">
      <c r="A36" s="1"/>
      <c r="B36" s="69"/>
      <c r="C36" s="69"/>
      <c r="D36" s="69"/>
      <c r="E36" s="70"/>
      <c r="F36" s="70"/>
      <c r="G36" s="70"/>
      <c r="H36" s="70"/>
      <c r="I36" s="70"/>
    </row>
    <row r="37" ht="15.75" customHeight="1">
      <c r="A37" s="1"/>
      <c r="B37" s="87" t="s">
        <v>47</v>
      </c>
      <c r="C37" s="69"/>
      <c r="D37" s="69"/>
      <c r="E37" s="70"/>
      <c r="F37" s="70"/>
      <c r="G37" s="70"/>
      <c r="H37" s="70"/>
      <c r="I37" s="70"/>
    </row>
    <row r="38" ht="15.75" customHeight="1">
      <c r="A38" s="1"/>
      <c r="B38" s="49"/>
      <c r="C38" s="50"/>
      <c r="D38" s="21"/>
      <c r="E38" s="22"/>
      <c r="F38" s="22"/>
      <c r="G38" s="51"/>
      <c r="H38" s="88" t="s">
        <v>48</v>
      </c>
      <c r="I38" s="89"/>
    </row>
    <row r="39" ht="15.75" customHeight="1">
      <c r="A39" s="1"/>
      <c r="B39" s="25" t="s">
        <v>49</v>
      </c>
      <c r="C39" s="90" t="s">
        <v>50</v>
      </c>
      <c r="D39" s="74" t="s">
        <v>39</v>
      </c>
      <c r="E39" s="25" t="s">
        <v>13</v>
      </c>
      <c r="F39" s="25" t="s">
        <v>14</v>
      </c>
      <c r="G39" s="25" t="s">
        <v>15</v>
      </c>
      <c r="H39" s="26"/>
      <c r="I39" s="89"/>
    </row>
    <row r="40" ht="15.75" customHeight="1">
      <c r="A40" s="1"/>
      <c r="B40" s="91" t="s">
        <v>51</v>
      </c>
      <c r="C40" s="92">
        <v>15.0</v>
      </c>
      <c r="D40" s="92" t="s">
        <v>32</v>
      </c>
      <c r="E40" s="93">
        <v>16000.0</v>
      </c>
      <c r="F40" s="93">
        <v>0.0</v>
      </c>
      <c r="G40" s="93">
        <f t="shared" ref="G40:G45" si="8">+E40+F40</f>
        <v>16000</v>
      </c>
      <c r="H40" s="94">
        <f t="shared" ref="H40:H45" si="9">+G40*C40</f>
        <v>240000</v>
      </c>
      <c r="I40" s="95"/>
      <c r="K40" s="127"/>
    </row>
    <row r="41" ht="15.75" customHeight="1">
      <c r="A41" s="1"/>
      <c r="B41" s="91" t="s">
        <v>52</v>
      </c>
      <c r="C41" s="92">
        <v>15.0</v>
      </c>
      <c r="D41" s="92" t="s">
        <v>32</v>
      </c>
      <c r="E41" s="93">
        <v>9900.0</v>
      </c>
      <c r="F41" s="93">
        <v>0.0</v>
      </c>
      <c r="G41" s="93">
        <f t="shared" si="8"/>
        <v>9900</v>
      </c>
      <c r="H41" s="94">
        <f t="shared" si="9"/>
        <v>148500</v>
      </c>
      <c r="I41" s="95"/>
      <c r="K41" s="127"/>
    </row>
    <row r="42" ht="15.75" customHeight="1">
      <c r="A42" s="1"/>
      <c r="B42" s="91" t="s">
        <v>53</v>
      </c>
      <c r="C42" s="92">
        <v>10.0</v>
      </c>
      <c r="D42" s="92" t="s">
        <v>32</v>
      </c>
      <c r="E42" s="93">
        <v>75400.0</v>
      </c>
      <c r="F42" s="93">
        <v>0.0</v>
      </c>
      <c r="G42" s="93">
        <f t="shared" si="8"/>
        <v>75400</v>
      </c>
      <c r="H42" s="94">
        <f t="shared" si="9"/>
        <v>754000</v>
      </c>
      <c r="I42" s="95"/>
      <c r="K42" s="127"/>
    </row>
    <row r="43" ht="15.75" customHeight="1">
      <c r="A43" s="1"/>
      <c r="B43" s="91" t="s">
        <v>54</v>
      </c>
      <c r="C43" s="92">
        <v>10.0</v>
      </c>
      <c r="D43" s="92" t="s">
        <v>32</v>
      </c>
      <c r="E43" s="93">
        <v>85800.0</v>
      </c>
      <c r="F43" s="93">
        <v>0.0</v>
      </c>
      <c r="G43" s="93">
        <f t="shared" si="8"/>
        <v>85800</v>
      </c>
      <c r="H43" s="94">
        <f t="shared" si="9"/>
        <v>858000</v>
      </c>
      <c r="I43" s="95"/>
      <c r="K43" s="127"/>
    </row>
    <row r="44" ht="15.75" customHeight="1">
      <c r="A44" s="1"/>
      <c r="B44" s="91" t="s">
        <v>55</v>
      </c>
      <c r="C44" s="92">
        <v>5.0</v>
      </c>
      <c r="D44" s="92" t="s">
        <v>32</v>
      </c>
      <c r="E44" s="93">
        <v>88000.0</v>
      </c>
      <c r="F44" s="93">
        <v>0.0</v>
      </c>
      <c r="G44" s="93">
        <f t="shared" si="8"/>
        <v>88000</v>
      </c>
      <c r="H44" s="94">
        <f t="shared" si="9"/>
        <v>440000</v>
      </c>
      <c r="I44" s="95"/>
      <c r="K44" s="127"/>
    </row>
    <row r="45" ht="15.75" customHeight="1">
      <c r="A45" s="1"/>
      <c r="B45" s="91" t="s">
        <v>56</v>
      </c>
      <c r="C45" s="92">
        <v>5.0</v>
      </c>
      <c r="D45" s="92" t="s">
        <v>32</v>
      </c>
      <c r="E45" s="93">
        <v>56000.0</v>
      </c>
      <c r="F45" s="93">
        <v>0.0</v>
      </c>
      <c r="G45" s="93">
        <f t="shared" si="8"/>
        <v>56000</v>
      </c>
      <c r="H45" s="94">
        <f t="shared" si="9"/>
        <v>280000</v>
      </c>
      <c r="I45" s="95"/>
      <c r="K45" s="127"/>
    </row>
    <row r="46" ht="15.75" customHeight="1">
      <c r="A46" s="1"/>
      <c r="B46" s="96" t="s">
        <v>25</v>
      </c>
      <c r="C46" s="38"/>
      <c r="D46" s="38"/>
      <c r="E46" s="38"/>
      <c r="F46" s="38"/>
      <c r="G46" s="50"/>
      <c r="H46" s="97">
        <f>SUM(H40:H45)</f>
        <v>2720500</v>
      </c>
      <c r="I46" s="98"/>
    </row>
    <row r="47" ht="15.75" customHeight="1">
      <c r="A47" s="1"/>
      <c r="B47" s="99"/>
      <c r="C47" s="99"/>
      <c r="D47" s="99"/>
      <c r="E47" s="99"/>
      <c r="F47" s="99"/>
      <c r="G47" s="99"/>
      <c r="H47" s="99"/>
      <c r="I47" s="98"/>
    </row>
    <row r="48" ht="15.75" customHeight="1">
      <c r="A48" s="1"/>
      <c r="B48" s="100" t="s">
        <v>60</v>
      </c>
      <c r="I48" s="98"/>
    </row>
    <row r="49" ht="15.75" customHeight="1">
      <c r="A49" s="1"/>
      <c r="B49" s="49"/>
      <c r="C49" s="39"/>
      <c r="D49" s="101"/>
      <c r="E49" s="102"/>
      <c r="F49" s="102"/>
      <c r="G49" s="102"/>
      <c r="H49" s="23" t="s">
        <v>62</v>
      </c>
      <c r="I49" s="7"/>
    </row>
    <row r="50" ht="15.75" customHeight="1">
      <c r="A50" s="1"/>
      <c r="B50" s="103" t="s">
        <v>63</v>
      </c>
      <c r="C50" s="103" t="s">
        <v>50</v>
      </c>
      <c r="D50" s="103"/>
      <c r="E50" s="25" t="s">
        <v>13</v>
      </c>
      <c r="F50" s="25" t="s">
        <v>14</v>
      </c>
      <c r="G50" s="25" t="s">
        <v>15</v>
      </c>
      <c r="H50" s="26"/>
      <c r="I50" s="104"/>
    </row>
    <row r="51" ht="15.75" customHeight="1">
      <c r="A51" s="1"/>
      <c r="B51" s="91" t="s">
        <v>64</v>
      </c>
      <c r="C51" s="29">
        <v>5.0</v>
      </c>
      <c r="D51" s="29"/>
      <c r="E51" s="105">
        <v>37000.0</v>
      </c>
      <c r="F51" s="105">
        <v>0.0</v>
      </c>
      <c r="G51" s="105">
        <f t="shared" ref="G51:G54" si="10">+E51+F51</f>
        <v>37000</v>
      </c>
      <c r="H51" s="106">
        <f t="shared" ref="H51:H54" si="11">+G51*C51</f>
        <v>185000</v>
      </c>
      <c r="I51" s="107"/>
      <c r="K51" s="41"/>
    </row>
    <row r="52" ht="15.75" customHeight="1">
      <c r="A52" s="1"/>
      <c r="B52" s="108" t="s">
        <v>69</v>
      </c>
      <c r="C52" s="29">
        <v>5.0</v>
      </c>
      <c r="D52" s="29"/>
      <c r="E52" s="105">
        <v>33400.0</v>
      </c>
      <c r="F52" s="105">
        <v>0.0</v>
      </c>
      <c r="G52" s="105">
        <f t="shared" si="10"/>
        <v>33400</v>
      </c>
      <c r="H52" s="106">
        <f t="shared" si="11"/>
        <v>167000</v>
      </c>
      <c r="I52" s="109"/>
      <c r="K52" s="41"/>
    </row>
    <row r="53" ht="15.75" customHeight="1">
      <c r="A53" s="1"/>
      <c r="B53" s="108" t="s">
        <v>71</v>
      </c>
      <c r="C53" s="29">
        <v>5.0</v>
      </c>
      <c r="D53" s="29"/>
      <c r="E53" s="105">
        <v>40100.0</v>
      </c>
      <c r="F53" s="105">
        <v>0.0</v>
      </c>
      <c r="G53" s="105">
        <f t="shared" si="10"/>
        <v>40100</v>
      </c>
      <c r="H53" s="106">
        <f t="shared" si="11"/>
        <v>200500</v>
      </c>
      <c r="I53" s="109"/>
      <c r="K53" s="41"/>
    </row>
    <row r="54" ht="15.75" customHeight="1">
      <c r="A54" s="1"/>
      <c r="B54" s="108" t="s">
        <v>72</v>
      </c>
      <c r="C54" s="29">
        <v>5.0</v>
      </c>
      <c r="D54" s="29"/>
      <c r="E54" s="105">
        <v>27600.0</v>
      </c>
      <c r="F54" s="105">
        <v>0.0</v>
      </c>
      <c r="G54" s="105">
        <f t="shared" si="10"/>
        <v>27600</v>
      </c>
      <c r="H54" s="106">
        <f t="shared" si="11"/>
        <v>138000</v>
      </c>
      <c r="I54" s="109"/>
      <c r="K54" s="41"/>
    </row>
    <row r="55" ht="15.75" customHeight="1">
      <c r="A55" s="1"/>
      <c r="B55" s="96" t="s">
        <v>25</v>
      </c>
      <c r="C55" s="38"/>
      <c r="D55" s="38"/>
      <c r="E55" s="38"/>
      <c r="F55" s="38"/>
      <c r="G55" s="50"/>
      <c r="H55" s="110">
        <f>SUM(H51:H54)</f>
        <v>690500</v>
      </c>
      <c r="I55" s="109"/>
    </row>
    <row r="56" ht="15.75" customHeight="1">
      <c r="A56" s="1"/>
      <c r="B56" s="69"/>
      <c r="C56" s="69"/>
      <c r="D56" s="69"/>
      <c r="E56" s="70"/>
      <c r="F56" s="70"/>
      <c r="G56" s="70"/>
      <c r="H56" s="70"/>
      <c r="I56" s="98"/>
    </row>
    <row r="57" ht="15.75" customHeight="1">
      <c r="A57" s="1"/>
      <c r="B57" s="87" t="s">
        <v>73</v>
      </c>
      <c r="C57" s="69"/>
      <c r="D57" s="69"/>
      <c r="E57" s="70"/>
      <c r="F57" s="70"/>
      <c r="G57" s="70"/>
      <c r="H57" s="70"/>
      <c r="I57" s="70"/>
    </row>
    <row r="58" ht="15.75" customHeight="1">
      <c r="A58" s="1"/>
      <c r="B58" s="49"/>
      <c r="C58" s="39"/>
      <c r="D58" s="101"/>
      <c r="E58" s="102"/>
      <c r="F58" s="102"/>
      <c r="G58" s="102"/>
      <c r="H58" s="112" t="s">
        <v>74</v>
      </c>
      <c r="I58" s="104"/>
    </row>
    <row r="59" ht="15.75" customHeight="1">
      <c r="A59" s="1"/>
      <c r="B59" s="113" t="s">
        <v>75</v>
      </c>
      <c r="C59" s="114" t="s">
        <v>38</v>
      </c>
      <c r="D59" s="114"/>
      <c r="E59" s="25" t="s">
        <v>13</v>
      </c>
      <c r="F59" s="25" t="s">
        <v>14</v>
      </c>
      <c r="G59" s="25" t="s">
        <v>15</v>
      </c>
      <c r="H59" s="115"/>
      <c r="I59" s="107"/>
    </row>
    <row r="60" ht="15.75" customHeight="1">
      <c r="A60" s="56"/>
      <c r="B60" s="58" t="s">
        <v>76</v>
      </c>
      <c r="C60" s="116">
        <v>2.0</v>
      </c>
      <c r="D60" s="116"/>
      <c r="E60" s="117">
        <v>1.6E7</v>
      </c>
      <c r="F60" s="118">
        <v>0.0</v>
      </c>
      <c r="G60" s="118">
        <f>+E60+F60</f>
        <v>16000000</v>
      </c>
      <c r="H60" s="119">
        <f>+G60*C9</f>
        <v>32000000</v>
      </c>
      <c r="I60" s="120"/>
    </row>
    <row r="61" ht="15.75" customHeight="1">
      <c r="A61" s="1"/>
      <c r="B61" s="69"/>
      <c r="C61" s="69"/>
      <c r="D61" s="69"/>
      <c r="E61" s="70"/>
      <c r="F61" s="70"/>
      <c r="G61" s="70"/>
      <c r="H61" s="70"/>
      <c r="I61" s="70"/>
    </row>
    <row r="62" ht="15.75" customHeight="1">
      <c r="A62" s="1"/>
      <c r="B62" s="87" t="s">
        <v>77</v>
      </c>
      <c r="C62" s="69"/>
      <c r="D62" s="69"/>
      <c r="E62" s="70"/>
      <c r="F62" s="70"/>
      <c r="G62" s="70"/>
      <c r="H62" s="70"/>
      <c r="I62" s="70"/>
    </row>
    <row r="63" ht="15.75" customHeight="1">
      <c r="A63" s="1"/>
      <c r="B63" s="49"/>
      <c r="C63" s="39"/>
      <c r="D63" s="101"/>
      <c r="E63" s="102"/>
      <c r="F63" s="102"/>
      <c r="G63" s="102"/>
      <c r="H63" s="23" t="s">
        <v>74</v>
      </c>
      <c r="I63" s="104"/>
    </row>
    <row r="64" ht="15.75" customHeight="1">
      <c r="A64" s="1"/>
      <c r="B64" s="113" t="s">
        <v>78</v>
      </c>
      <c r="C64" s="114" t="s">
        <v>38</v>
      </c>
      <c r="D64" s="114"/>
      <c r="E64" s="25" t="s">
        <v>13</v>
      </c>
      <c r="F64" s="25" t="s">
        <v>14</v>
      </c>
      <c r="G64" s="25" t="s">
        <v>15</v>
      </c>
      <c r="H64" s="26"/>
      <c r="I64" s="107"/>
    </row>
    <row r="65" ht="15.75" customHeight="1">
      <c r="A65" s="1"/>
      <c r="B65" s="108" t="s">
        <v>79</v>
      </c>
      <c r="C65" s="116">
        <v>1.0</v>
      </c>
      <c r="D65" s="116"/>
      <c r="E65" s="117">
        <v>4050000.0</v>
      </c>
      <c r="F65" s="117">
        <v>0.0</v>
      </c>
      <c r="G65" s="117">
        <f>+E65+F65</f>
        <v>4050000</v>
      </c>
      <c r="H65" s="119">
        <f>+G65*C9</f>
        <v>8100000</v>
      </c>
      <c r="I65" s="121"/>
    </row>
    <row r="66" ht="15.75" customHeight="1">
      <c r="A66" s="1"/>
      <c r="B66" s="69"/>
      <c r="C66" s="122"/>
      <c r="D66" s="122"/>
      <c r="E66" s="123"/>
      <c r="F66" s="123"/>
      <c r="G66" s="123"/>
      <c r="H66" s="123"/>
      <c r="I66" s="121"/>
    </row>
    <row r="67" ht="15.75" customHeight="1">
      <c r="A67" s="124" t="s">
        <v>80</v>
      </c>
      <c r="B67" s="38"/>
      <c r="C67" s="38"/>
      <c r="D67" s="38"/>
      <c r="E67" s="38"/>
      <c r="F67" s="39"/>
      <c r="G67" s="99"/>
      <c r="H67" s="99"/>
      <c r="I67" s="7"/>
    </row>
    <row r="68" ht="15.75" customHeight="1">
      <c r="A68" s="125" t="s">
        <v>81</v>
      </c>
      <c r="B68" s="126" t="s">
        <v>82</v>
      </c>
      <c r="C68" s="126" t="s">
        <v>9</v>
      </c>
      <c r="D68" s="126" t="s">
        <v>10</v>
      </c>
      <c r="E68" s="126" t="s">
        <v>83</v>
      </c>
      <c r="F68" s="128"/>
      <c r="G68" s="7"/>
      <c r="H68" s="7"/>
      <c r="I68" s="129"/>
    </row>
    <row r="69" ht="15.75" customHeight="1">
      <c r="A69" s="130"/>
      <c r="B69" s="131" t="s">
        <v>110</v>
      </c>
      <c r="C69" s="58" t="s">
        <v>85</v>
      </c>
      <c r="D69" s="108" t="s">
        <v>86</v>
      </c>
      <c r="E69" s="132">
        <f t="shared" ref="E69:E70" si="12">I13</f>
        <v>30718660</v>
      </c>
      <c r="F69" s="133"/>
      <c r="G69" s="151" t="str">
        <f>+[1]PRESUPUESTO!$E$69</f>
        <v>#ERROR!</v>
      </c>
      <c r="H69" s="135" t="str">
        <f t="shared" ref="H69:H79" si="13">+E69-G69</f>
        <v>#ERROR!</v>
      </c>
      <c r="I69" s="135"/>
    </row>
    <row r="70" ht="15.75" customHeight="1">
      <c r="A70" s="130"/>
      <c r="B70" s="26"/>
      <c r="C70" s="58" t="s">
        <v>87</v>
      </c>
      <c r="D70" s="108" t="s">
        <v>88</v>
      </c>
      <c r="E70" s="132">
        <f t="shared" si="12"/>
        <v>32368000</v>
      </c>
      <c r="F70" s="133"/>
      <c r="G70" s="151" t="str">
        <f>+[1]PRESUPUESTO!$E$70</f>
        <v>#ERROR!</v>
      </c>
      <c r="H70" s="135" t="str">
        <f t="shared" si="13"/>
        <v>#ERROR!</v>
      </c>
      <c r="I70" s="135"/>
    </row>
    <row r="71" ht="15.75" customHeight="1">
      <c r="A71" s="130"/>
      <c r="B71" s="131" t="s">
        <v>112</v>
      </c>
      <c r="C71" s="108" t="s">
        <v>85</v>
      </c>
      <c r="D71" s="108" t="s">
        <v>90</v>
      </c>
      <c r="E71" s="132">
        <f t="shared" ref="E71:E72" si="14">I22</f>
        <v>136336681.6</v>
      </c>
      <c r="F71" s="133"/>
      <c r="G71" s="151" t="str">
        <f>+[1]PRESUPUESTO!$E$71</f>
        <v>#ERROR!</v>
      </c>
      <c r="H71" s="135" t="str">
        <f t="shared" si="13"/>
        <v>#ERROR!</v>
      </c>
      <c r="I71" s="135"/>
    </row>
    <row r="72" ht="15.75" customHeight="1">
      <c r="A72" s="130"/>
      <c r="B72" s="26"/>
      <c r="C72" s="108" t="s">
        <v>87</v>
      </c>
      <c r="D72" s="58" t="s">
        <v>91</v>
      </c>
      <c r="E72" s="132">
        <f t="shared" si="14"/>
        <v>48639680</v>
      </c>
      <c r="F72" s="128"/>
      <c r="G72" s="151" t="str">
        <f>+[1]PRESUPUESTO!$E$72</f>
        <v>#ERROR!</v>
      </c>
      <c r="H72" s="135" t="str">
        <f t="shared" si="13"/>
        <v>#ERROR!</v>
      </c>
      <c r="I72" s="135"/>
    </row>
    <row r="73" ht="15.75" customHeight="1">
      <c r="A73" s="26"/>
      <c r="B73" s="137" t="s">
        <v>92</v>
      </c>
      <c r="C73" s="38"/>
      <c r="D73" s="39"/>
      <c r="E73" s="138">
        <f>SUM(E69:E72)</f>
        <v>248063021.6</v>
      </c>
      <c r="F73" s="139"/>
      <c r="G73" s="151" t="str">
        <f>+[1]PRESUPUESTO!$E$73</f>
        <v>#ERROR!</v>
      </c>
      <c r="H73" s="135" t="str">
        <f t="shared" si="13"/>
        <v>#ERROR!</v>
      </c>
      <c r="I73" s="140"/>
    </row>
    <row r="74" ht="15.75" customHeight="1">
      <c r="A74" s="141" t="s">
        <v>93</v>
      </c>
      <c r="B74" s="38"/>
      <c r="C74" s="38"/>
      <c r="D74" s="39"/>
      <c r="E74" s="132">
        <f>I35</f>
        <v>59200000</v>
      </c>
      <c r="F74" s="139"/>
      <c r="G74" s="151" t="str">
        <f>+[1]PRESUPUESTO!$E$74</f>
        <v>#ERROR!</v>
      </c>
      <c r="H74" s="135" t="str">
        <f t="shared" si="13"/>
        <v>#ERROR!</v>
      </c>
      <c r="I74" s="140"/>
    </row>
    <row r="75" ht="15.75" customHeight="1">
      <c r="A75" s="141" t="s">
        <v>94</v>
      </c>
      <c r="B75" s="38"/>
      <c r="C75" s="38"/>
      <c r="D75" s="39"/>
      <c r="E75" s="132">
        <f>H46</f>
        <v>2720500</v>
      </c>
      <c r="F75" s="139"/>
      <c r="G75" s="151" t="str">
        <f>+[1]PRESUPUESTO!$E$75</f>
        <v>#ERROR!</v>
      </c>
      <c r="H75" s="135" t="str">
        <f t="shared" si="13"/>
        <v>#ERROR!</v>
      </c>
      <c r="I75" s="140"/>
    </row>
    <row r="76" ht="15.75" customHeight="1">
      <c r="A76" s="141" t="s">
        <v>95</v>
      </c>
      <c r="B76" s="38"/>
      <c r="C76" s="38"/>
      <c r="D76" s="39"/>
      <c r="E76" s="132">
        <f>H55</f>
        <v>690500</v>
      </c>
      <c r="F76" s="139"/>
      <c r="G76" s="151" t="str">
        <f>+[1]PRESUPUESTO!$E$76</f>
        <v>#ERROR!</v>
      </c>
      <c r="H76" s="135" t="str">
        <f t="shared" si="13"/>
        <v>#ERROR!</v>
      </c>
      <c r="I76" s="140"/>
    </row>
    <row r="77" ht="15.75" customHeight="1">
      <c r="A77" s="141" t="s">
        <v>96</v>
      </c>
      <c r="B77" s="38"/>
      <c r="C77" s="38"/>
      <c r="D77" s="39"/>
      <c r="E77" s="132">
        <f>H60</f>
        <v>32000000</v>
      </c>
      <c r="F77" s="139"/>
      <c r="G77" s="151" t="str">
        <f>+[1]PRESUPUESTO!$E$77</f>
        <v>#ERROR!</v>
      </c>
      <c r="H77" s="135" t="str">
        <f t="shared" si="13"/>
        <v>#ERROR!</v>
      </c>
      <c r="I77" s="140"/>
    </row>
    <row r="78" ht="15.75" customHeight="1">
      <c r="A78" s="141" t="s">
        <v>78</v>
      </c>
      <c r="B78" s="38"/>
      <c r="C78" s="38"/>
      <c r="D78" s="39"/>
      <c r="E78" s="132">
        <f>H65</f>
        <v>8100000</v>
      </c>
      <c r="F78" s="139"/>
      <c r="G78" s="151" t="str">
        <f>+[1]PRESUPUESTO!$E$78</f>
        <v>#ERROR!</v>
      </c>
      <c r="H78" s="135" t="str">
        <f t="shared" si="13"/>
        <v>#ERROR!</v>
      </c>
      <c r="I78" s="140"/>
    </row>
    <row r="79" ht="15.75" customHeight="1">
      <c r="A79" s="137" t="s">
        <v>97</v>
      </c>
      <c r="B79" s="38"/>
      <c r="C79" s="38"/>
      <c r="D79" s="39"/>
      <c r="E79" s="138">
        <f>SUM(E74:E78)</f>
        <v>102711000</v>
      </c>
      <c r="F79" s="128"/>
      <c r="G79" s="151" t="str">
        <f>+[1]PRESUPUESTO!$E$79</f>
        <v>#ERROR!</v>
      </c>
      <c r="H79" s="135" t="str">
        <f t="shared" si="13"/>
        <v>#ERROR!</v>
      </c>
      <c r="I79" s="140"/>
    </row>
    <row r="80" ht="35.25" customHeight="1">
      <c r="A80" s="141" t="s">
        <v>113</v>
      </c>
      <c r="B80" s="38"/>
      <c r="C80" s="38"/>
      <c r="D80" s="39"/>
      <c r="E80" s="142">
        <f>E73+E79</f>
        <v>350774021.6</v>
      </c>
      <c r="F80" s="143"/>
      <c r="G80" s="151" t="str">
        <f>+[1]PRESUPUESTO!$E$80</f>
        <v>#ERROR!</v>
      </c>
      <c r="H80" s="156"/>
      <c r="I80" s="172"/>
    </row>
    <row r="81" ht="15.75" customHeight="1">
      <c r="E81" s="41">
        <f>+E80/3</f>
        <v>116924673.9</v>
      </c>
      <c r="F81" s="144"/>
      <c r="K81" s="173"/>
    </row>
    <row r="82" ht="15.75" customHeight="1"/>
    <row r="83" ht="15.75" customHeight="1">
      <c r="C83" s="145" t="s">
        <v>99</v>
      </c>
      <c r="D83" s="146">
        <f>+E81</f>
        <v>116924673.9</v>
      </c>
    </row>
    <row r="84" ht="15.75" customHeight="1">
      <c r="C84" s="145" t="s">
        <v>100</v>
      </c>
      <c r="D84" s="147">
        <f>+C8</f>
        <v>1000</v>
      </c>
    </row>
    <row r="85" ht="15.75" customHeight="1">
      <c r="C85" s="145" t="s">
        <v>101</v>
      </c>
      <c r="D85" s="147">
        <f>+C18</f>
        <v>3880</v>
      </c>
      <c r="F85" s="144"/>
    </row>
    <row r="86" ht="15.75" customHeight="1">
      <c r="C86" s="145" t="s">
        <v>102</v>
      </c>
      <c r="D86" s="148">
        <f>+E81*2-(E75*2+E76*2)</f>
        <v>227027347.7</v>
      </c>
      <c r="F86" s="144"/>
    </row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6">
    <mergeCell ref="B11:C11"/>
    <mergeCell ref="H11:H12"/>
    <mergeCell ref="I11:I12"/>
    <mergeCell ref="B15:H15"/>
    <mergeCell ref="B20:C20"/>
    <mergeCell ref="H20:H21"/>
    <mergeCell ref="I20:I21"/>
    <mergeCell ref="B24:H24"/>
    <mergeCell ref="B26:I26"/>
    <mergeCell ref="B27:C27"/>
    <mergeCell ref="H27:H28"/>
    <mergeCell ref="I27:I28"/>
    <mergeCell ref="B35:G35"/>
    <mergeCell ref="H38:H39"/>
    <mergeCell ref="B38:C38"/>
    <mergeCell ref="B46:G46"/>
    <mergeCell ref="B48:H48"/>
    <mergeCell ref="B49:C49"/>
    <mergeCell ref="H49:H50"/>
    <mergeCell ref="B55:G55"/>
    <mergeCell ref="H58:H59"/>
    <mergeCell ref="H63:H64"/>
    <mergeCell ref="A74:D74"/>
    <mergeCell ref="A75:D75"/>
    <mergeCell ref="A76:D76"/>
    <mergeCell ref="A77:D77"/>
    <mergeCell ref="A78:D78"/>
    <mergeCell ref="A79:D79"/>
    <mergeCell ref="A80:D80"/>
    <mergeCell ref="B58:C58"/>
    <mergeCell ref="B63:C63"/>
    <mergeCell ref="A67:F67"/>
    <mergeCell ref="A68:A73"/>
    <mergeCell ref="B69:B70"/>
    <mergeCell ref="B71:B72"/>
    <mergeCell ref="B73:D7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8.0"/>
    <col customWidth="1" min="3" max="3" width="16.57"/>
    <col customWidth="1" min="4" max="4" width="18.0"/>
    <col customWidth="1" min="5" max="5" width="16.29"/>
    <col customWidth="1" min="6" max="6" width="18.14"/>
    <col customWidth="1" min="7" max="7" width="15.86"/>
    <col customWidth="1" min="8" max="8" width="14.86"/>
    <col customWidth="1" min="9" max="9" width="19.43"/>
    <col customWidth="1" min="10" max="10" width="14.0"/>
    <col customWidth="1" min="11" max="11" width="12.71"/>
    <col customWidth="1" min="12" max="12" width="16.71"/>
    <col customWidth="1" min="13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</row>
    <row r="2">
      <c r="A2" s="1"/>
      <c r="B2" s="2" t="s">
        <v>0</v>
      </c>
      <c r="C2" s="4">
        <v>0.0</v>
      </c>
      <c r="D2" s="4"/>
      <c r="E2" s="1"/>
      <c r="F2" s="1"/>
      <c r="G2" s="1"/>
      <c r="H2" s="1"/>
      <c r="I2" s="1"/>
      <c r="J2" s="1"/>
    </row>
    <row r="3">
      <c r="A3" s="7"/>
      <c r="B3" s="13">
        <f>+C8+C18</f>
        <v>4880</v>
      </c>
      <c r="C3" s="1"/>
      <c r="D3" s="1"/>
      <c r="E3" s="1"/>
      <c r="F3" s="1"/>
      <c r="G3" s="1"/>
      <c r="H3" s="1"/>
      <c r="I3" s="1"/>
      <c r="J3" s="1"/>
    </row>
    <row r="4">
      <c r="A4" s="2" t="s">
        <v>1</v>
      </c>
      <c r="B4" s="2" t="s">
        <v>2</v>
      </c>
      <c r="C4" s="1"/>
      <c r="D4" s="1"/>
      <c r="E4" s="1"/>
      <c r="F4" s="1"/>
      <c r="G4" s="1"/>
      <c r="H4" s="1"/>
      <c r="I4" s="1"/>
      <c r="J4" s="1"/>
    </row>
    <row r="5">
      <c r="A5" s="1"/>
      <c r="B5" s="2" t="s">
        <v>3</v>
      </c>
      <c r="C5" s="1"/>
      <c r="D5" s="1"/>
      <c r="E5" s="1"/>
      <c r="F5" s="1"/>
      <c r="G5" s="1"/>
      <c r="H5" s="1"/>
      <c r="I5" s="1"/>
      <c r="J5" s="1"/>
    </row>
    <row r="6">
      <c r="A6" s="1"/>
      <c r="B6" s="2"/>
      <c r="C6" s="1"/>
      <c r="D6" s="1"/>
      <c r="E6" s="1"/>
      <c r="F6" s="1"/>
      <c r="G6" s="1"/>
      <c r="H6" s="1"/>
      <c r="I6" s="1"/>
      <c r="J6" s="1"/>
    </row>
    <row r="7">
      <c r="A7" s="1"/>
      <c r="B7" s="2" t="s">
        <v>4</v>
      </c>
      <c r="C7" s="1"/>
      <c r="D7" s="1"/>
      <c r="E7" s="1"/>
      <c r="F7" s="1"/>
      <c r="G7" s="1"/>
      <c r="H7" s="1"/>
      <c r="I7" s="1"/>
      <c r="J7" s="1"/>
    </row>
    <row r="8">
      <c r="A8" s="1"/>
      <c r="B8" s="14" t="s">
        <v>5</v>
      </c>
      <c r="C8" s="15">
        <v>1000.0</v>
      </c>
      <c r="D8" s="16"/>
      <c r="E8" s="1"/>
      <c r="F8" s="1"/>
      <c r="G8" s="1"/>
      <c r="H8" s="1"/>
      <c r="I8" s="1"/>
      <c r="J8" s="1"/>
    </row>
    <row r="9">
      <c r="A9" s="1"/>
      <c r="B9" s="14" t="s">
        <v>6</v>
      </c>
      <c r="C9" s="17">
        <v>2.0</v>
      </c>
      <c r="D9" s="18"/>
      <c r="E9" s="1"/>
      <c r="F9" s="1"/>
      <c r="G9" s="1"/>
      <c r="H9" s="1"/>
      <c r="I9" s="1"/>
      <c r="J9" s="1"/>
    </row>
    <row r="10">
      <c r="A10" s="1"/>
      <c r="B10" s="2"/>
      <c r="C10" s="1"/>
      <c r="D10" s="1"/>
      <c r="E10" s="1"/>
      <c r="F10" s="1"/>
      <c r="G10" s="1"/>
      <c r="H10" s="1"/>
      <c r="I10" s="1"/>
      <c r="J10" s="1"/>
    </row>
    <row r="11">
      <c r="A11" s="1"/>
      <c r="B11" s="19"/>
      <c r="C11" s="20"/>
      <c r="D11" s="21"/>
      <c r="E11" s="22" t="s">
        <v>12</v>
      </c>
      <c r="F11" s="22" t="s">
        <v>19</v>
      </c>
      <c r="G11" s="22" t="s">
        <v>20</v>
      </c>
      <c r="H11" s="31" t="s">
        <v>21</v>
      </c>
      <c r="I11" s="23" t="s">
        <v>7</v>
      </c>
      <c r="J11" s="23" t="s">
        <v>8</v>
      </c>
    </row>
    <row r="12">
      <c r="A12" s="1"/>
      <c r="B12" s="24" t="s">
        <v>9</v>
      </c>
      <c r="C12" s="25" t="s">
        <v>10</v>
      </c>
      <c r="D12" s="25" t="s">
        <v>11</v>
      </c>
      <c r="E12" s="25" t="s">
        <v>15</v>
      </c>
      <c r="F12" s="25" t="s">
        <v>15</v>
      </c>
      <c r="G12" s="25" t="s">
        <v>15</v>
      </c>
      <c r="H12" s="26"/>
      <c r="I12" s="26"/>
      <c r="J12" s="26"/>
    </row>
    <row r="13">
      <c r="A13" s="1"/>
      <c r="B13" s="27" t="s">
        <v>16</v>
      </c>
      <c r="C13" s="28" t="s">
        <v>17</v>
      </c>
      <c r="D13" s="29" t="s">
        <v>18</v>
      </c>
      <c r="E13" s="30">
        <f>+NUTRIAMBIENTAL!G13</f>
        <v>15199.87</v>
      </c>
      <c r="F13" s="30">
        <f>+SEMILLAS!G24</f>
        <v>15290.31</v>
      </c>
      <c r="G13" s="30">
        <f>+NUTRISALUD!G13</f>
        <v>15359.33</v>
      </c>
      <c r="H13" s="30">
        <f t="shared" ref="H13:H14" si="1">ROUND(AVERAGE(E13:G13),0)</f>
        <v>15283</v>
      </c>
      <c r="I13" s="32">
        <f>+H13*C8</f>
        <v>15283000</v>
      </c>
      <c r="J13" s="33">
        <f>+I13*C9</f>
        <v>30566000</v>
      </c>
    </row>
    <row r="14">
      <c r="A14" s="1"/>
      <c r="B14" s="27" t="s">
        <v>22</v>
      </c>
      <c r="C14" s="34" t="s">
        <v>23</v>
      </c>
      <c r="D14" s="29" t="s">
        <v>24</v>
      </c>
      <c r="E14" s="30">
        <f>+NUTRIAMBIENTAL!G14</f>
        <v>15999.55</v>
      </c>
      <c r="F14" s="30">
        <f>+SEMILLAS!G25</f>
        <v>16124.5</v>
      </c>
      <c r="G14" s="30">
        <f>+NUTRISALUD!G14</f>
        <v>16184</v>
      </c>
      <c r="H14" s="30">
        <f t="shared" si="1"/>
        <v>16103</v>
      </c>
      <c r="I14" s="32">
        <f>+H14*C8</f>
        <v>16103000</v>
      </c>
      <c r="J14" s="36">
        <f>+I14*C9</f>
        <v>32206000</v>
      </c>
    </row>
    <row r="15">
      <c r="A15" s="1"/>
      <c r="B15" s="37" t="s">
        <v>25</v>
      </c>
      <c r="C15" s="38"/>
      <c r="D15" s="38"/>
      <c r="E15" s="38"/>
      <c r="F15" s="38"/>
      <c r="G15" s="38"/>
      <c r="H15" s="38"/>
      <c r="I15" s="39"/>
      <c r="J15" s="40">
        <f>SUM(J13:J14)</f>
        <v>62772000</v>
      </c>
      <c r="L15" s="41"/>
      <c r="N15" s="41"/>
    </row>
    <row r="16">
      <c r="A16" s="1"/>
      <c r="B16" s="1"/>
      <c r="C16" s="42"/>
      <c r="D16" s="42"/>
      <c r="E16" s="1"/>
      <c r="F16" s="1"/>
      <c r="G16" s="1"/>
      <c r="H16" s="1"/>
      <c r="I16" s="1"/>
      <c r="J16" s="43"/>
    </row>
    <row r="17">
      <c r="A17" s="1"/>
      <c r="B17" s="2" t="s">
        <v>26</v>
      </c>
      <c r="C17" s="1"/>
      <c r="D17" s="1"/>
      <c r="E17" s="1"/>
      <c r="F17" s="1"/>
      <c r="G17" s="1"/>
      <c r="H17" s="1"/>
      <c r="I17" s="1"/>
      <c r="J17" s="1"/>
    </row>
    <row r="18">
      <c r="A18" s="1"/>
      <c r="B18" s="44" t="s">
        <v>27</v>
      </c>
      <c r="C18" s="45">
        <v>3880.0</v>
      </c>
      <c r="D18" s="46"/>
      <c r="E18" s="1"/>
      <c r="F18" s="1"/>
      <c r="G18" s="1"/>
      <c r="H18" s="1"/>
      <c r="I18" s="1"/>
      <c r="J18" s="1"/>
    </row>
    <row r="19">
      <c r="A19" s="1"/>
      <c r="B19" s="47" t="s">
        <v>28</v>
      </c>
      <c r="C19" s="48">
        <f>C9</f>
        <v>2</v>
      </c>
      <c r="D19" s="18"/>
      <c r="E19" s="1"/>
      <c r="F19" s="1"/>
      <c r="G19" s="1"/>
      <c r="H19" s="1"/>
      <c r="I19" s="1"/>
      <c r="J19" s="1"/>
    </row>
    <row r="20">
      <c r="A20" s="1"/>
      <c r="B20" s="49"/>
      <c r="C20" s="50"/>
      <c r="D20" s="21"/>
      <c r="E20" s="22" t="s">
        <v>12</v>
      </c>
      <c r="F20" s="22" t="s">
        <v>19</v>
      </c>
      <c r="G20" s="22" t="s">
        <v>20</v>
      </c>
      <c r="H20" s="31" t="s">
        <v>21</v>
      </c>
      <c r="I20" s="52" t="s">
        <v>7</v>
      </c>
      <c r="J20" s="52" t="s">
        <v>8</v>
      </c>
    </row>
    <row r="21" ht="15.75" customHeight="1">
      <c r="A21" s="1"/>
      <c r="B21" s="53" t="s">
        <v>9</v>
      </c>
      <c r="C21" s="54" t="s">
        <v>10</v>
      </c>
      <c r="D21" s="55" t="s">
        <v>11</v>
      </c>
      <c r="E21" s="25" t="s">
        <v>15</v>
      </c>
      <c r="F21" s="25" t="s">
        <v>15</v>
      </c>
      <c r="G21" s="25" t="s">
        <v>15</v>
      </c>
      <c r="H21" s="26"/>
      <c r="I21" s="26"/>
      <c r="J21" s="26"/>
    </row>
    <row r="22" ht="15.75" customHeight="1">
      <c r="A22" s="56"/>
      <c r="B22" s="57" t="s">
        <v>16</v>
      </c>
      <c r="C22" s="58" t="s">
        <v>29</v>
      </c>
      <c r="D22" s="58" t="s">
        <v>30</v>
      </c>
      <c r="E22" s="30">
        <f>+NUTRIAMBIENTAL!G22</f>
        <v>17387.09</v>
      </c>
      <c r="F22" s="59">
        <f>+SEMILLAS!G33</f>
        <v>17490.025</v>
      </c>
      <c r="G22" s="59">
        <f>+NUTRISALUD!G22</f>
        <v>17569.16</v>
      </c>
      <c r="H22" s="30">
        <f t="shared" ref="H22:H23" si="2">ROUND(AVERAGE(E22:G22),0)</f>
        <v>17482</v>
      </c>
      <c r="I22" s="32">
        <f>+H22*C18</f>
        <v>67830160</v>
      </c>
      <c r="J22" s="60">
        <f>I22*C19</f>
        <v>135660320</v>
      </c>
    </row>
    <row r="23" ht="15.75" customHeight="1">
      <c r="A23" s="1"/>
      <c r="B23" s="57" t="s">
        <v>22</v>
      </c>
      <c r="C23" s="58" t="s">
        <v>31</v>
      </c>
      <c r="D23" s="58" t="s">
        <v>32</v>
      </c>
      <c r="E23" s="30">
        <f>+NUTRIAMBIENTAL!G23</f>
        <v>6400</v>
      </c>
      <c r="F23" s="59">
        <f>+SEMILLAS!G34</f>
        <v>6400</v>
      </c>
      <c r="G23" s="59">
        <f>+NUTRISALUD!G23</f>
        <v>6268</v>
      </c>
      <c r="H23" s="30">
        <f t="shared" si="2"/>
        <v>6356</v>
      </c>
      <c r="I23" s="63">
        <f>+H23*C18</f>
        <v>24661280</v>
      </c>
      <c r="J23" s="64">
        <f>I23*C19</f>
        <v>49322560</v>
      </c>
    </row>
    <row r="24" ht="15.75" customHeight="1">
      <c r="A24" s="1"/>
      <c r="B24" s="65" t="s">
        <v>33</v>
      </c>
      <c r="C24" s="66"/>
      <c r="D24" s="66"/>
      <c r="E24" s="66"/>
      <c r="F24" s="66"/>
      <c r="G24" s="66"/>
      <c r="H24" s="66"/>
      <c r="I24" s="67"/>
      <c r="J24" s="68">
        <f>SUM(J22:J23)</f>
        <v>184982880</v>
      </c>
    </row>
    <row r="25" ht="15.75" customHeight="1">
      <c r="A25" s="1"/>
      <c r="B25" s="69"/>
      <c r="C25" s="69"/>
      <c r="D25" s="69"/>
      <c r="E25" s="70"/>
      <c r="F25" s="70"/>
      <c r="G25" s="70"/>
      <c r="H25" s="70"/>
      <c r="I25" s="70"/>
      <c r="J25" s="71"/>
    </row>
    <row r="26" ht="15.75" customHeight="1">
      <c r="A26" s="1"/>
      <c r="B26" s="72" t="s">
        <v>34</v>
      </c>
      <c r="C26" s="73"/>
      <c r="D26" s="73"/>
      <c r="E26" s="73"/>
      <c r="F26" s="73"/>
      <c r="G26" s="73"/>
      <c r="H26" s="73"/>
      <c r="I26" s="73"/>
      <c r="J26" s="73"/>
    </row>
    <row r="27" ht="15.75" customHeight="1">
      <c r="A27" s="1"/>
      <c r="B27" s="49"/>
      <c r="C27" s="50"/>
      <c r="D27" s="21"/>
      <c r="E27" s="22" t="s">
        <v>12</v>
      </c>
      <c r="F27" s="22" t="s">
        <v>19</v>
      </c>
      <c r="G27" s="22" t="s">
        <v>20</v>
      </c>
      <c r="H27" s="31" t="s">
        <v>21</v>
      </c>
      <c r="I27" s="52" t="s">
        <v>35</v>
      </c>
      <c r="J27" s="52" t="s">
        <v>36</v>
      </c>
    </row>
    <row r="28" ht="15.75" customHeight="1">
      <c r="A28" s="1"/>
      <c r="B28" s="74" t="s">
        <v>37</v>
      </c>
      <c r="C28" s="74" t="s">
        <v>38</v>
      </c>
      <c r="D28" s="74" t="s">
        <v>39</v>
      </c>
      <c r="E28" s="25" t="s">
        <v>15</v>
      </c>
      <c r="F28" s="25" t="s">
        <v>15</v>
      </c>
      <c r="G28" s="25" t="s">
        <v>15</v>
      </c>
      <c r="H28" s="26"/>
      <c r="I28" s="26"/>
      <c r="J28" s="26"/>
    </row>
    <row r="29" ht="15.75" customHeight="1">
      <c r="A29" s="1"/>
      <c r="B29" s="75" t="s">
        <v>40</v>
      </c>
      <c r="C29" s="76">
        <v>1.0</v>
      </c>
      <c r="D29" s="77" t="s">
        <v>32</v>
      </c>
      <c r="E29" s="78">
        <f>+NUTRIAMBIENTAL!G29</f>
        <v>4000000</v>
      </c>
      <c r="F29" s="78">
        <f>+SEMILLAS!G40</f>
        <v>4000000</v>
      </c>
      <c r="G29" s="78">
        <f>+NUTRISALUD!G29</f>
        <v>4000000</v>
      </c>
      <c r="H29" s="30">
        <f t="shared" ref="H29:H34" si="3">ROUND(AVERAGE(E29:G29),0)</f>
        <v>4000000</v>
      </c>
      <c r="I29" s="79">
        <f>+H29</f>
        <v>4000000</v>
      </c>
      <c r="J29" s="80">
        <f t="shared" ref="J29:J34" si="4">+I29*$C$9</f>
        <v>8000000</v>
      </c>
    </row>
    <row r="30" ht="15.75" customHeight="1">
      <c r="A30" s="1"/>
      <c r="B30" s="75" t="s">
        <v>41</v>
      </c>
      <c r="C30" s="76">
        <v>1.0</v>
      </c>
      <c r="D30" s="77" t="s">
        <v>32</v>
      </c>
      <c r="E30" s="78">
        <f>+NUTRIAMBIENTAL!G30</f>
        <v>2200000</v>
      </c>
      <c r="F30" s="78">
        <f>+SEMILLAS!G41</f>
        <v>2200000</v>
      </c>
      <c r="G30" s="78">
        <f>+NUTRISALUD!G30</f>
        <v>2200000</v>
      </c>
      <c r="H30" s="30">
        <f t="shared" si="3"/>
        <v>2200000</v>
      </c>
      <c r="I30" s="79">
        <f t="shared" ref="I30:I32" si="5">+G30</f>
        <v>2200000</v>
      </c>
      <c r="J30" s="80">
        <f t="shared" si="4"/>
        <v>4400000</v>
      </c>
    </row>
    <row r="31" ht="15.75" customHeight="1">
      <c r="A31" s="1"/>
      <c r="B31" s="81" t="s">
        <v>58</v>
      </c>
      <c r="C31" s="29">
        <v>1.0</v>
      </c>
      <c r="D31" s="77" t="s">
        <v>32</v>
      </c>
      <c r="E31" s="78">
        <f>+NUTRIAMBIENTAL!G31</f>
        <v>4000000</v>
      </c>
      <c r="F31" s="78">
        <f>+SEMILLAS!G42</f>
        <v>4000000</v>
      </c>
      <c r="G31" s="78">
        <f>+NUTRISALUD!G31</f>
        <v>4000000</v>
      </c>
      <c r="H31" s="30">
        <f t="shared" si="3"/>
        <v>4000000</v>
      </c>
      <c r="I31" s="79">
        <f t="shared" si="5"/>
        <v>4000000</v>
      </c>
      <c r="J31" s="80">
        <f t="shared" si="4"/>
        <v>8000000</v>
      </c>
    </row>
    <row r="32" ht="15.75" customHeight="1">
      <c r="A32" s="7"/>
      <c r="B32" s="81" t="s">
        <v>43</v>
      </c>
      <c r="C32" s="29">
        <v>1.0</v>
      </c>
      <c r="D32" s="77" t="s">
        <v>32</v>
      </c>
      <c r="E32" s="78">
        <f>+NUTRIAMBIENTAL!G32</f>
        <v>4000000</v>
      </c>
      <c r="F32" s="78">
        <f>+SEMILLAS!G43</f>
        <v>4000000</v>
      </c>
      <c r="G32" s="78">
        <f>+NUTRISALUD!G32</f>
        <v>4000000</v>
      </c>
      <c r="H32" s="30">
        <f t="shared" si="3"/>
        <v>4000000</v>
      </c>
      <c r="I32" s="79">
        <f t="shared" si="5"/>
        <v>4000000</v>
      </c>
      <c r="J32" s="80">
        <f t="shared" si="4"/>
        <v>8000000</v>
      </c>
    </row>
    <row r="33" ht="15.75" customHeight="1">
      <c r="A33" s="1"/>
      <c r="B33" s="83" t="s">
        <v>66</v>
      </c>
      <c r="C33" s="29">
        <v>5.0</v>
      </c>
      <c r="D33" s="77" t="s">
        <v>32</v>
      </c>
      <c r="E33" s="78">
        <f>+NUTRIAMBIENTAL!G33</f>
        <v>2200000</v>
      </c>
      <c r="F33" s="78">
        <f>+SEMILLAS!G44</f>
        <v>2200000</v>
      </c>
      <c r="G33" s="78">
        <f>+NUTRISALUD!G33</f>
        <v>2200000</v>
      </c>
      <c r="H33" s="30">
        <f t="shared" si="3"/>
        <v>2200000</v>
      </c>
      <c r="I33" s="79">
        <f t="shared" ref="I33:I34" si="6">+G33*C33</f>
        <v>11000000</v>
      </c>
      <c r="J33" s="80">
        <f t="shared" si="4"/>
        <v>22000000</v>
      </c>
    </row>
    <row r="34" ht="15.75" customHeight="1">
      <c r="A34" s="1"/>
      <c r="B34" s="58" t="s">
        <v>70</v>
      </c>
      <c r="C34" s="29">
        <v>2.0</v>
      </c>
      <c r="D34" s="77" t="s">
        <v>32</v>
      </c>
      <c r="E34" s="78">
        <f>+NUTRIAMBIENTAL!G34</f>
        <v>2200000</v>
      </c>
      <c r="F34" s="78">
        <f>+SEMILLAS!G45</f>
        <v>2200000</v>
      </c>
      <c r="G34" s="78">
        <f>+NUTRISALUD!G34</f>
        <v>2200000</v>
      </c>
      <c r="H34" s="30">
        <f t="shared" si="3"/>
        <v>2200000</v>
      </c>
      <c r="I34" s="79">
        <f t="shared" si="6"/>
        <v>4400000</v>
      </c>
      <c r="J34" s="80">
        <f t="shared" si="4"/>
        <v>8800000</v>
      </c>
    </row>
    <row r="35" ht="15.75" customHeight="1">
      <c r="A35" s="1"/>
      <c r="B35" s="84" t="s">
        <v>46</v>
      </c>
      <c r="C35" s="38"/>
      <c r="D35" s="38"/>
      <c r="E35" s="38"/>
      <c r="F35" s="38"/>
      <c r="G35" s="50"/>
      <c r="H35" s="111"/>
      <c r="I35" s="85">
        <f t="shared" ref="I35:J35" si="7">SUM(I29:I34)</f>
        <v>29600000</v>
      </c>
      <c r="J35" s="86">
        <f t="shared" si="7"/>
        <v>59200000</v>
      </c>
    </row>
    <row r="36" ht="15.75" customHeight="1">
      <c r="A36" s="1"/>
      <c r="B36" s="69"/>
      <c r="C36" s="69"/>
      <c r="D36" s="69"/>
      <c r="E36" s="70"/>
      <c r="F36" s="70"/>
      <c r="G36" s="70"/>
      <c r="H36" s="70"/>
      <c r="I36" s="70"/>
      <c r="J36" s="70"/>
    </row>
    <row r="37" ht="15.75" customHeight="1">
      <c r="A37" s="1"/>
      <c r="B37" s="87" t="s">
        <v>47</v>
      </c>
      <c r="C37" s="69"/>
      <c r="D37" s="69"/>
      <c r="E37" s="70"/>
      <c r="F37" s="70"/>
      <c r="G37" s="70"/>
      <c r="H37" s="70"/>
      <c r="I37" s="70"/>
      <c r="J37" s="70"/>
    </row>
    <row r="38" ht="15.75" customHeight="1">
      <c r="A38" s="1"/>
      <c r="B38" s="49"/>
      <c r="C38" s="50"/>
      <c r="D38" s="21"/>
      <c r="E38" s="22" t="s">
        <v>12</v>
      </c>
      <c r="F38" s="22" t="s">
        <v>19</v>
      </c>
      <c r="G38" s="22" t="s">
        <v>20</v>
      </c>
      <c r="H38" s="31" t="s">
        <v>21</v>
      </c>
      <c r="I38" s="88" t="s">
        <v>48</v>
      </c>
      <c r="J38" s="89"/>
    </row>
    <row r="39" ht="15.75" customHeight="1">
      <c r="A39" s="1"/>
      <c r="B39" s="25" t="s">
        <v>49</v>
      </c>
      <c r="C39" s="90" t="s">
        <v>50</v>
      </c>
      <c r="D39" s="74" t="s">
        <v>39</v>
      </c>
      <c r="E39" s="25" t="s">
        <v>15</v>
      </c>
      <c r="F39" s="25" t="s">
        <v>15</v>
      </c>
      <c r="G39" s="25" t="s">
        <v>15</v>
      </c>
      <c r="H39" s="26"/>
      <c r="I39" s="26"/>
      <c r="J39" s="89"/>
    </row>
    <row r="40" ht="15.75" customHeight="1">
      <c r="A40" s="1"/>
      <c r="B40" s="91" t="s">
        <v>51</v>
      </c>
      <c r="C40" s="92">
        <v>15.0</v>
      </c>
      <c r="D40" s="92" t="s">
        <v>32</v>
      </c>
      <c r="E40" s="93">
        <f>+NUTRIAMBIENTAL!G40</f>
        <v>13500</v>
      </c>
      <c r="F40" s="93">
        <f>+SEMILLAS!G51</f>
        <v>14040</v>
      </c>
      <c r="G40" s="93">
        <f>+NUTRISALUD!G40</f>
        <v>16000</v>
      </c>
      <c r="H40" s="30">
        <f t="shared" ref="H40:H45" si="8">ROUND(AVERAGE(E40:G40),0)</f>
        <v>14513</v>
      </c>
      <c r="I40" s="94">
        <f t="shared" ref="I40:I45" si="9">+H40*C40</f>
        <v>217695</v>
      </c>
      <c r="J40" s="95"/>
    </row>
    <row r="41" ht="15.75" customHeight="1">
      <c r="A41" s="1"/>
      <c r="B41" s="91" t="s">
        <v>52</v>
      </c>
      <c r="C41" s="92">
        <v>15.0</v>
      </c>
      <c r="D41" s="92" t="s">
        <v>32</v>
      </c>
      <c r="E41" s="93">
        <f>+NUTRIAMBIENTAL!G41</f>
        <v>9000</v>
      </c>
      <c r="F41" s="93">
        <f>+SEMILLAS!G52</f>
        <v>9360</v>
      </c>
      <c r="G41" s="93">
        <f>+NUTRISALUD!G41</f>
        <v>9900</v>
      </c>
      <c r="H41" s="30">
        <f t="shared" si="8"/>
        <v>9420</v>
      </c>
      <c r="I41" s="94">
        <f t="shared" si="9"/>
        <v>141300</v>
      </c>
      <c r="J41" s="95"/>
    </row>
    <row r="42" ht="15.75" customHeight="1">
      <c r="A42" s="1"/>
      <c r="B42" s="91" t="s">
        <v>53</v>
      </c>
      <c r="C42" s="92">
        <v>10.0</v>
      </c>
      <c r="D42" s="92" t="s">
        <v>32</v>
      </c>
      <c r="E42" s="93">
        <f>+NUTRIAMBIENTAL!G42</f>
        <v>69000</v>
      </c>
      <c r="F42" s="93">
        <f>+SEMILLAS!G53</f>
        <v>71760</v>
      </c>
      <c r="G42" s="93">
        <f>+NUTRISALUD!G42</f>
        <v>75400</v>
      </c>
      <c r="H42" s="30">
        <f t="shared" si="8"/>
        <v>72053</v>
      </c>
      <c r="I42" s="94">
        <f t="shared" si="9"/>
        <v>720530</v>
      </c>
      <c r="J42" s="95"/>
    </row>
    <row r="43" ht="15.75" customHeight="1">
      <c r="A43" s="1"/>
      <c r="B43" s="91" t="s">
        <v>54</v>
      </c>
      <c r="C43" s="92">
        <v>10.0</v>
      </c>
      <c r="D43" s="92" t="s">
        <v>32</v>
      </c>
      <c r="E43" s="93">
        <f>+NUTRIAMBIENTAL!G43</f>
        <v>80000</v>
      </c>
      <c r="F43" s="93">
        <f>+SEMILLAS!G54</f>
        <v>81120</v>
      </c>
      <c r="G43" s="93">
        <f>+NUTRISALUD!G43</f>
        <v>85800</v>
      </c>
      <c r="H43" s="30">
        <f t="shared" si="8"/>
        <v>82307</v>
      </c>
      <c r="I43" s="94">
        <f t="shared" si="9"/>
        <v>823070</v>
      </c>
      <c r="J43" s="95"/>
    </row>
    <row r="44" ht="15.75" customHeight="1">
      <c r="A44" s="1"/>
      <c r="B44" s="91" t="s">
        <v>55</v>
      </c>
      <c r="C44" s="92">
        <v>5.0</v>
      </c>
      <c r="D44" s="92" t="s">
        <v>32</v>
      </c>
      <c r="E44" s="93">
        <f>+NUTRIAMBIENTAL!G44</f>
        <v>86000</v>
      </c>
      <c r="F44" s="93">
        <f>+SEMILLAS!G55</f>
        <v>82160</v>
      </c>
      <c r="G44" s="93">
        <f>+NUTRISALUD!G44</f>
        <v>88000</v>
      </c>
      <c r="H44" s="30">
        <f t="shared" si="8"/>
        <v>85387</v>
      </c>
      <c r="I44" s="94">
        <f t="shared" si="9"/>
        <v>426935</v>
      </c>
      <c r="J44" s="95"/>
    </row>
    <row r="45" ht="15.75" customHeight="1">
      <c r="A45" s="1"/>
      <c r="B45" s="91" t="s">
        <v>56</v>
      </c>
      <c r="C45" s="92">
        <v>5.0</v>
      </c>
      <c r="D45" s="92" t="s">
        <v>32</v>
      </c>
      <c r="E45" s="93">
        <f>+NUTRIAMBIENTAL!G45</f>
        <v>48000</v>
      </c>
      <c r="F45" s="93">
        <f>+SEMILLAS!G56</f>
        <v>49920</v>
      </c>
      <c r="G45" s="93">
        <f>+NUTRISALUD!G45</f>
        <v>56000</v>
      </c>
      <c r="H45" s="30">
        <f t="shared" si="8"/>
        <v>51307</v>
      </c>
      <c r="I45" s="94">
        <f t="shared" si="9"/>
        <v>256535</v>
      </c>
      <c r="J45" s="95"/>
    </row>
    <row r="46" ht="15.75" customHeight="1">
      <c r="A46" s="1"/>
      <c r="B46" s="96" t="s">
        <v>25</v>
      </c>
      <c r="C46" s="38"/>
      <c r="D46" s="38"/>
      <c r="E46" s="38"/>
      <c r="F46" s="38"/>
      <c r="G46" s="50"/>
      <c r="H46" s="136"/>
      <c r="I46" s="97">
        <f>SUM(I40:I45)</f>
        <v>2586065</v>
      </c>
      <c r="J46" s="98"/>
    </row>
    <row r="47" ht="15.75" customHeight="1">
      <c r="A47" s="1"/>
      <c r="B47" s="99"/>
      <c r="C47" s="99"/>
      <c r="D47" s="99"/>
      <c r="E47" s="99"/>
      <c r="F47" s="99"/>
      <c r="G47" s="99"/>
      <c r="H47" s="99"/>
      <c r="I47" s="99"/>
      <c r="J47" s="98"/>
    </row>
    <row r="48" ht="15.75" customHeight="1">
      <c r="A48" s="1"/>
      <c r="B48" s="100" t="s">
        <v>60</v>
      </c>
      <c r="J48" s="98"/>
    </row>
    <row r="49" ht="15.75" customHeight="1">
      <c r="A49" s="1"/>
      <c r="B49" s="49"/>
      <c r="C49" s="39"/>
      <c r="D49" s="101"/>
      <c r="E49" s="22" t="s">
        <v>12</v>
      </c>
      <c r="F49" s="22" t="s">
        <v>19</v>
      </c>
      <c r="G49" s="22" t="s">
        <v>20</v>
      </c>
      <c r="H49" s="31" t="s">
        <v>21</v>
      </c>
      <c r="I49" s="23" t="s">
        <v>62</v>
      </c>
      <c r="J49" s="7"/>
    </row>
    <row r="50" ht="15.75" customHeight="1">
      <c r="A50" s="1"/>
      <c r="B50" s="103" t="s">
        <v>63</v>
      </c>
      <c r="C50" s="103" t="s">
        <v>50</v>
      </c>
      <c r="D50" s="103"/>
      <c r="E50" s="25" t="s">
        <v>15</v>
      </c>
      <c r="F50" s="25" t="s">
        <v>15</v>
      </c>
      <c r="G50" s="25" t="s">
        <v>15</v>
      </c>
      <c r="H50" s="26"/>
      <c r="I50" s="26"/>
      <c r="J50" s="104"/>
    </row>
    <row r="51" ht="15.75" customHeight="1">
      <c r="A51" s="1"/>
      <c r="B51" s="91" t="s">
        <v>64</v>
      </c>
      <c r="C51" s="29">
        <v>5.0</v>
      </c>
      <c r="D51" s="29"/>
      <c r="E51" s="105">
        <f>+NUTRIAMBIENTAL!G51</f>
        <v>34200</v>
      </c>
      <c r="F51" s="105">
        <f>+SEMILLAS!G62</f>
        <v>35600</v>
      </c>
      <c r="G51" s="105">
        <f>+NUTRISALUD!G51</f>
        <v>37000</v>
      </c>
      <c r="H51" s="30">
        <f t="shared" ref="H51:H54" si="10">ROUND(AVERAGE(E51:G51),0)</f>
        <v>35600</v>
      </c>
      <c r="I51" s="106">
        <f t="shared" ref="I51:I54" si="11">+H51*C51</f>
        <v>178000</v>
      </c>
      <c r="J51" s="107"/>
    </row>
    <row r="52" ht="15.75" customHeight="1">
      <c r="A52" s="1"/>
      <c r="B52" s="108" t="s">
        <v>69</v>
      </c>
      <c r="C52" s="29">
        <v>5.0</v>
      </c>
      <c r="D52" s="29"/>
      <c r="E52" s="105">
        <f>+NUTRIAMBIENTAL!G52</f>
        <v>29000</v>
      </c>
      <c r="F52" s="105">
        <f>+SEMILLAS!G63</f>
        <v>32000</v>
      </c>
      <c r="G52" s="105">
        <f>+NUTRISALUD!G52</f>
        <v>33400</v>
      </c>
      <c r="H52" s="30">
        <f t="shared" si="10"/>
        <v>31467</v>
      </c>
      <c r="I52" s="106">
        <f t="shared" si="11"/>
        <v>157335</v>
      </c>
      <c r="J52" s="109"/>
    </row>
    <row r="53" ht="15.75" customHeight="1">
      <c r="A53" s="1"/>
      <c r="B53" s="108" t="s">
        <v>71</v>
      </c>
      <c r="C53" s="29">
        <v>5.0</v>
      </c>
      <c r="D53" s="29"/>
      <c r="E53" s="105">
        <f>+NUTRIAMBIENTAL!G53</f>
        <v>37000</v>
      </c>
      <c r="F53" s="105">
        <f>+SEMILLAS!G64</f>
        <v>38600</v>
      </c>
      <c r="G53" s="105">
        <f>+NUTRISALUD!G53</f>
        <v>40100</v>
      </c>
      <c r="H53" s="30">
        <f t="shared" si="10"/>
        <v>38567</v>
      </c>
      <c r="I53" s="106">
        <f t="shared" si="11"/>
        <v>192835</v>
      </c>
      <c r="J53" s="109"/>
    </row>
    <row r="54" ht="15.75" customHeight="1">
      <c r="A54" s="1"/>
      <c r="B54" s="108" t="s">
        <v>72</v>
      </c>
      <c r="C54" s="29">
        <v>5.0</v>
      </c>
      <c r="D54" s="29"/>
      <c r="E54" s="105">
        <f>+NUTRIAMBIENTAL!G54</f>
        <v>24000</v>
      </c>
      <c r="F54" s="105">
        <f>+SEMILLAS!G65</f>
        <v>26000</v>
      </c>
      <c r="G54" s="105">
        <f>+NUTRISALUD!G54</f>
        <v>27600</v>
      </c>
      <c r="H54" s="30">
        <f t="shared" si="10"/>
        <v>25867</v>
      </c>
      <c r="I54" s="106">
        <f t="shared" si="11"/>
        <v>129335</v>
      </c>
      <c r="J54" s="109"/>
    </row>
    <row r="55" ht="15.75" customHeight="1">
      <c r="A55" s="1"/>
      <c r="B55" s="96" t="s">
        <v>25</v>
      </c>
      <c r="C55" s="38"/>
      <c r="D55" s="38"/>
      <c r="E55" s="38"/>
      <c r="F55" s="38"/>
      <c r="G55" s="50"/>
      <c r="H55" s="136"/>
      <c r="I55" s="110">
        <f>SUM(I51:I54)</f>
        <v>657505</v>
      </c>
      <c r="J55" s="109"/>
    </row>
    <row r="56" ht="15.75" customHeight="1">
      <c r="A56" s="1"/>
      <c r="B56" s="69"/>
      <c r="C56" s="69"/>
      <c r="D56" s="69"/>
      <c r="E56" s="70"/>
      <c r="F56" s="70"/>
      <c r="G56" s="70"/>
      <c r="H56" s="70"/>
      <c r="I56" s="70"/>
      <c r="J56" s="98"/>
    </row>
    <row r="57" ht="15.75" customHeight="1">
      <c r="A57" s="1"/>
      <c r="B57" s="87" t="s">
        <v>73</v>
      </c>
      <c r="C57" s="69"/>
      <c r="D57" s="69"/>
      <c r="E57" s="70"/>
      <c r="F57" s="70"/>
      <c r="G57" s="70"/>
      <c r="H57" s="70"/>
      <c r="I57" s="70"/>
      <c r="J57" s="70"/>
    </row>
    <row r="58" ht="15.75" customHeight="1">
      <c r="A58" s="1"/>
      <c r="B58" s="49"/>
      <c r="C58" s="39"/>
      <c r="D58" s="101"/>
      <c r="E58" s="22" t="s">
        <v>12</v>
      </c>
      <c r="F58" s="22" t="s">
        <v>19</v>
      </c>
      <c r="G58" s="22" t="s">
        <v>20</v>
      </c>
      <c r="H58" s="31" t="s">
        <v>21</v>
      </c>
      <c r="I58" s="112" t="s">
        <v>74</v>
      </c>
      <c r="J58" s="104"/>
    </row>
    <row r="59" ht="15.75" customHeight="1">
      <c r="A59" s="1"/>
      <c r="B59" s="25" t="s">
        <v>75</v>
      </c>
      <c r="C59" s="114" t="s">
        <v>38</v>
      </c>
      <c r="D59" s="114"/>
      <c r="E59" s="25" t="s">
        <v>15</v>
      </c>
      <c r="F59" s="25" t="s">
        <v>15</v>
      </c>
      <c r="G59" s="25" t="s">
        <v>15</v>
      </c>
      <c r="H59" s="26"/>
      <c r="I59" s="115"/>
      <c r="J59" s="107"/>
    </row>
    <row r="60" ht="15.75" customHeight="1">
      <c r="A60" s="56"/>
      <c r="B60" s="58" t="s">
        <v>76</v>
      </c>
      <c r="C60" s="116">
        <v>2.0</v>
      </c>
      <c r="D60" s="116"/>
      <c r="E60" s="117">
        <f>+NUTRIAMBIENTAL!G60</f>
        <v>15800000</v>
      </c>
      <c r="F60" s="118">
        <f>+SEMILLAS!G71</f>
        <v>16000000</v>
      </c>
      <c r="G60" s="118">
        <f>+NUTRISALUD!G60</f>
        <v>16000000</v>
      </c>
      <c r="H60" s="30">
        <f>ROUND(AVERAGE(E60:G60),0)</f>
        <v>15933333</v>
      </c>
      <c r="I60" s="119">
        <f>+H60*C9</f>
        <v>31866666</v>
      </c>
      <c r="J60" s="120"/>
    </row>
    <row r="61" ht="15.75" customHeight="1">
      <c r="A61" s="1"/>
      <c r="B61" s="69"/>
      <c r="C61" s="69"/>
      <c r="D61" s="69"/>
      <c r="E61" s="70"/>
      <c r="F61" s="70"/>
      <c r="G61" s="70"/>
      <c r="H61" s="70"/>
      <c r="I61" s="70"/>
      <c r="J61" s="70"/>
    </row>
    <row r="62" ht="15.75" customHeight="1">
      <c r="A62" s="1"/>
      <c r="B62" s="87" t="s">
        <v>77</v>
      </c>
      <c r="C62" s="69"/>
      <c r="D62" s="69"/>
      <c r="E62" s="70"/>
      <c r="F62" s="70"/>
      <c r="G62" s="70"/>
      <c r="H62" s="70"/>
      <c r="I62" s="70"/>
      <c r="J62" s="70"/>
    </row>
    <row r="63" ht="15.75" customHeight="1">
      <c r="A63" s="1"/>
      <c r="B63" s="49"/>
      <c r="C63" s="39"/>
      <c r="D63" s="101"/>
      <c r="E63" s="22" t="s">
        <v>12</v>
      </c>
      <c r="F63" s="22" t="s">
        <v>19</v>
      </c>
      <c r="G63" s="22" t="s">
        <v>20</v>
      </c>
      <c r="H63" s="31" t="s">
        <v>21</v>
      </c>
      <c r="I63" s="23" t="s">
        <v>74</v>
      </c>
      <c r="J63" s="104"/>
    </row>
    <row r="64" ht="15.75" customHeight="1">
      <c r="A64" s="1"/>
      <c r="B64" s="150" t="s">
        <v>78</v>
      </c>
      <c r="C64" s="114" t="s">
        <v>38</v>
      </c>
      <c r="D64" s="114"/>
      <c r="E64" s="25" t="s">
        <v>15</v>
      </c>
      <c r="F64" s="25" t="s">
        <v>15</v>
      </c>
      <c r="G64" s="25" t="s">
        <v>15</v>
      </c>
      <c r="H64" s="26"/>
      <c r="I64" s="26"/>
      <c r="J64" s="107"/>
    </row>
    <row r="65" ht="15.75" customHeight="1">
      <c r="A65" s="1"/>
      <c r="B65" s="108" t="s">
        <v>79</v>
      </c>
      <c r="C65" s="116">
        <v>1.0</v>
      </c>
      <c r="D65" s="116"/>
      <c r="E65" s="117">
        <f>+NUTRIAMBIENTAL!G65</f>
        <v>3850000</v>
      </c>
      <c r="F65" s="117">
        <f>+SEMILLAS!G76</f>
        <v>4000000</v>
      </c>
      <c r="G65" s="117">
        <f>+NUTRISALUD!G65</f>
        <v>4050000</v>
      </c>
      <c r="H65" s="30">
        <f>ROUND(AVERAGE(E65:G65),0)</f>
        <v>3966667</v>
      </c>
      <c r="I65" s="119">
        <f>+H65*C9</f>
        <v>7933334</v>
      </c>
      <c r="J65" s="121"/>
    </row>
    <row r="66" ht="15.75" customHeight="1">
      <c r="A66" s="1"/>
      <c r="B66" s="69"/>
      <c r="C66" s="122"/>
      <c r="D66" s="122"/>
      <c r="E66" s="123"/>
      <c r="F66" s="123"/>
      <c r="G66" s="123"/>
      <c r="H66" s="123"/>
      <c r="I66" s="123"/>
      <c r="J66" s="121"/>
    </row>
    <row r="67" ht="15.75" customHeight="1">
      <c r="A67" s="124" t="s">
        <v>80</v>
      </c>
      <c r="B67" s="38"/>
      <c r="C67" s="38"/>
      <c r="D67" s="38"/>
      <c r="E67" s="38"/>
      <c r="F67" s="39"/>
      <c r="G67" s="99"/>
      <c r="H67" s="99"/>
      <c r="I67" s="99"/>
      <c r="J67" s="7"/>
    </row>
    <row r="68" ht="15.75" customHeight="1">
      <c r="A68" s="125" t="s">
        <v>81</v>
      </c>
      <c r="B68" s="126" t="s">
        <v>82</v>
      </c>
      <c r="C68" s="126" t="s">
        <v>9</v>
      </c>
      <c r="D68" s="126" t="s">
        <v>10</v>
      </c>
      <c r="E68" s="126" t="s">
        <v>83</v>
      </c>
      <c r="F68" s="128"/>
      <c r="G68" s="7"/>
      <c r="H68" s="7"/>
      <c r="I68" s="7"/>
      <c r="J68" s="129"/>
    </row>
    <row r="69" ht="15.75" customHeight="1">
      <c r="A69" s="130"/>
      <c r="B69" s="131" t="s">
        <v>107</v>
      </c>
      <c r="C69" s="58" t="s">
        <v>85</v>
      </c>
      <c r="D69" s="108" t="s">
        <v>86</v>
      </c>
      <c r="E69" s="132">
        <f t="shared" ref="E69:E70" si="12">J13</f>
        <v>30566000</v>
      </c>
      <c r="F69" s="133"/>
      <c r="G69" s="151" t="str">
        <f>+[1]PRESUPUESTO!$E$69</f>
        <v>#ERROR!</v>
      </c>
      <c r="H69" s="151"/>
      <c r="I69" s="135" t="str">
        <f t="shared" ref="I69:I71" si="13">+E69-G69</f>
        <v>#ERROR!</v>
      </c>
      <c r="J69" s="135"/>
    </row>
    <row r="70" ht="15.75" customHeight="1">
      <c r="A70" s="130"/>
      <c r="B70" s="26"/>
      <c r="C70" s="58" t="s">
        <v>87</v>
      </c>
      <c r="D70" s="108" t="s">
        <v>88</v>
      </c>
      <c r="E70" s="132">
        <f t="shared" si="12"/>
        <v>32206000</v>
      </c>
      <c r="F70" s="133"/>
      <c r="G70" s="151" t="str">
        <f>+[1]PRESUPUESTO!$E$70</f>
        <v>#ERROR!</v>
      </c>
      <c r="H70" s="151"/>
      <c r="I70" s="135" t="str">
        <f t="shared" si="13"/>
        <v>#ERROR!</v>
      </c>
      <c r="J70" s="135"/>
    </row>
    <row r="71" ht="15.75" customHeight="1">
      <c r="A71" s="130"/>
      <c r="B71" s="131" t="s">
        <v>111</v>
      </c>
      <c r="C71" s="108" t="s">
        <v>85</v>
      </c>
      <c r="D71" s="108" t="s">
        <v>90</v>
      </c>
      <c r="E71" s="132">
        <f t="shared" ref="E71:E72" si="14">J22</f>
        <v>135660320</v>
      </c>
      <c r="F71" s="133"/>
      <c r="G71" s="134" t="str">
        <f>+[1]PRESUPUESTO!$E$71</f>
        <v>#ERROR!</v>
      </c>
      <c r="H71" s="134"/>
      <c r="I71" s="157" t="str">
        <f t="shared" si="13"/>
        <v>#ERROR!</v>
      </c>
      <c r="J71" s="157"/>
      <c r="K71" s="158"/>
    </row>
    <row r="72" ht="15.75" customHeight="1">
      <c r="A72" s="130"/>
      <c r="B72" s="26"/>
      <c r="C72" s="108" t="s">
        <v>87</v>
      </c>
      <c r="D72" s="58" t="s">
        <v>91</v>
      </c>
      <c r="E72" s="132">
        <f t="shared" si="14"/>
        <v>49322560</v>
      </c>
      <c r="F72" s="152"/>
      <c r="G72" s="133"/>
      <c r="H72" s="133"/>
      <c r="I72" s="159" t="s">
        <v>108</v>
      </c>
      <c r="J72" s="160" t="s">
        <v>109</v>
      </c>
      <c r="K72" s="157"/>
    </row>
    <row r="73" ht="15.75" customHeight="1">
      <c r="A73" s="26"/>
      <c r="B73" s="137" t="s">
        <v>92</v>
      </c>
      <c r="C73" s="38"/>
      <c r="D73" s="39"/>
      <c r="E73" s="138">
        <f>SUM(E69:E72)</f>
        <v>247754880</v>
      </c>
      <c r="F73" s="152"/>
      <c r="G73" s="161">
        <f>+E73/2</f>
        <v>123877440</v>
      </c>
      <c r="H73" s="161"/>
      <c r="I73" s="162">
        <f t="shared" ref="I73:I74" si="15">+E73/2</f>
        <v>123877440</v>
      </c>
      <c r="J73" s="157">
        <f t="shared" ref="J73:J74" si="16">+E73/2</f>
        <v>123877440</v>
      </c>
      <c r="K73" s="163"/>
    </row>
    <row r="74" ht="15.75" customHeight="1">
      <c r="A74" s="141" t="s">
        <v>93</v>
      </c>
      <c r="B74" s="38"/>
      <c r="C74" s="38"/>
      <c r="D74" s="39"/>
      <c r="E74" s="132">
        <f>J35</f>
        <v>59200000</v>
      </c>
      <c r="F74" s="152"/>
      <c r="G74" s="161"/>
      <c r="H74" s="161"/>
      <c r="I74" s="162">
        <f t="shared" si="15"/>
        <v>29600000</v>
      </c>
      <c r="J74" s="157">
        <f t="shared" si="16"/>
        <v>29600000</v>
      </c>
      <c r="K74" s="163"/>
    </row>
    <row r="75" ht="15.75" customHeight="1">
      <c r="A75" s="141" t="s">
        <v>94</v>
      </c>
      <c r="B75" s="38"/>
      <c r="C75" s="38"/>
      <c r="D75" s="39"/>
      <c r="E75" s="132">
        <f>I46</f>
        <v>2586065</v>
      </c>
      <c r="F75" s="152"/>
      <c r="G75" s="161"/>
      <c r="H75" s="161"/>
      <c r="I75" s="162">
        <f t="shared" ref="I75:I76" si="17">+E75</f>
        <v>2586065</v>
      </c>
      <c r="J75" s="157">
        <v>0.0</v>
      </c>
      <c r="K75" s="163"/>
    </row>
    <row r="76" ht="15.75" customHeight="1">
      <c r="A76" s="141" t="s">
        <v>95</v>
      </c>
      <c r="B76" s="38"/>
      <c r="C76" s="38"/>
      <c r="D76" s="39"/>
      <c r="E76" s="132">
        <f>I55</f>
        <v>657505</v>
      </c>
      <c r="F76" s="152"/>
      <c r="G76" s="161"/>
      <c r="H76" s="161"/>
      <c r="I76" s="162">
        <f t="shared" si="17"/>
        <v>657505</v>
      </c>
      <c r="J76" s="157">
        <v>0.0</v>
      </c>
      <c r="K76" s="163"/>
    </row>
    <row r="77" ht="15.75" customHeight="1">
      <c r="A77" s="141" t="s">
        <v>96</v>
      </c>
      <c r="B77" s="38"/>
      <c r="C77" s="38"/>
      <c r="D77" s="39"/>
      <c r="E77" s="132">
        <f>I60</f>
        <v>31866666</v>
      </c>
      <c r="F77" s="152"/>
      <c r="G77" s="161"/>
      <c r="H77" s="161"/>
      <c r="I77" s="162">
        <f t="shared" ref="I77:I78" si="18">+E77/2</f>
        <v>15933333</v>
      </c>
      <c r="J77" s="157">
        <f t="shared" ref="J77:J78" si="19">+E77/2</f>
        <v>15933333</v>
      </c>
      <c r="K77" s="163"/>
    </row>
    <row r="78" ht="15.75" customHeight="1">
      <c r="A78" s="141" t="s">
        <v>78</v>
      </c>
      <c r="B78" s="38"/>
      <c r="C78" s="38"/>
      <c r="D78" s="39"/>
      <c r="E78" s="132">
        <f>I65</f>
        <v>7933334</v>
      </c>
      <c r="F78" s="152"/>
      <c r="G78" s="161"/>
      <c r="H78" s="161"/>
      <c r="I78" s="162">
        <f t="shared" si="18"/>
        <v>3966667</v>
      </c>
      <c r="J78" s="157">
        <f t="shared" si="19"/>
        <v>3966667</v>
      </c>
      <c r="K78" s="163"/>
    </row>
    <row r="79" ht="15.75" customHeight="1">
      <c r="A79" s="137" t="s">
        <v>97</v>
      </c>
      <c r="B79" s="38"/>
      <c r="C79" s="38"/>
      <c r="D79" s="39"/>
      <c r="E79" s="138">
        <f>SUM(E74:E78)</f>
        <v>102243570</v>
      </c>
      <c r="F79" s="152"/>
      <c r="G79" s="162">
        <f>+E79/2</f>
        <v>51121785</v>
      </c>
      <c r="H79" s="162"/>
      <c r="I79" s="134"/>
      <c r="J79" s="157"/>
      <c r="K79" s="163"/>
    </row>
    <row r="80" ht="35.25" customHeight="1">
      <c r="A80" s="141" t="s">
        <v>98</v>
      </c>
      <c r="B80" s="38"/>
      <c r="C80" s="38"/>
      <c r="D80" s="39"/>
      <c r="E80" s="142">
        <f>E73+E79</f>
        <v>349998450</v>
      </c>
      <c r="F80" s="152"/>
      <c r="G80" s="134"/>
      <c r="H80" s="168"/>
      <c r="I80" s="168"/>
      <c r="J80" s="168"/>
      <c r="K80" s="168"/>
    </row>
    <row r="81" ht="15.75" customHeight="1">
      <c r="E81" s="41">
        <f>+E80/2</f>
        <v>174999225</v>
      </c>
      <c r="G81" s="169"/>
      <c r="H81" s="168"/>
      <c r="I81" s="170">
        <f t="shared" ref="I81:J81" si="20">SUM(I73:I80)</f>
        <v>176621010</v>
      </c>
      <c r="J81" s="171">
        <f t="shared" si="20"/>
        <v>173377440</v>
      </c>
      <c r="K81" s="170">
        <f>+I81+J81</f>
        <v>349998450</v>
      </c>
      <c r="L81" s="41"/>
    </row>
    <row r="82" ht="15.75" customHeight="1">
      <c r="G82" s="158"/>
      <c r="H82" s="168"/>
      <c r="I82" s="168"/>
      <c r="J82" s="168"/>
      <c r="K82" s="168"/>
    </row>
    <row r="83" ht="15.75" customHeight="1">
      <c r="C83" s="145" t="s">
        <v>99</v>
      </c>
      <c r="D83" s="146">
        <f>+E81</f>
        <v>174999225</v>
      </c>
    </row>
    <row r="84" ht="15.75" customHeight="1">
      <c r="C84" s="145" t="s">
        <v>100</v>
      </c>
      <c r="D84" s="147">
        <f>+C8</f>
        <v>1000</v>
      </c>
    </row>
    <row r="85" ht="15.75" customHeight="1">
      <c r="C85" s="145" t="s">
        <v>101</v>
      </c>
      <c r="D85" s="147">
        <f>+C18</f>
        <v>3880</v>
      </c>
      <c r="F85" s="144"/>
    </row>
    <row r="86" ht="15.75" customHeight="1">
      <c r="C86" s="145" t="s">
        <v>102</v>
      </c>
      <c r="D86" s="148">
        <f>+E81*2-(E75*2+E76*2)</f>
        <v>343511310</v>
      </c>
      <c r="F86" s="41"/>
      <c r="G86" s="41"/>
      <c r="H86" s="41"/>
      <c r="I86" s="41"/>
      <c r="J86" s="41"/>
    </row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3">
    <mergeCell ref="I20:I21"/>
    <mergeCell ref="J20:J21"/>
    <mergeCell ref="B11:C11"/>
    <mergeCell ref="H11:H12"/>
    <mergeCell ref="I11:I12"/>
    <mergeCell ref="J11:J12"/>
    <mergeCell ref="B15:I15"/>
    <mergeCell ref="B20:C20"/>
    <mergeCell ref="H20:H21"/>
    <mergeCell ref="H27:H28"/>
    <mergeCell ref="H38:H39"/>
    <mergeCell ref="B24:I24"/>
    <mergeCell ref="B26:J26"/>
    <mergeCell ref="B27:C27"/>
    <mergeCell ref="I27:I28"/>
    <mergeCell ref="J27:J28"/>
    <mergeCell ref="B35:G35"/>
    <mergeCell ref="I38:I39"/>
    <mergeCell ref="H49:H50"/>
    <mergeCell ref="H58:H59"/>
    <mergeCell ref="H63:H64"/>
    <mergeCell ref="I63:I64"/>
    <mergeCell ref="B38:C38"/>
    <mergeCell ref="B46:G46"/>
    <mergeCell ref="B48:I48"/>
    <mergeCell ref="B49:C49"/>
    <mergeCell ref="I49:I50"/>
    <mergeCell ref="B55:G55"/>
    <mergeCell ref="I58:I59"/>
    <mergeCell ref="A74:D74"/>
    <mergeCell ref="A75:D75"/>
    <mergeCell ref="A76:D76"/>
    <mergeCell ref="A77:D77"/>
    <mergeCell ref="A78:D78"/>
    <mergeCell ref="A79:D79"/>
    <mergeCell ref="A80:D80"/>
    <mergeCell ref="B58:C58"/>
    <mergeCell ref="B63:C63"/>
    <mergeCell ref="A67:F67"/>
    <mergeCell ref="A68:A73"/>
    <mergeCell ref="B69:B70"/>
    <mergeCell ref="B71:B72"/>
    <mergeCell ref="B73:D7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2026-07-24T14:56:43Z</dcterms:created>
  <dc:creator>Juliana</dc:creator>
</cp:coreProperties>
</file>