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updateLinks="never" codeName="ThisWorkbook"/>
  <mc:AlternateContent xmlns:mc="http://schemas.openxmlformats.org/markup-compatibility/2006">
    <mc:Choice Requires="x15">
      <x15ac:absPath xmlns:x15ac="http://schemas.microsoft.com/office/spreadsheetml/2010/11/ac" url="https://d.docs.live.net/1de880a17ea74806/LABORO/ALCALDÍA SUBA/PROCESOS/DOTACIÓN CULTURA/005. ANEXOS/"/>
    </mc:Choice>
  </mc:AlternateContent>
  <xr:revisionPtr revIDLastSave="0" documentId="8_{14BE98D3-09DE-413F-B459-64B604EC4D55}" xr6:coauthVersionLast="47" xr6:coauthVersionMax="47" xr10:uidLastSave="{00000000-0000-0000-0000-000000000000}"/>
  <bookViews>
    <workbookView xWindow="2270" yWindow="1450" windowWidth="16930" windowHeight="9350" xr2:uid="{6AE49A48-5C1E-49FE-96E4-86AAF7CA509A}"/>
  </bookViews>
  <sheets>
    <sheet name="Estudio_Mercado" sheetId="4" r:id="rId1"/>
    <sheet name="TablaD_3Provedores" sheetId="9" state="hidden" r:id="rId2"/>
    <sheet name="Tres_Entidad" sheetId="7" state="hidden" r:id="rId3"/>
    <sheet name="TablaDinamicaTres_Entidad" sheetId="8" state="hidden" r:id="rId4"/>
    <sheet name="Lista" sheetId="2" state="hidden" r:id="rId5"/>
    <sheet name="listaBolsa" sheetId="12" state="hidden" r:id="rId6"/>
  </sheets>
  <externalReferences>
    <externalReference r:id="rId7"/>
  </externalReferences>
  <definedNames>
    <definedName name="_xlnm._FilterDatabase" localSheetId="0" hidden="1">Estudio_Mercado!$A$10:$BH$157</definedName>
    <definedName name="_xleta.ROUND" hidden="1" xlm="1">#NAME?</definedName>
    <definedName name="_xlnm.Print_Area" localSheetId="0">Estudio_Mercado!$A$1:$AE$177</definedName>
  </definedNames>
  <calcPr calcId="191028"/>
  <pivotCaches>
    <pivotCache cacheId="0" r:id="rId8"/>
    <pivotCache cacheId="1" r:id="rId9"/>
    <pivotCache cacheId="2"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3" i="4" l="1"/>
  <c r="I13" i="4"/>
  <c r="O13" i="4"/>
  <c r="J18" i="4" l="1"/>
  <c r="X20" i="4"/>
  <c r="V20" i="4"/>
  <c r="W20" i="4" s="1"/>
  <c r="Y20" i="4" s="1"/>
  <c r="R20" i="4"/>
  <c r="P20" i="4"/>
  <c r="Q20" i="4" s="1"/>
  <c r="S20" i="4" s="1"/>
  <c r="L20" i="4"/>
  <c r="J20" i="4"/>
  <c r="K20" i="4" s="1"/>
  <c r="J13" i="4"/>
  <c r="K13" i="4" s="1"/>
  <c r="M13" i="4" s="1"/>
  <c r="P13" i="4"/>
  <c r="V13" i="4"/>
  <c r="J14" i="4"/>
  <c r="R14" i="4"/>
  <c r="V14" i="4"/>
  <c r="L15" i="4"/>
  <c r="P15" i="4"/>
  <c r="V15" i="4"/>
  <c r="J16" i="4"/>
  <c r="P16" i="4"/>
  <c r="V16" i="4"/>
  <c r="J17" i="4"/>
  <c r="P17" i="4"/>
  <c r="V17" i="4"/>
  <c r="P18" i="4"/>
  <c r="V18" i="4"/>
  <c r="W18" i="4" s="1"/>
  <c r="Y18" i="4" s="1"/>
  <c r="V19" i="4"/>
  <c r="X18" i="4" l="1"/>
  <c r="X13" i="4"/>
  <c r="R15" i="4"/>
  <c r="X17" i="4"/>
  <c r="W13" i="4"/>
  <c r="Y13" i="4" s="1"/>
  <c r="J15" i="4"/>
  <c r="K15" i="4" s="1"/>
  <c r="X14" i="4"/>
  <c r="P14" i="4"/>
  <c r="Q14" i="4" s="1"/>
  <c r="S14" i="4" s="1"/>
  <c r="X15" i="4"/>
  <c r="Z20" i="4"/>
  <c r="M20" i="4"/>
  <c r="AB20" i="4" s="1"/>
  <c r="L17" i="4"/>
  <c r="R16" i="4"/>
  <c r="K17" i="4"/>
  <c r="Q16" i="4"/>
  <c r="S16" i="4" s="1"/>
  <c r="W15" i="4"/>
  <c r="Y15" i="4" s="1"/>
  <c r="L14" i="4"/>
  <c r="R13" i="4"/>
  <c r="K14" i="4"/>
  <c r="Q13" i="4"/>
  <c r="S13" i="4" s="1"/>
  <c r="R18" i="4"/>
  <c r="Q18" i="4"/>
  <c r="S18" i="4" s="1"/>
  <c r="W17" i="4"/>
  <c r="Y17" i="4" s="1"/>
  <c r="L16" i="4"/>
  <c r="K16" i="4"/>
  <c r="Q15" i="4"/>
  <c r="S15" i="4" s="1"/>
  <c r="W14" i="4"/>
  <c r="Y14" i="4" s="1"/>
  <c r="L13" i="4"/>
  <c r="L18" i="4"/>
  <c r="R17" i="4"/>
  <c r="X16" i="4"/>
  <c r="K18" i="4"/>
  <c r="Q17" i="4"/>
  <c r="S17" i="4" s="1"/>
  <c r="W16" i="4"/>
  <c r="Y16" i="4" s="1"/>
  <c r="X19" i="4"/>
  <c r="W19" i="4"/>
  <c r="Y19" i="4" s="1"/>
  <c r="O27" i="4"/>
  <c r="O28" i="4"/>
  <c r="O29" i="4"/>
  <c r="O30" i="4"/>
  <c r="O31" i="4"/>
  <c r="O32" i="4"/>
  <c r="O33" i="4"/>
  <c r="O34" i="4"/>
  <c r="O35" i="4"/>
  <c r="O36" i="4"/>
  <c r="O37" i="4"/>
  <c r="O38" i="4"/>
  <c r="O39" i="4"/>
  <c r="O40" i="4"/>
  <c r="O41" i="4"/>
  <c r="O42" i="4"/>
  <c r="DO42" i="4" s="1"/>
  <c r="O43" i="4"/>
  <c r="O44" i="4"/>
  <c r="O45" i="4"/>
  <c r="O46" i="4"/>
  <c r="O47" i="4"/>
  <c r="O48" i="4"/>
  <c r="O49" i="4"/>
  <c r="O50" i="4"/>
  <c r="O51" i="4"/>
  <c r="O52" i="4"/>
  <c r="O53" i="4"/>
  <c r="O54" i="4"/>
  <c r="O55" i="4"/>
  <c r="O56" i="4"/>
  <c r="O57" i="4"/>
  <c r="O58" i="4"/>
  <c r="DO58" i="4" s="1"/>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O87" i="4"/>
  <c r="O88" i="4"/>
  <c r="O89" i="4"/>
  <c r="O90" i="4"/>
  <c r="O91" i="4"/>
  <c r="O92" i="4"/>
  <c r="O93" i="4"/>
  <c r="O94" i="4"/>
  <c r="O95" i="4"/>
  <c r="O96" i="4"/>
  <c r="O97" i="4"/>
  <c r="O98" i="4"/>
  <c r="O99" i="4"/>
  <c r="O100" i="4"/>
  <c r="O101" i="4"/>
  <c r="O102" i="4"/>
  <c r="O103" i="4"/>
  <c r="O104" i="4"/>
  <c r="O105" i="4"/>
  <c r="O106" i="4"/>
  <c r="O107" i="4"/>
  <c r="O108" i="4"/>
  <c r="O109" i="4"/>
  <c r="O110" i="4"/>
  <c r="O111" i="4"/>
  <c r="O112" i="4"/>
  <c r="O113" i="4"/>
  <c r="O114" i="4"/>
  <c r="O115" i="4"/>
  <c r="O116" i="4"/>
  <c r="O117" i="4"/>
  <c r="O118" i="4"/>
  <c r="O119" i="4"/>
  <c r="O120" i="4"/>
  <c r="O121" i="4"/>
  <c r="O122" i="4"/>
  <c r="O123" i="4"/>
  <c r="O124" i="4"/>
  <c r="O125" i="4"/>
  <c r="O126" i="4"/>
  <c r="O127" i="4"/>
  <c r="O128" i="4"/>
  <c r="O129" i="4"/>
  <c r="O130" i="4"/>
  <c r="O131" i="4"/>
  <c r="O132" i="4"/>
  <c r="O133" i="4"/>
  <c r="O134" i="4"/>
  <c r="DO134" i="4" s="1"/>
  <c r="O135" i="4"/>
  <c r="O136" i="4"/>
  <c r="O137" i="4"/>
  <c r="O138" i="4"/>
  <c r="O139" i="4"/>
  <c r="DI139" i="4"/>
  <c r="DH139" i="4"/>
  <c r="DG139" i="4"/>
  <c r="DF139" i="4"/>
  <c r="DE139" i="4"/>
  <c r="DD139" i="4"/>
  <c r="DC139" i="4"/>
  <c r="DB139" i="4"/>
  <c r="DA139" i="4"/>
  <c r="DJ139" i="4" s="1"/>
  <c r="DI138" i="4"/>
  <c r="DH138" i="4"/>
  <c r="DG138" i="4"/>
  <c r="DF138" i="4"/>
  <c r="DE138" i="4"/>
  <c r="DD138" i="4"/>
  <c r="DC138" i="4"/>
  <c r="DB138" i="4"/>
  <c r="DA138" i="4"/>
  <c r="DI137" i="4"/>
  <c r="DH137" i="4"/>
  <c r="DG137" i="4"/>
  <c r="DF137" i="4"/>
  <c r="DE137" i="4"/>
  <c r="DD137" i="4"/>
  <c r="DC137" i="4"/>
  <c r="DB137" i="4"/>
  <c r="DA137" i="4"/>
  <c r="DJ137" i="4" s="1"/>
  <c r="DI136" i="4"/>
  <c r="DH136" i="4"/>
  <c r="DG136" i="4"/>
  <c r="DF136" i="4"/>
  <c r="DE136" i="4"/>
  <c r="DD136" i="4"/>
  <c r="DC136" i="4"/>
  <c r="DB136" i="4"/>
  <c r="DA136" i="4"/>
  <c r="DJ136" i="4" s="1"/>
  <c r="DI135" i="4"/>
  <c r="DH135" i="4"/>
  <c r="DG135" i="4"/>
  <c r="DF135" i="4"/>
  <c r="DE135" i="4"/>
  <c r="DD135" i="4"/>
  <c r="DC135" i="4"/>
  <c r="DB135" i="4"/>
  <c r="DA135" i="4"/>
  <c r="DI134" i="4"/>
  <c r="DH134" i="4"/>
  <c r="DG134" i="4"/>
  <c r="DF134" i="4"/>
  <c r="DE134" i="4"/>
  <c r="DD134" i="4"/>
  <c r="DC134" i="4"/>
  <c r="DB134" i="4"/>
  <c r="DA134" i="4"/>
  <c r="DJ134" i="4" s="1"/>
  <c r="DI133" i="4"/>
  <c r="DH133" i="4"/>
  <c r="DG133" i="4"/>
  <c r="DF133" i="4"/>
  <c r="DO133" i="4" s="1"/>
  <c r="DE133" i="4"/>
  <c r="DD133" i="4"/>
  <c r="DC133" i="4"/>
  <c r="DB133" i="4"/>
  <c r="DA133" i="4"/>
  <c r="DJ133" i="4" s="1"/>
  <c r="DI132" i="4"/>
  <c r="DH132" i="4"/>
  <c r="DG132" i="4"/>
  <c r="DF132" i="4"/>
  <c r="DE132" i="4"/>
  <c r="DD132" i="4"/>
  <c r="DC132" i="4"/>
  <c r="DB132" i="4"/>
  <c r="DA132" i="4"/>
  <c r="DJ132" i="4" s="1"/>
  <c r="DI131" i="4"/>
  <c r="DH131" i="4"/>
  <c r="DG131" i="4"/>
  <c r="DF131" i="4"/>
  <c r="DE131" i="4"/>
  <c r="DD131" i="4"/>
  <c r="DC131" i="4"/>
  <c r="DB131" i="4"/>
  <c r="DA131" i="4"/>
  <c r="DI130" i="4"/>
  <c r="DH130" i="4"/>
  <c r="DG130" i="4"/>
  <c r="DF130" i="4"/>
  <c r="DE130" i="4"/>
  <c r="DD130" i="4"/>
  <c r="DC130" i="4"/>
  <c r="DB130" i="4"/>
  <c r="DA130" i="4"/>
  <c r="DJ130" i="4" s="1"/>
  <c r="DI129" i="4"/>
  <c r="DH129" i="4"/>
  <c r="DG129" i="4"/>
  <c r="DF129" i="4"/>
  <c r="DE129" i="4"/>
  <c r="DD129" i="4"/>
  <c r="DC129" i="4"/>
  <c r="DB129" i="4"/>
  <c r="DA129" i="4"/>
  <c r="DJ129" i="4" s="1"/>
  <c r="DI128" i="4"/>
  <c r="DH128" i="4"/>
  <c r="DG128" i="4"/>
  <c r="DF128" i="4"/>
  <c r="DE128" i="4"/>
  <c r="DD128" i="4"/>
  <c r="DC128" i="4"/>
  <c r="DB128" i="4"/>
  <c r="DA128" i="4"/>
  <c r="DJ128" i="4" s="1"/>
  <c r="DI127" i="4"/>
  <c r="DH127" i="4"/>
  <c r="DG127" i="4"/>
  <c r="DF127" i="4"/>
  <c r="DE127" i="4"/>
  <c r="DD127" i="4"/>
  <c r="DC127" i="4"/>
  <c r="DB127" i="4"/>
  <c r="DA127" i="4"/>
  <c r="DJ127" i="4" s="1"/>
  <c r="DI126" i="4"/>
  <c r="DH126" i="4"/>
  <c r="DG126" i="4"/>
  <c r="DF126" i="4"/>
  <c r="DO126" i="4" s="1"/>
  <c r="DE126" i="4"/>
  <c r="DD126" i="4"/>
  <c r="DC126" i="4"/>
  <c r="DB126" i="4"/>
  <c r="DA126" i="4"/>
  <c r="DI125" i="4"/>
  <c r="DH125" i="4"/>
  <c r="DG125" i="4"/>
  <c r="DF125" i="4"/>
  <c r="DE125" i="4"/>
  <c r="DD125" i="4"/>
  <c r="DC125" i="4"/>
  <c r="DB125" i="4"/>
  <c r="DA125" i="4"/>
  <c r="DJ125" i="4" s="1"/>
  <c r="DI124" i="4"/>
  <c r="DH124" i="4"/>
  <c r="DG124" i="4"/>
  <c r="DF124" i="4"/>
  <c r="DO124" i="4" s="1"/>
  <c r="DE124" i="4"/>
  <c r="DD124" i="4"/>
  <c r="DC124" i="4"/>
  <c r="DB124" i="4"/>
  <c r="DA124" i="4"/>
  <c r="DJ124" i="4" s="1"/>
  <c r="DI123" i="4"/>
  <c r="DH123" i="4"/>
  <c r="DG123" i="4"/>
  <c r="DF123" i="4"/>
  <c r="DE123" i="4"/>
  <c r="DD123" i="4"/>
  <c r="DC123" i="4"/>
  <c r="DB123" i="4"/>
  <c r="DA123" i="4"/>
  <c r="DJ123" i="4" s="1"/>
  <c r="DI122" i="4"/>
  <c r="DH122" i="4"/>
  <c r="DG122" i="4"/>
  <c r="DF122" i="4"/>
  <c r="DE122" i="4"/>
  <c r="DD122" i="4"/>
  <c r="DC122" i="4"/>
  <c r="DB122" i="4"/>
  <c r="DA122" i="4"/>
  <c r="DI121" i="4"/>
  <c r="DH121" i="4"/>
  <c r="DG121" i="4"/>
  <c r="DF121" i="4"/>
  <c r="DE121" i="4"/>
  <c r="DD121" i="4"/>
  <c r="DC121" i="4"/>
  <c r="DB121" i="4"/>
  <c r="DA121" i="4"/>
  <c r="DJ121" i="4" s="1"/>
  <c r="DI120" i="4"/>
  <c r="DH120" i="4"/>
  <c r="DG120" i="4"/>
  <c r="DF120" i="4"/>
  <c r="DE120" i="4"/>
  <c r="DD120" i="4"/>
  <c r="DC120" i="4"/>
  <c r="DB120" i="4"/>
  <c r="DA120" i="4"/>
  <c r="DJ120" i="4" s="1"/>
  <c r="DI119" i="4"/>
  <c r="DH119" i="4"/>
  <c r="DG119" i="4"/>
  <c r="DF119" i="4"/>
  <c r="DE119" i="4"/>
  <c r="DD119" i="4"/>
  <c r="DC119" i="4"/>
  <c r="DB119" i="4"/>
  <c r="DA119" i="4"/>
  <c r="DI118" i="4"/>
  <c r="DH118" i="4"/>
  <c r="DG118" i="4"/>
  <c r="DF118" i="4"/>
  <c r="DE118" i="4"/>
  <c r="DD118" i="4"/>
  <c r="DC118" i="4"/>
  <c r="DB118" i="4"/>
  <c r="DA118" i="4"/>
  <c r="DJ118" i="4" s="1"/>
  <c r="DI117" i="4"/>
  <c r="DH117" i="4"/>
  <c r="DG117" i="4"/>
  <c r="DF117" i="4"/>
  <c r="DO117" i="4" s="1"/>
  <c r="DE117" i="4"/>
  <c r="DD117" i="4"/>
  <c r="DC117" i="4"/>
  <c r="DB117" i="4"/>
  <c r="DA117" i="4"/>
  <c r="DJ117" i="4" s="1"/>
  <c r="DI116" i="4"/>
  <c r="DH116" i="4"/>
  <c r="DG116" i="4"/>
  <c r="DF116" i="4"/>
  <c r="DE116" i="4"/>
  <c r="DD116" i="4"/>
  <c r="DC116" i="4"/>
  <c r="DB116" i="4"/>
  <c r="DA116" i="4"/>
  <c r="DJ116" i="4" s="1"/>
  <c r="DI115" i="4"/>
  <c r="DH115" i="4"/>
  <c r="DG115" i="4"/>
  <c r="DF115" i="4"/>
  <c r="DO115" i="4" s="1"/>
  <c r="DE115" i="4"/>
  <c r="DD115" i="4"/>
  <c r="DC115" i="4"/>
  <c r="DB115" i="4"/>
  <c r="DA115" i="4"/>
  <c r="DI114" i="4"/>
  <c r="DH114" i="4"/>
  <c r="DG114" i="4"/>
  <c r="DF114" i="4"/>
  <c r="DO114" i="4" s="1"/>
  <c r="DE114" i="4"/>
  <c r="DD114" i="4"/>
  <c r="DC114" i="4"/>
  <c r="DB114" i="4"/>
  <c r="DA114" i="4"/>
  <c r="DJ114" i="4" s="1"/>
  <c r="DI113" i="4"/>
  <c r="DH113" i="4"/>
  <c r="DG113" i="4"/>
  <c r="DF113" i="4"/>
  <c r="DO113" i="4" s="1"/>
  <c r="DE113" i="4"/>
  <c r="DD113" i="4"/>
  <c r="DC113" i="4"/>
  <c r="DB113" i="4"/>
  <c r="DA113" i="4"/>
  <c r="DJ113" i="4" s="1"/>
  <c r="DI112" i="4"/>
  <c r="DH112" i="4"/>
  <c r="DG112" i="4"/>
  <c r="DF112" i="4"/>
  <c r="DO112" i="4" s="1"/>
  <c r="DE112" i="4"/>
  <c r="DD112" i="4"/>
  <c r="DC112" i="4"/>
  <c r="DB112" i="4"/>
  <c r="DA112" i="4"/>
  <c r="DJ112" i="4" s="1"/>
  <c r="DI111" i="4"/>
  <c r="DH111" i="4"/>
  <c r="DG111" i="4"/>
  <c r="DF111" i="4"/>
  <c r="DO111" i="4" s="1"/>
  <c r="DE111" i="4"/>
  <c r="DD111" i="4"/>
  <c r="DC111" i="4"/>
  <c r="DB111" i="4"/>
  <c r="DA111" i="4"/>
  <c r="DJ111" i="4" s="1"/>
  <c r="DI110" i="4"/>
  <c r="DH110" i="4"/>
  <c r="DG110" i="4"/>
  <c r="DF110" i="4"/>
  <c r="DO110" i="4" s="1"/>
  <c r="DE110" i="4"/>
  <c r="DD110" i="4"/>
  <c r="DC110" i="4"/>
  <c r="DB110" i="4"/>
  <c r="DA110" i="4"/>
  <c r="DI109" i="4"/>
  <c r="DH109" i="4"/>
  <c r="DG109" i="4"/>
  <c r="DF109" i="4"/>
  <c r="DE109" i="4"/>
  <c r="DD109" i="4"/>
  <c r="DC109" i="4"/>
  <c r="DB109" i="4"/>
  <c r="DA109" i="4"/>
  <c r="DJ109" i="4" s="1"/>
  <c r="DI108" i="4"/>
  <c r="DH108" i="4"/>
  <c r="DG108" i="4"/>
  <c r="DF108" i="4"/>
  <c r="DE108" i="4"/>
  <c r="DD108" i="4"/>
  <c r="DC108" i="4"/>
  <c r="DB108" i="4"/>
  <c r="DA108" i="4"/>
  <c r="DJ108" i="4" s="1"/>
  <c r="DI107" i="4"/>
  <c r="DH107" i="4"/>
  <c r="DG107" i="4"/>
  <c r="DF107" i="4"/>
  <c r="DE107" i="4"/>
  <c r="DD107" i="4"/>
  <c r="DC107" i="4"/>
  <c r="DB107" i="4"/>
  <c r="DA107" i="4"/>
  <c r="DJ107" i="4" s="1"/>
  <c r="DI106" i="4"/>
  <c r="DH106" i="4"/>
  <c r="DG106" i="4"/>
  <c r="DF106" i="4"/>
  <c r="DE106" i="4"/>
  <c r="DD106" i="4"/>
  <c r="DC106" i="4"/>
  <c r="DB106" i="4"/>
  <c r="DA106" i="4"/>
  <c r="DI105" i="4"/>
  <c r="DH105" i="4"/>
  <c r="DG105" i="4"/>
  <c r="DF105" i="4"/>
  <c r="DE105" i="4"/>
  <c r="DD105" i="4"/>
  <c r="DC105" i="4"/>
  <c r="DB105" i="4"/>
  <c r="DA105" i="4"/>
  <c r="DJ105" i="4" s="1"/>
  <c r="DI104" i="4"/>
  <c r="DH104" i="4"/>
  <c r="DG104" i="4"/>
  <c r="DF104" i="4"/>
  <c r="DO104" i="4" s="1"/>
  <c r="DE104" i="4"/>
  <c r="DD104" i="4"/>
  <c r="DC104" i="4"/>
  <c r="DB104" i="4"/>
  <c r="DA104" i="4"/>
  <c r="DI103" i="4"/>
  <c r="DH103" i="4"/>
  <c r="DG103" i="4"/>
  <c r="DF103" i="4"/>
  <c r="DE103" i="4"/>
  <c r="DD103" i="4"/>
  <c r="DC103" i="4"/>
  <c r="DB103" i="4"/>
  <c r="DA103" i="4"/>
  <c r="DJ103" i="4" s="1"/>
  <c r="DI102" i="4"/>
  <c r="DH102" i="4"/>
  <c r="DG102" i="4"/>
  <c r="DF102" i="4"/>
  <c r="DE102" i="4"/>
  <c r="DD102" i="4"/>
  <c r="DC102" i="4"/>
  <c r="DB102" i="4"/>
  <c r="DA102" i="4"/>
  <c r="DJ102" i="4" s="1"/>
  <c r="DI101" i="4"/>
  <c r="DH101" i="4"/>
  <c r="DG101" i="4"/>
  <c r="DF101" i="4"/>
  <c r="DO101" i="4" s="1"/>
  <c r="DE101" i="4"/>
  <c r="DD101" i="4"/>
  <c r="DC101" i="4"/>
  <c r="DB101" i="4"/>
  <c r="DA101" i="4"/>
  <c r="DJ101" i="4" s="1"/>
  <c r="DI100" i="4"/>
  <c r="DH100" i="4"/>
  <c r="DG100" i="4"/>
  <c r="DF100" i="4"/>
  <c r="DE100" i="4"/>
  <c r="DD100" i="4"/>
  <c r="DC100" i="4"/>
  <c r="DB100" i="4"/>
  <c r="DA100" i="4"/>
  <c r="DJ100" i="4" s="1"/>
  <c r="DI99" i="4"/>
  <c r="DH99" i="4"/>
  <c r="DG99" i="4"/>
  <c r="DF99" i="4"/>
  <c r="DO99" i="4" s="1"/>
  <c r="DE99" i="4"/>
  <c r="DD99" i="4"/>
  <c r="DC99" i="4"/>
  <c r="DB99" i="4"/>
  <c r="DA99" i="4"/>
  <c r="DI98" i="4"/>
  <c r="DH98" i="4"/>
  <c r="DG98" i="4"/>
  <c r="DF98" i="4"/>
  <c r="DO98" i="4" s="1"/>
  <c r="DE98" i="4"/>
  <c r="DD98" i="4"/>
  <c r="DC98" i="4"/>
  <c r="DB98" i="4"/>
  <c r="DA98" i="4"/>
  <c r="DJ98" i="4" s="1"/>
  <c r="DI97" i="4"/>
  <c r="DH97" i="4"/>
  <c r="DG97" i="4"/>
  <c r="DF97" i="4"/>
  <c r="DO97" i="4" s="1"/>
  <c r="DE97" i="4"/>
  <c r="DD97" i="4"/>
  <c r="DC97" i="4"/>
  <c r="DB97" i="4"/>
  <c r="DA97" i="4"/>
  <c r="DJ97" i="4" s="1"/>
  <c r="DI96" i="4"/>
  <c r="DH96" i="4"/>
  <c r="DG96" i="4"/>
  <c r="DF96" i="4"/>
  <c r="DO96" i="4" s="1"/>
  <c r="DE96" i="4"/>
  <c r="DD96" i="4"/>
  <c r="DC96" i="4"/>
  <c r="DB96" i="4"/>
  <c r="DA96" i="4"/>
  <c r="DJ96" i="4" s="1"/>
  <c r="DI95" i="4"/>
  <c r="DH95" i="4"/>
  <c r="DG95" i="4"/>
  <c r="DF95" i="4"/>
  <c r="DO95" i="4" s="1"/>
  <c r="DE95" i="4"/>
  <c r="DD95" i="4"/>
  <c r="DC95" i="4"/>
  <c r="DB95" i="4"/>
  <c r="DA95" i="4"/>
  <c r="DJ95" i="4" s="1"/>
  <c r="DI94" i="4"/>
  <c r="DH94" i="4"/>
  <c r="DG94" i="4"/>
  <c r="DF94" i="4"/>
  <c r="DO94" i="4" s="1"/>
  <c r="DE94" i="4"/>
  <c r="DD94" i="4"/>
  <c r="DC94" i="4"/>
  <c r="DB94" i="4"/>
  <c r="DA94" i="4"/>
  <c r="DJ94" i="4" s="1"/>
  <c r="DI93" i="4"/>
  <c r="DH93" i="4"/>
  <c r="DG93" i="4"/>
  <c r="DF93" i="4"/>
  <c r="DE93" i="4"/>
  <c r="DD93" i="4"/>
  <c r="DC93" i="4"/>
  <c r="DB93" i="4"/>
  <c r="DA93" i="4"/>
  <c r="DJ93" i="4" s="1"/>
  <c r="DI92" i="4"/>
  <c r="DH92" i="4"/>
  <c r="DG92" i="4"/>
  <c r="DF92" i="4"/>
  <c r="DO92" i="4" s="1"/>
  <c r="DE92" i="4"/>
  <c r="DD92" i="4"/>
  <c r="DC92" i="4"/>
  <c r="DB92" i="4"/>
  <c r="DA92" i="4"/>
  <c r="DJ92" i="4" s="1"/>
  <c r="DI91" i="4"/>
  <c r="DH91" i="4"/>
  <c r="DG91" i="4"/>
  <c r="DF91" i="4"/>
  <c r="DE91" i="4"/>
  <c r="DD91" i="4"/>
  <c r="DC91" i="4"/>
  <c r="DB91" i="4"/>
  <c r="DA91" i="4"/>
  <c r="DJ91" i="4" s="1"/>
  <c r="DI90" i="4"/>
  <c r="DH90" i="4"/>
  <c r="DG90" i="4"/>
  <c r="DF90" i="4"/>
  <c r="DE90" i="4"/>
  <c r="DD90" i="4"/>
  <c r="DC90" i="4"/>
  <c r="DB90" i="4"/>
  <c r="DA90" i="4"/>
  <c r="DI89" i="4"/>
  <c r="DH89" i="4"/>
  <c r="DG89" i="4"/>
  <c r="DF89" i="4"/>
  <c r="DE89" i="4"/>
  <c r="DD89" i="4"/>
  <c r="DC89" i="4"/>
  <c r="DB89" i="4"/>
  <c r="DA89" i="4"/>
  <c r="DJ89" i="4" s="1"/>
  <c r="DI88" i="4"/>
  <c r="DH88" i="4"/>
  <c r="DG88" i="4"/>
  <c r="DF88" i="4"/>
  <c r="DO88" i="4" s="1"/>
  <c r="DE88" i="4"/>
  <c r="DD88" i="4"/>
  <c r="DC88" i="4"/>
  <c r="DB88" i="4"/>
  <c r="DA88" i="4"/>
  <c r="DJ88" i="4" s="1"/>
  <c r="DI87" i="4"/>
  <c r="DH87" i="4"/>
  <c r="DG87" i="4"/>
  <c r="DF87" i="4"/>
  <c r="DE87" i="4"/>
  <c r="DD87" i="4"/>
  <c r="DC87" i="4"/>
  <c r="DB87" i="4"/>
  <c r="DA87" i="4"/>
  <c r="DI86" i="4"/>
  <c r="DH86" i="4"/>
  <c r="DG86" i="4"/>
  <c r="DF86" i="4"/>
  <c r="DE86" i="4"/>
  <c r="DD86" i="4"/>
  <c r="DC86" i="4"/>
  <c r="DB86" i="4"/>
  <c r="DA86" i="4"/>
  <c r="DJ86" i="4" s="1"/>
  <c r="DI85" i="4"/>
  <c r="DH85" i="4"/>
  <c r="DG85" i="4"/>
  <c r="DF85" i="4"/>
  <c r="DO85" i="4" s="1"/>
  <c r="DE85" i="4"/>
  <c r="DD85" i="4"/>
  <c r="DC85" i="4"/>
  <c r="DB85" i="4"/>
  <c r="DA85" i="4"/>
  <c r="DJ85" i="4" s="1"/>
  <c r="DI84" i="4"/>
  <c r="DH84" i="4"/>
  <c r="DG84" i="4"/>
  <c r="DF84" i="4"/>
  <c r="DE84" i="4"/>
  <c r="DD84" i="4"/>
  <c r="DC84" i="4"/>
  <c r="DB84" i="4"/>
  <c r="DA84" i="4"/>
  <c r="DJ84" i="4" s="1"/>
  <c r="DI83" i="4"/>
  <c r="DH83" i="4"/>
  <c r="DG83" i="4"/>
  <c r="DF83" i="4"/>
  <c r="DO83" i="4" s="1"/>
  <c r="DE83" i="4"/>
  <c r="DD83" i="4"/>
  <c r="DC83" i="4"/>
  <c r="DB83" i="4"/>
  <c r="DA83" i="4"/>
  <c r="DI82" i="4"/>
  <c r="DH82" i="4"/>
  <c r="DG82" i="4"/>
  <c r="DF82" i="4"/>
  <c r="DO82" i="4" s="1"/>
  <c r="DE82" i="4"/>
  <c r="DD82" i="4"/>
  <c r="DC82" i="4"/>
  <c r="DB82" i="4"/>
  <c r="DA82" i="4"/>
  <c r="DJ82" i="4" s="1"/>
  <c r="DI81" i="4"/>
  <c r="DH81" i="4"/>
  <c r="DG81" i="4"/>
  <c r="DF81" i="4"/>
  <c r="DE81" i="4"/>
  <c r="DD81" i="4"/>
  <c r="DC81" i="4"/>
  <c r="DB81" i="4"/>
  <c r="DA81" i="4"/>
  <c r="DI80" i="4"/>
  <c r="DH80" i="4"/>
  <c r="DG80" i="4"/>
  <c r="DF80" i="4"/>
  <c r="DO80" i="4" s="1"/>
  <c r="DE80" i="4"/>
  <c r="DD80" i="4"/>
  <c r="DC80" i="4"/>
  <c r="DB80" i="4"/>
  <c r="DA80" i="4"/>
  <c r="DJ80" i="4" s="1"/>
  <c r="DI79" i="4"/>
  <c r="DH79" i="4"/>
  <c r="DG79" i="4"/>
  <c r="DF79" i="4"/>
  <c r="DO79" i="4" s="1"/>
  <c r="DE79" i="4"/>
  <c r="DD79" i="4"/>
  <c r="DC79" i="4"/>
  <c r="DB79" i="4"/>
  <c r="DA79" i="4"/>
  <c r="DJ79" i="4" s="1"/>
  <c r="DI78" i="4"/>
  <c r="DH78" i="4"/>
  <c r="DG78" i="4"/>
  <c r="DF78" i="4"/>
  <c r="DO78" i="4" s="1"/>
  <c r="DE78" i="4"/>
  <c r="DD78" i="4"/>
  <c r="DC78" i="4"/>
  <c r="DB78" i="4"/>
  <c r="DA78" i="4"/>
  <c r="DJ78" i="4" s="1"/>
  <c r="DI77" i="4"/>
  <c r="DH77" i="4"/>
  <c r="DG77" i="4"/>
  <c r="DF77" i="4"/>
  <c r="DE77" i="4"/>
  <c r="DD77" i="4"/>
  <c r="DC77" i="4"/>
  <c r="DB77" i="4"/>
  <c r="DA77" i="4"/>
  <c r="DJ77" i="4" s="1"/>
  <c r="DI76" i="4"/>
  <c r="DH76" i="4"/>
  <c r="DG76" i="4"/>
  <c r="DF76" i="4"/>
  <c r="DO76" i="4" s="1"/>
  <c r="DE76" i="4"/>
  <c r="DD76" i="4"/>
  <c r="DC76" i="4"/>
  <c r="DB76" i="4"/>
  <c r="DA76" i="4"/>
  <c r="DJ76" i="4" s="1"/>
  <c r="DI75" i="4"/>
  <c r="DH75" i="4"/>
  <c r="DG75" i="4"/>
  <c r="DF75" i="4"/>
  <c r="DE75" i="4"/>
  <c r="DD75" i="4"/>
  <c r="DC75" i="4"/>
  <c r="DB75" i="4"/>
  <c r="DA75" i="4"/>
  <c r="DJ75" i="4" s="1"/>
  <c r="DI74" i="4"/>
  <c r="DH74" i="4"/>
  <c r="DG74" i="4"/>
  <c r="DF74" i="4"/>
  <c r="DE74" i="4"/>
  <c r="DD74" i="4"/>
  <c r="DC74" i="4"/>
  <c r="DB74" i="4"/>
  <c r="DA74" i="4"/>
  <c r="DI73" i="4"/>
  <c r="DH73" i="4"/>
  <c r="DG73" i="4"/>
  <c r="DF73" i="4"/>
  <c r="DE73" i="4"/>
  <c r="DD73" i="4"/>
  <c r="DC73" i="4"/>
  <c r="DB73" i="4"/>
  <c r="DA73" i="4"/>
  <c r="DJ73" i="4" s="1"/>
  <c r="DI72" i="4"/>
  <c r="DH72" i="4"/>
  <c r="DG72" i="4"/>
  <c r="DF72" i="4"/>
  <c r="DO72" i="4" s="1"/>
  <c r="DE72" i="4"/>
  <c r="DD72" i="4"/>
  <c r="DC72" i="4"/>
  <c r="DB72" i="4"/>
  <c r="DA72" i="4"/>
  <c r="DJ72" i="4" s="1"/>
  <c r="DI71" i="4"/>
  <c r="DH71" i="4"/>
  <c r="DG71" i="4"/>
  <c r="DF71" i="4"/>
  <c r="DE71" i="4"/>
  <c r="DD71" i="4"/>
  <c r="DC71" i="4"/>
  <c r="DB71" i="4"/>
  <c r="DA71" i="4"/>
  <c r="DJ71" i="4" s="1"/>
  <c r="DI70" i="4"/>
  <c r="DH70" i="4"/>
  <c r="DG70" i="4"/>
  <c r="DF70" i="4"/>
  <c r="DE70" i="4"/>
  <c r="DD70" i="4"/>
  <c r="DC70" i="4"/>
  <c r="DB70" i="4"/>
  <c r="DA70" i="4"/>
  <c r="DJ70" i="4" s="1"/>
  <c r="DI69" i="4"/>
  <c r="DH69" i="4"/>
  <c r="DG69" i="4"/>
  <c r="DF69" i="4"/>
  <c r="DO69" i="4" s="1"/>
  <c r="DE69" i="4"/>
  <c r="DD69" i="4"/>
  <c r="DC69" i="4"/>
  <c r="DB69" i="4"/>
  <c r="DA69" i="4"/>
  <c r="DJ69" i="4" s="1"/>
  <c r="DI68" i="4"/>
  <c r="DH68" i="4"/>
  <c r="DG68" i="4"/>
  <c r="DF68" i="4"/>
  <c r="DO68" i="4" s="1"/>
  <c r="DE68" i="4"/>
  <c r="DD68" i="4"/>
  <c r="DC68" i="4"/>
  <c r="DB68" i="4"/>
  <c r="DA68" i="4"/>
  <c r="DJ68" i="4" s="1"/>
  <c r="DI67" i="4"/>
  <c r="DH67" i="4"/>
  <c r="DG67" i="4"/>
  <c r="DF67" i="4"/>
  <c r="DE67" i="4"/>
  <c r="DD67" i="4"/>
  <c r="DC67" i="4"/>
  <c r="DB67" i="4"/>
  <c r="DA67" i="4"/>
  <c r="DI66" i="4"/>
  <c r="DH66" i="4"/>
  <c r="DG66" i="4"/>
  <c r="DF66" i="4"/>
  <c r="DO66" i="4" s="1"/>
  <c r="DE66" i="4"/>
  <c r="DD66" i="4"/>
  <c r="DC66" i="4"/>
  <c r="DB66" i="4"/>
  <c r="DA66" i="4"/>
  <c r="DJ66" i="4" s="1"/>
  <c r="DI65" i="4"/>
  <c r="DH65" i="4"/>
  <c r="DG65" i="4"/>
  <c r="DF65" i="4"/>
  <c r="DO65" i="4" s="1"/>
  <c r="DE65" i="4"/>
  <c r="DD65" i="4"/>
  <c r="DC65" i="4"/>
  <c r="DB65" i="4"/>
  <c r="DA65" i="4"/>
  <c r="DJ65" i="4" s="1"/>
  <c r="DI64" i="4"/>
  <c r="DH64" i="4"/>
  <c r="DG64" i="4"/>
  <c r="DF64" i="4"/>
  <c r="DO64" i="4" s="1"/>
  <c r="DE64" i="4"/>
  <c r="DD64" i="4"/>
  <c r="DC64" i="4"/>
  <c r="DB64" i="4"/>
  <c r="DA64" i="4"/>
  <c r="DJ64" i="4" s="1"/>
  <c r="DI63" i="4"/>
  <c r="DH63" i="4"/>
  <c r="DG63" i="4"/>
  <c r="DF63" i="4"/>
  <c r="DO63" i="4" s="1"/>
  <c r="DE63" i="4"/>
  <c r="DD63" i="4"/>
  <c r="DC63" i="4"/>
  <c r="DB63" i="4"/>
  <c r="DA63" i="4"/>
  <c r="DJ63" i="4" s="1"/>
  <c r="DI62" i="4"/>
  <c r="DH62" i="4"/>
  <c r="DG62" i="4"/>
  <c r="DF62" i="4"/>
  <c r="DO62" i="4" s="1"/>
  <c r="DE62" i="4"/>
  <c r="DD62" i="4"/>
  <c r="DC62" i="4"/>
  <c r="DB62" i="4"/>
  <c r="DA62" i="4"/>
  <c r="DJ62" i="4" s="1"/>
  <c r="DI61" i="4"/>
  <c r="DH61" i="4"/>
  <c r="DG61" i="4"/>
  <c r="DF61" i="4"/>
  <c r="DE61" i="4"/>
  <c r="DD61" i="4"/>
  <c r="DC61" i="4"/>
  <c r="DB61" i="4"/>
  <c r="DA61" i="4"/>
  <c r="DJ61" i="4" s="1"/>
  <c r="DI60" i="4"/>
  <c r="DH60" i="4"/>
  <c r="DG60" i="4"/>
  <c r="DF60" i="4"/>
  <c r="DO60" i="4" s="1"/>
  <c r="DE60" i="4"/>
  <c r="DD60" i="4"/>
  <c r="DC60" i="4"/>
  <c r="DB60" i="4"/>
  <c r="DA60" i="4"/>
  <c r="DJ60" i="4" s="1"/>
  <c r="DI59" i="4"/>
  <c r="DH59" i="4"/>
  <c r="DG59" i="4"/>
  <c r="DF59" i="4"/>
  <c r="DE59" i="4"/>
  <c r="DD59" i="4"/>
  <c r="DC59" i="4"/>
  <c r="DB59" i="4"/>
  <c r="DA59" i="4"/>
  <c r="DJ59" i="4" s="1"/>
  <c r="DI58" i="4"/>
  <c r="DH58" i="4"/>
  <c r="DG58" i="4"/>
  <c r="DF58" i="4"/>
  <c r="DE58" i="4"/>
  <c r="DD58" i="4"/>
  <c r="DC58" i="4"/>
  <c r="DB58" i="4"/>
  <c r="DA58" i="4"/>
  <c r="DI57" i="4"/>
  <c r="DH57" i="4"/>
  <c r="DG57" i="4"/>
  <c r="DF57" i="4"/>
  <c r="DE57" i="4"/>
  <c r="DD57" i="4"/>
  <c r="DC57" i="4"/>
  <c r="DB57" i="4"/>
  <c r="DA57" i="4"/>
  <c r="DJ57" i="4" s="1"/>
  <c r="DI56" i="4"/>
  <c r="DH56" i="4"/>
  <c r="DG56" i="4"/>
  <c r="DF56" i="4"/>
  <c r="DO56" i="4" s="1"/>
  <c r="DE56" i="4"/>
  <c r="DD56" i="4"/>
  <c r="DC56" i="4"/>
  <c r="DB56" i="4"/>
  <c r="DA56" i="4"/>
  <c r="DI55" i="4"/>
  <c r="DH55" i="4"/>
  <c r="DG55" i="4"/>
  <c r="DF55" i="4"/>
  <c r="DE55" i="4"/>
  <c r="DD55" i="4"/>
  <c r="DC55" i="4"/>
  <c r="DB55" i="4"/>
  <c r="DA55" i="4"/>
  <c r="DJ55" i="4" s="1"/>
  <c r="DI54" i="4"/>
  <c r="DH54" i="4"/>
  <c r="DG54" i="4"/>
  <c r="DF54" i="4"/>
  <c r="DE54" i="4"/>
  <c r="DD54" i="4"/>
  <c r="DC54" i="4"/>
  <c r="DB54" i="4"/>
  <c r="DA54" i="4"/>
  <c r="DJ54" i="4" s="1"/>
  <c r="DI53" i="4"/>
  <c r="DH53" i="4"/>
  <c r="DG53" i="4"/>
  <c r="DF53" i="4"/>
  <c r="DO53" i="4" s="1"/>
  <c r="DE53" i="4"/>
  <c r="DD53" i="4"/>
  <c r="DC53" i="4"/>
  <c r="DB53" i="4"/>
  <c r="DA53" i="4"/>
  <c r="DJ53" i="4" s="1"/>
  <c r="DI52" i="4"/>
  <c r="DH52" i="4"/>
  <c r="DG52" i="4"/>
  <c r="DF52" i="4"/>
  <c r="DO52" i="4" s="1"/>
  <c r="DE52" i="4"/>
  <c r="DD52" i="4"/>
  <c r="DC52" i="4"/>
  <c r="DB52" i="4"/>
  <c r="DA52" i="4"/>
  <c r="DJ52" i="4" s="1"/>
  <c r="DI51" i="4"/>
  <c r="DH51" i="4"/>
  <c r="DG51" i="4"/>
  <c r="DF51" i="4"/>
  <c r="DO51" i="4" s="1"/>
  <c r="DE51" i="4"/>
  <c r="DD51" i="4"/>
  <c r="DC51" i="4"/>
  <c r="DB51" i="4"/>
  <c r="DA51" i="4"/>
  <c r="DJ51" i="4" s="1"/>
  <c r="DI50" i="4"/>
  <c r="DH50" i="4"/>
  <c r="DG50" i="4"/>
  <c r="DF50" i="4"/>
  <c r="DO50" i="4" s="1"/>
  <c r="DE50" i="4"/>
  <c r="DD50" i="4"/>
  <c r="DC50" i="4"/>
  <c r="DB50" i="4"/>
  <c r="DA50" i="4"/>
  <c r="DJ50" i="4" s="1"/>
  <c r="DI49" i="4"/>
  <c r="DH49" i="4"/>
  <c r="DG49" i="4"/>
  <c r="DF49" i="4"/>
  <c r="DO49" i="4" s="1"/>
  <c r="DE49" i="4"/>
  <c r="DD49" i="4"/>
  <c r="DC49" i="4"/>
  <c r="DB49" i="4"/>
  <c r="DA49" i="4"/>
  <c r="DJ49" i="4" s="1"/>
  <c r="DI48" i="4"/>
  <c r="DH48" i="4"/>
  <c r="DG48" i="4"/>
  <c r="DF48" i="4"/>
  <c r="DO48" i="4" s="1"/>
  <c r="DE48" i="4"/>
  <c r="DD48" i="4"/>
  <c r="DC48" i="4"/>
  <c r="DB48" i="4"/>
  <c r="DA48" i="4"/>
  <c r="DJ48" i="4" s="1"/>
  <c r="DI47" i="4"/>
  <c r="DH47" i="4"/>
  <c r="DG47" i="4"/>
  <c r="DF47" i="4"/>
  <c r="DO47" i="4" s="1"/>
  <c r="DE47" i="4"/>
  <c r="DD47" i="4"/>
  <c r="DC47" i="4"/>
  <c r="DB47" i="4"/>
  <c r="DA47" i="4"/>
  <c r="DJ47" i="4" s="1"/>
  <c r="DI46" i="4"/>
  <c r="DH46" i="4"/>
  <c r="DG46" i="4"/>
  <c r="DF46" i="4"/>
  <c r="DO46" i="4" s="1"/>
  <c r="DE46" i="4"/>
  <c r="DD46" i="4"/>
  <c r="DC46" i="4"/>
  <c r="DB46" i="4"/>
  <c r="DA46" i="4"/>
  <c r="DJ46" i="4" s="1"/>
  <c r="DI45" i="4"/>
  <c r="DH45" i="4"/>
  <c r="DG45" i="4"/>
  <c r="DF45" i="4"/>
  <c r="DO45" i="4" s="1"/>
  <c r="DE45" i="4"/>
  <c r="DD45" i="4"/>
  <c r="DC45" i="4"/>
  <c r="DB45" i="4"/>
  <c r="DA45" i="4"/>
  <c r="DJ45" i="4" s="1"/>
  <c r="DI44" i="4"/>
  <c r="DH44" i="4"/>
  <c r="DG44" i="4"/>
  <c r="DF44" i="4"/>
  <c r="DO44" i="4" s="1"/>
  <c r="DE44" i="4"/>
  <c r="DD44" i="4"/>
  <c r="DC44" i="4"/>
  <c r="DB44" i="4"/>
  <c r="DA44" i="4"/>
  <c r="DJ44" i="4" s="1"/>
  <c r="DI43" i="4"/>
  <c r="DH43" i="4"/>
  <c r="DG43" i="4"/>
  <c r="DF43" i="4"/>
  <c r="DE43" i="4"/>
  <c r="DD43" i="4"/>
  <c r="DC43" i="4"/>
  <c r="DB43" i="4"/>
  <c r="DA43" i="4"/>
  <c r="DJ43" i="4" s="1"/>
  <c r="DI42" i="4"/>
  <c r="DH42" i="4"/>
  <c r="DG42" i="4"/>
  <c r="DF42" i="4"/>
  <c r="DE42" i="4"/>
  <c r="DD42" i="4"/>
  <c r="DC42" i="4"/>
  <c r="DB42" i="4"/>
  <c r="DA42" i="4"/>
  <c r="DI41" i="4"/>
  <c r="DH41" i="4"/>
  <c r="DG41" i="4"/>
  <c r="DF41" i="4"/>
  <c r="DE41" i="4"/>
  <c r="DD41" i="4"/>
  <c r="DC41" i="4"/>
  <c r="DB41" i="4"/>
  <c r="DA41" i="4"/>
  <c r="DJ41" i="4" s="1"/>
  <c r="DI40" i="4"/>
  <c r="DH40" i="4"/>
  <c r="DG40" i="4"/>
  <c r="DF40" i="4"/>
  <c r="DO40" i="4" s="1"/>
  <c r="DE40" i="4"/>
  <c r="DD40" i="4"/>
  <c r="DC40" i="4"/>
  <c r="DB40" i="4"/>
  <c r="DA40" i="4"/>
  <c r="DJ40" i="4" s="1"/>
  <c r="DI39" i="4"/>
  <c r="DH39" i="4"/>
  <c r="DG39" i="4"/>
  <c r="DF39" i="4"/>
  <c r="DE39" i="4"/>
  <c r="DD39" i="4"/>
  <c r="DC39" i="4"/>
  <c r="DB39" i="4"/>
  <c r="DA39" i="4"/>
  <c r="DI38" i="4"/>
  <c r="DH38" i="4"/>
  <c r="DG38" i="4"/>
  <c r="DF38" i="4"/>
  <c r="DE38" i="4"/>
  <c r="DD38" i="4"/>
  <c r="DC38" i="4"/>
  <c r="DB38" i="4"/>
  <c r="DA38" i="4"/>
  <c r="DJ38" i="4" s="1"/>
  <c r="DI37" i="4"/>
  <c r="DH37" i="4"/>
  <c r="DG37" i="4"/>
  <c r="DF37" i="4"/>
  <c r="DO37" i="4" s="1"/>
  <c r="DE37" i="4"/>
  <c r="DD37" i="4"/>
  <c r="DC37" i="4"/>
  <c r="DB37" i="4"/>
  <c r="DA37" i="4"/>
  <c r="DJ37" i="4" s="1"/>
  <c r="DI36" i="4"/>
  <c r="DH36" i="4"/>
  <c r="DG36" i="4"/>
  <c r="DF36" i="4"/>
  <c r="DE36" i="4"/>
  <c r="DD36" i="4"/>
  <c r="DC36" i="4"/>
  <c r="DB36" i="4"/>
  <c r="DA36" i="4"/>
  <c r="DJ36" i="4" s="1"/>
  <c r="DI35" i="4"/>
  <c r="DH35" i="4"/>
  <c r="DG35" i="4"/>
  <c r="DF35" i="4"/>
  <c r="DO35" i="4" s="1"/>
  <c r="DE35" i="4"/>
  <c r="DD35" i="4"/>
  <c r="DC35" i="4"/>
  <c r="DB35" i="4"/>
  <c r="DA35" i="4"/>
  <c r="DJ35" i="4" s="1"/>
  <c r="DI34" i="4"/>
  <c r="DH34" i="4"/>
  <c r="DG34" i="4"/>
  <c r="DF34" i="4"/>
  <c r="DO34" i="4" s="1"/>
  <c r="DE34" i="4"/>
  <c r="DD34" i="4"/>
  <c r="DC34" i="4"/>
  <c r="DB34" i="4"/>
  <c r="DA34" i="4"/>
  <c r="DJ34" i="4" s="1"/>
  <c r="DI33" i="4"/>
  <c r="DH33" i="4"/>
  <c r="DG33" i="4"/>
  <c r="DF33" i="4"/>
  <c r="DO33" i="4" s="1"/>
  <c r="DE33" i="4"/>
  <c r="DD33" i="4"/>
  <c r="DC33" i="4"/>
  <c r="DB33" i="4"/>
  <c r="DA33" i="4"/>
  <c r="DJ33" i="4" s="1"/>
  <c r="DI32" i="4"/>
  <c r="DH32" i="4"/>
  <c r="DG32" i="4"/>
  <c r="DF32" i="4"/>
  <c r="DO32" i="4" s="1"/>
  <c r="DE32" i="4"/>
  <c r="DD32" i="4"/>
  <c r="DC32" i="4"/>
  <c r="DB32" i="4"/>
  <c r="DA32" i="4"/>
  <c r="DJ32" i="4" s="1"/>
  <c r="DI31" i="4"/>
  <c r="DH31" i="4"/>
  <c r="DG31" i="4"/>
  <c r="DF31" i="4"/>
  <c r="DO31" i="4" s="1"/>
  <c r="DE31" i="4"/>
  <c r="DD31" i="4"/>
  <c r="DC31" i="4"/>
  <c r="DB31" i="4"/>
  <c r="DA31" i="4"/>
  <c r="DJ31" i="4" s="1"/>
  <c r="DI30" i="4"/>
  <c r="DH30" i="4"/>
  <c r="DG30" i="4"/>
  <c r="DF30" i="4"/>
  <c r="DO30" i="4" s="1"/>
  <c r="DE30" i="4"/>
  <c r="DD30" i="4"/>
  <c r="DC30" i="4"/>
  <c r="DB30" i="4"/>
  <c r="DA30" i="4"/>
  <c r="DI29" i="4"/>
  <c r="DH29" i="4"/>
  <c r="DG29" i="4"/>
  <c r="DF29" i="4"/>
  <c r="DO29" i="4" s="1"/>
  <c r="DE29" i="4"/>
  <c r="DD29" i="4"/>
  <c r="DC29" i="4"/>
  <c r="DB29" i="4"/>
  <c r="DA29" i="4"/>
  <c r="DJ29" i="4" s="1"/>
  <c r="DI28" i="4"/>
  <c r="DH28" i="4"/>
  <c r="DG28" i="4"/>
  <c r="DF28" i="4"/>
  <c r="DO28" i="4" s="1"/>
  <c r="DE28" i="4"/>
  <c r="DD28" i="4"/>
  <c r="DC28" i="4"/>
  <c r="DB28" i="4"/>
  <c r="DA28" i="4"/>
  <c r="DJ28" i="4" s="1"/>
  <c r="DI27" i="4"/>
  <c r="DH27" i="4"/>
  <c r="DG27" i="4"/>
  <c r="DF27" i="4"/>
  <c r="DE27" i="4"/>
  <c r="DD27" i="4"/>
  <c r="DC27" i="4"/>
  <c r="DB27" i="4"/>
  <c r="DA27" i="4"/>
  <c r="DJ27" i="4" s="1"/>
  <c r="DI26" i="4"/>
  <c r="DH26" i="4"/>
  <c r="DG26" i="4"/>
  <c r="DF26" i="4"/>
  <c r="DE26" i="4"/>
  <c r="DD26" i="4"/>
  <c r="DC26" i="4"/>
  <c r="DB26" i="4"/>
  <c r="DA26" i="4"/>
  <c r="DJ26" i="4" s="1"/>
  <c r="DI25" i="4"/>
  <c r="DH25" i="4"/>
  <c r="DG25" i="4"/>
  <c r="DF25" i="4"/>
  <c r="DE25" i="4"/>
  <c r="DD25" i="4"/>
  <c r="DC25" i="4"/>
  <c r="DB25" i="4"/>
  <c r="DA25" i="4"/>
  <c r="DJ25" i="4" s="1"/>
  <c r="DI24" i="4"/>
  <c r="DH24" i="4"/>
  <c r="DG24" i="4"/>
  <c r="DF24" i="4"/>
  <c r="DO24" i="4" s="1"/>
  <c r="DE24" i="4"/>
  <c r="DD24" i="4"/>
  <c r="DC24" i="4"/>
  <c r="DB24" i="4"/>
  <c r="DA24" i="4"/>
  <c r="DJ24" i="4" s="1"/>
  <c r="DI23" i="4"/>
  <c r="DH23" i="4"/>
  <c r="DG23" i="4"/>
  <c r="DF23" i="4"/>
  <c r="DO23" i="4" s="1"/>
  <c r="DE23" i="4"/>
  <c r="DD23" i="4"/>
  <c r="DC23" i="4"/>
  <c r="DB23" i="4"/>
  <c r="DA23" i="4"/>
  <c r="DJ23" i="4" s="1"/>
  <c r="DI22" i="4"/>
  <c r="DH22" i="4"/>
  <c r="DG22" i="4"/>
  <c r="DF22" i="4"/>
  <c r="DO22" i="4" s="1"/>
  <c r="DE22" i="4"/>
  <c r="DD22" i="4"/>
  <c r="DC22" i="4"/>
  <c r="DB22" i="4"/>
  <c r="DK22" i="4" s="1"/>
  <c r="DA22" i="4"/>
  <c r="DJ22" i="4" s="1"/>
  <c r="DI21" i="4"/>
  <c r="DH21" i="4"/>
  <c r="DG21" i="4"/>
  <c r="DF21" i="4"/>
  <c r="DO21" i="4" s="1"/>
  <c r="DE21" i="4"/>
  <c r="DD21" i="4"/>
  <c r="DC21" i="4"/>
  <c r="DB21" i="4"/>
  <c r="DA21" i="4"/>
  <c r="DJ21" i="4" s="1"/>
  <c r="DI20" i="4"/>
  <c r="DH20" i="4"/>
  <c r="DG20" i="4"/>
  <c r="DF20" i="4"/>
  <c r="DE20" i="4"/>
  <c r="DD20" i="4"/>
  <c r="DC20" i="4"/>
  <c r="DB20" i="4"/>
  <c r="DK20" i="4" s="1"/>
  <c r="DA20" i="4"/>
  <c r="DJ20" i="4" s="1"/>
  <c r="DI19" i="4"/>
  <c r="DH19" i="4"/>
  <c r="DG19" i="4"/>
  <c r="DF19" i="4"/>
  <c r="DE19" i="4"/>
  <c r="DD19" i="4"/>
  <c r="DC19" i="4"/>
  <c r="DB19" i="4"/>
  <c r="DA19" i="4"/>
  <c r="DJ19" i="4" s="1"/>
  <c r="DI12" i="4"/>
  <c r="DH12" i="4"/>
  <c r="DG12" i="4"/>
  <c r="DF12" i="4"/>
  <c r="DO12" i="4" s="1"/>
  <c r="DE12" i="4"/>
  <c r="DD12" i="4"/>
  <c r="DM12" i="4" s="1"/>
  <c r="DC12" i="4"/>
  <c r="DB12" i="4"/>
  <c r="DA12" i="4"/>
  <c r="DJ12" i="4" s="1"/>
  <c r="DI11" i="4"/>
  <c r="DH11" i="4"/>
  <c r="DG11" i="4"/>
  <c r="DP11" i="4" s="1"/>
  <c r="DF11" i="4"/>
  <c r="DE11" i="4"/>
  <c r="DD11" i="4"/>
  <c r="DC11" i="4"/>
  <c r="DB11" i="4"/>
  <c r="DA11" i="4"/>
  <c r="DJ11" i="4" s="1"/>
  <c r="DJ30" i="4"/>
  <c r="DO36" i="4"/>
  <c r="DJ39" i="4"/>
  <c r="DJ42" i="4"/>
  <c r="DJ56" i="4"/>
  <c r="DJ58" i="4"/>
  <c r="DO61" i="4"/>
  <c r="DJ67" i="4"/>
  <c r="DO67" i="4"/>
  <c r="DJ74" i="4"/>
  <c r="DO77" i="4"/>
  <c r="DO81" i="4"/>
  <c r="DJ81" i="4"/>
  <c r="DJ83" i="4"/>
  <c r="DO84" i="4"/>
  <c r="DJ87" i="4"/>
  <c r="DJ90" i="4"/>
  <c r="DO93" i="4"/>
  <c r="DJ99" i="4"/>
  <c r="DO100" i="4"/>
  <c r="DJ104" i="4"/>
  <c r="DJ106" i="4"/>
  <c r="DO108" i="4"/>
  <c r="DO109" i="4"/>
  <c r="DJ110" i="4"/>
  <c r="DJ115" i="4"/>
  <c r="DO116" i="4"/>
  <c r="DJ119" i="4"/>
  <c r="DJ122" i="4"/>
  <c r="DO125" i="4"/>
  <c r="DJ126" i="4"/>
  <c r="DO129" i="4"/>
  <c r="DJ131" i="4"/>
  <c r="DJ135" i="4"/>
  <c r="DJ138" i="4"/>
  <c r="AG139" i="12"/>
  <c r="DQ25" i="4"/>
  <c r="T27" i="4"/>
  <c r="U27" i="4"/>
  <c r="DQ27" i="4" s="1"/>
  <c r="T28" i="4"/>
  <c r="U28" i="4"/>
  <c r="T29" i="4"/>
  <c r="U29" i="4"/>
  <c r="T30" i="4"/>
  <c r="U30" i="4"/>
  <c r="T31" i="4"/>
  <c r="U31" i="4"/>
  <c r="T32" i="4"/>
  <c r="U32" i="4"/>
  <c r="T33" i="4"/>
  <c r="U33" i="4"/>
  <c r="T34" i="4"/>
  <c r="U34" i="4"/>
  <c r="T35" i="4"/>
  <c r="U35" i="4"/>
  <c r="T36" i="4"/>
  <c r="DP36" i="4" s="1"/>
  <c r="U36" i="4"/>
  <c r="DQ36" i="4" s="1"/>
  <c r="T37" i="4"/>
  <c r="U37" i="4"/>
  <c r="T38" i="4"/>
  <c r="U38" i="4"/>
  <c r="T39" i="4"/>
  <c r="U39" i="4"/>
  <c r="T40" i="4"/>
  <c r="U40" i="4"/>
  <c r="DQ40" i="4" s="1"/>
  <c r="T41" i="4"/>
  <c r="U41" i="4"/>
  <c r="T42" i="4"/>
  <c r="U42" i="4"/>
  <c r="T43" i="4"/>
  <c r="U43" i="4"/>
  <c r="DQ43" i="4" s="1"/>
  <c r="T44" i="4"/>
  <c r="U44" i="4"/>
  <c r="T45" i="4"/>
  <c r="U45" i="4"/>
  <c r="T46" i="4"/>
  <c r="U46" i="4"/>
  <c r="T47" i="4"/>
  <c r="U47" i="4"/>
  <c r="T48" i="4"/>
  <c r="U48" i="4"/>
  <c r="T49" i="4"/>
  <c r="DP49" i="4" s="1"/>
  <c r="U49" i="4"/>
  <c r="T50" i="4"/>
  <c r="U50" i="4"/>
  <c r="T51" i="4"/>
  <c r="U51" i="4"/>
  <c r="T52" i="4"/>
  <c r="U52" i="4"/>
  <c r="DQ52" i="4" s="1"/>
  <c r="T53" i="4"/>
  <c r="U53" i="4"/>
  <c r="T54" i="4"/>
  <c r="U54" i="4"/>
  <c r="T55" i="4"/>
  <c r="U55" i="4"/>
  <c r="T56" i="4"/>
  <c r="U56" i="4"/>
  <c r="DQ56" i="4" s="1"/>
  <c r="T57" i="4"/>
  <c r="U57" i="4"/>
  <c r="T58" i="4"/>
  <c r="U58" i="4"/>
  <c r="T59" i="4"/>
  <c r="U59" i="4"/>
  <c r="DQ59" i="4" s="1"/>
  <c r="T60" i="4"/>
  <c r="U60" i="4"/>
  <c r="T61" i="4"/>
  <c r="DP61" i="4" s="1"/>
  <c r="U61" i="4"/>
  <c r="T62" i="4"/>
  <c r="U62" i="4"/>
  <c r="T63" i="4"/>
  <c r="U63" i="4"/>
  <c r="T64" i="4"/>
  <c r="U64" i="4"/>
  <c r="T65" i="4"/>
  <c r="DP65" i="4" s="1"/>
  <c r="U65" i="4"/>
  <c r="T66" i="4"/>
  <c r="U66" i="4"/>
  <c r="T67" i="4"/>
  <c r="U67" i="4"/>
  <c r="T68" i="4"/>
  <c r="U68" i="4"/>
  <c r="DQ68" i="4" s="1"/>
  <c r="T69" i="4"/>
  <c r="U69" i="4"/>
  <c r="T70" i="4"/>
  <c r="U70" i="4"/>
  <c r="T71" i="4"/>
  <c r="U71" i="4"/>
  <c r="T72" i="4"/>
  <c r="DP72" i="4" s="1"/>
  <c r="U72" i="4"/>
  <c r="DQ72" i="4" s="1"/>
  <c r="T73" i="4"/>
  <c r="U73" i="4"/>
  <c r="T74" i="4"/>
  <c r="U74" i="4"/>
  <c r="T75" i="4"/>
  <c r="U75" i="4"/>
  <c r="DQ75" i="4" s="1"/>
  <c r="T76" i="4"/>
  <c r="U76" i="4"/>
  <c r="T77" i="4"/>
  <c r="DP77" i="4" s="1"/>
  <c r="U77" i="4"/>
  <c r="T78" i="4"/>
  <c r="U78" i="4"/>
  <c r="T79" i="4"/>
  <c r="U79" i="4"/>
  <c r="T80" i="4"/>
  <c r="U80" i="4"/>
  <c r="T81" i="4"/>
  <c r="DP81" i="4" s="1"/>
  <c r="U81" i="4"/>
  <c r="T82" i="4"/>
  <c r="DP82" i="4" s="1"/>
  <c r="U82" i="4"/>
  <c r="DQ82" i="4" s="1"/>
  <c r="T83" i="4"/>
  <c r="U83" i="4"/>
  <c r="T84" i="4"/>
  <c r="DP84" i="4" s="1"/>
  <c r="U84" i="4"/>
  <c r="DQ84" i="4" s="1"/>
  <c r="T85" i="4"/>
  <c r="U85" i="4"/>
  <c r="T86" i="4"/>
  <c r="U86" i="4"/>
  <c r="T87" i="4"/>
  <c r="U87" i="4"/>
  <c r="T88" i="4"/>
  <c r="DP88" i="4" s="1"/>
  <c r="U88" i="4"/>
  <c r="T89" i="4"/>
  <c r="U89" i="4"/>
  <c r="T90" i="4"/>
  <c r="U90" i="4"/>
  <c r="T91" i="4"/>
  <c r="DP91" i="4" s="1"/>
  <c r="U91" i="4"/>
  <c r="DQ91" i="4" s="1"/>
  <c r="T92" i="4"/>
  <c r="U92" i="4"/>
  <c r="T93" i="4"/>
  <c r="DP93" i="4" s="1"/>
  <c r="U93" i="4"/>
  <c r="T94" i="4"/>
  <c r="U94" i="4"/>
  <c r="T95" i="4"/>
  <c r="U95" i="4"/>
  <c r="T96" i="4"/>
  <c r="U96" i="4"/>
  <c r="T97" i="4"/>
  <c r="DP97" i="4" s="1"/>
  <c r="U97" i="4"/>
  <c r="T98" i="4"/>
  <c r="U98" i="4"/>
  <c r="T99" i="4"/>
  <c r="U99" i="4"/>
  <c r="T100" i="4"/>
  <c r="U100" i="4"/>
  <c r="DQ100" i="4" s="1"/>
  <c r="T101" i="4"/>
  <c r="U101" i="4"/>
  <c r="T102" i="4"/>
  <c r="U102" i="4"/>
  <c r="T103" i="4"/>
  <c r="U103" i="4"/>
  <c r="T104" i="4"/>
  <c r="DP104" i="4" s="1"/>
  <c r="U104" i="4"/>
  <c r="DQ104" i="4" s="1"/>
  <c r="T105" i="4"/>
  <c r="U105" i="4"/>
  <c r="T106" i="4"/>
  <c r="U106" i="4"/>
  <c r="T107" i="4"/>
  <c r="U107" i="4"/>
  <c r="DQ107" i="4" s="1"/>
  <c r="T108" i="4"/>
  <c r="U108" i="4"/>
  <c r="T109" i="4"/>
  <c r="DP109" i="4" s="1"/>
  <c r="U109" i="4"/>
  <c r="T110" i="4"/>
  <c r="U110" i="4"/>
  <c r="T111" i="4"/>
  <c r="U111" i="4"/>
  <c r="T112" i="4"/>
  <c r="U112" i="4"/>
  <c r="T113" i="4"/>
  <c r="DP113" i="4" s="1"/>
  <c r="U113" i="4"/>
  <c r="T114" i="4"/>
  <c r="U114" i="4"/>
  <c r="DQ114" i="4" s="1"/>
  <c r="T115" i="4"/>
  <c r="DP115" i="4" s="1"/>
  <c r="U115" i="4"/>
  <c r="T116" i="4"/>
  <c r="DP116" i="4" s="1"/>
  <c r="U116" i="4"/>
  <c r="DQ116" i="4" s="1"/>
  <c r="T117" i="4"/>
  <c r="U117" i="4"/>
  <c r="T118" i="4"/>
  <c r="U118" i="4"/>
  <c r="T119" i="4"/>
  <c r="U119" i="4"/>
  <c r="T120" i="4"/>
  <c r="DP120" i="4" s="1"/>
  <c r="U120" i="4"/>
  <c r="DQ120" i="4" s="1"/>
  <c r="T121" i="4"/>
  <c r="U121" i="4"/>
  <c r="T122" i="4"/>
  <c r="U122" i="4"/>
  <c r="T123" i="4"/>
  <c r="DP123" i="4" s="1"/>
  <c r="U123" i="4"/>
  <c r="DQ123" i="4" s="1"/>
  <c r="T124" i="4"/>
  <c r="U124" i="4"/>
  <c r="T125" i="4"/>
  <c r="DP125" i="4" s="1"/>
  <c r="U125" i="4"/>
  <c r="T126" i="4"/>
  <c r="U126" i="4"/>
  <c r="T127" i="4"/>
  <c r="U127" i="4"/>
  <c r="T128" i="4"/>
  <c r="U128" i="4"/>
  <c r="T129" i="4"/>
  <c r="DP129" i="4" s="1"/>
  <c r="U129" i="4"/>
  <c r="T130" i="4"/>
  <c r="DP130" i="4" s="1"/>
  <c r="U130" i="4"/>
  <c r="DQ130" i="4" s="1"/>
  <c r="T131" i="4"/>
  <c r="DP131" i="4" s="1"/>
  <c r="U131" i="4"/>
  <c r="T132" i="4"/>
  <c r="DP132" i="4" s="1"/>
  <c r="U132" i="4"/>
  <c r="DQ132" i="4" s="1"/>
  <c r="T133" i="4"/>
  <c r="U133" i="4"/>
  <c r="T134" i="4"/>
  <c r="U134" i="4"/>
  <c r="T135" i="4"/>
  <c r="U135" i="4"/>
  <c r="T136" i="4"/>
  <c r="DP136" i="4" s="1"/>
  <c r="U136" i="4"/>
  <c r="DQ136" i="4" s="1"/>
  <c r="T137" i="4"/>
  <c r="U137" i="4"/>
  <c r="DQ137" i="4" s="1"/>
  <c r="T138" i="4"/>
  <c r="U138" i="4"/>
  <c r="T139" i="4"/>
  <c r="DP139" i="4" s="1"/>
  <c r="U139" i="4"/>
  <c r="DQ139" i="4" s="1"/>
  <c r="N27" i="4"/>
  <c r="N28" i="4"/>
  <c r="N29" i="4"/>
  <c r="N30" i="4"/>
  <c r="N31" i="4"/>
  <c r="DN31" i="4" s="1"/>
  <c r="N32" i="4"/>
  <c r="N33" i="4"/>
  <c r="N34" i="4"/>
  <c r="N35" i="4"/>
  <c r="N36" i="4"/>
  <c r="N37" i="4"/>
  <c r="N38" i="4"/>
  <c r="N39" i="4"/>
  <c r="N40" i="4"/>
  <c r="N41" i="4"/>
  <c r="N42" i="4"/>
  <c r="N43" i="4"/>
  <c r="N44" i="4"/>
  <c r="N45" i="4"/>
  <c r="DN45" i="4" s="1"/>
  <c r="N46" i="4"/>
  <c r="N47" i="4"/>
  <c r="DN47" i="4" s="1"/>
  <c r="N48" i="4"/>
  <c r="N49" i="4"/>
  <c r="N50" i="4"/>
  <c r="N51" i="4"/>
  <c r="N52" i="4"/>
  <c r="N53" i="4"/>
  <c r="N54" i="4"/>
  <c r="DN54" i="4" s="1"/>
  <c r="N55" i="4"/>
  <c r="N56" i="4"/>
  <c r="N57" i="4"/>
  <c r="N58" i="4"/>
  <c r="N59" i="4"/>
  <c r="N60" i="4"/>
  <c r="N61" i="4"/>
  <c r="DN61" i="4" s="1"/>
  <c r="N62" i="4"/>
  <c r="N63" i="4"/>
  <c r="DN63" i="4" s="1"/>
  <c r="N64" i="4"/>
  <c r="N65" i="4"/>
  <c r="N66" i="4"/>
  <c r="N67" i="4"/>
  <c r="DN67" i="4" s="1"/>
  <c r="N68" i="4"/>
  <c r="N69" i="4"/>
  <c r="N70" i="4"/>
  <c r="DN70" i="4" s="1"/>
  <c r="N71" i="4"/>
  <c r="N72" i="4"/>
  <c r="N73" i="4"/>
  <c r="N74" i="4"/>
  <c r="N75" i="4"/>
  <c r="N76" i="4"/>
  <c r="N77" i="4"/>
  <c r="N78" i="4"/>
  <c r="N79" i="4"/>
  <c r="DN79" i="4" s="1"/>
  <c r="N80" i="4"/>
  <c r="N81" i="4"/>
  <c r="N82" i="4"/>
  <c r="N83" i="4"/>
  <c r="DN83" i="4" s="1"/>
  <c r="N84" i="4"/>
  <c r="N85" i="4"/>
  <c r="N86" i="4"/>
  <c r="DN86" i="4" s="1"/>
  <c r="N87" i="4"/>
  <c r="N88" i="4"/>
  <c r="N89" i="4"/>
  <c r="N90" i="4"/>
  <c r="N91" i="4"/>
  <c r="N92" i="4"/>
  <c r="N93" i="4"/>
  <c r="N94" i="4"/>
  <c r="N95" i="4"/>
  <c r="DN95" i="4" s="1"/>
  <c r="N96" i="4"/>
  <c r="N97" i="4"/>
  <c r="N98" i="4"/>
  <c r="DN98" i="4" s="1"/>
  <c r="N99" i="4"/>
  <c r="N100" i="4"/>
  <c r="N101" i="4"/>
  <c r="N102" i="4"/>
  <c r="DN102" i="4" s="1"/>
  <c r="N103" i="4"/>
  <c r="N104" i="4"/>
  <c r="N105" i="4"/>
  <c r="N106" i="4"/>
  <c r="N107" i="4"/>
  <c r="N108" i="4"/>
  <c r="N109" i="4"/>
  <c r="N110" i="4"/>
  <c r="N111" i="4"/>
  <c r="DN111" i="4" s="1"/>
  <c r="N112" i="4"/>
  <c r="N113" i="4"/>
  <c r="N114" i="4"/>
  <c r="N115" i="4"/>
  <c r="DN115" i="4" s="1"/>
  <c r="N116" i="4"/>
  <c r="N117" i="4"/>
  <c r="N118" i="4"/>
  <c r="DN118" i="4" s="1"/>
  <c r="N119" i="4"/>
  <c r="N120" i="4"/>
  <c r="N121" i="4"/>
  <c r="N122" i="4"/>
  <c r="N123" i="4"/>
  <c r="N124" i="4"/>
  <c r="N125" i="4"/>
  <c r="N126" i="4"/>
  <c r="N127" i="4"/>
  <c r="DN127" i="4" s="1"/>
  <c r="N128" i="4"/>
  <c r="N129" i="4"/>
  <c r="N130" i="4"/>
  <c r="N131" i="4"/>
  <c r="N132" i="4"/>
  <c r="N133" i="4"/>
  <c r="N134" i="4"/>
  <c r="DN134" i="4" s="1"/>
  <c r="N135" i="4"/>
  <c r="N136" i="4"/>
  <c r="N137" i="4"/>
  <c r="N138" i="4"/>
  <c r="N139" i="4"/>
  <c r="DM24" i="4"/>
  <c r="H27" i="4"/>
  <c r="I27" i="4"/>
  <c r="H28" i="4"/>
  <c r="I28" i="4"/>
  <c r="H29" i="4"/>
  <c r="I29" i="4"/>
  <c r="H30" i="4"/>
  <c r="I30" i="4"/>
  <c r="H31" i="4"/>
  <c r="DL31" i="4" s="1"/>
  <c r="I31" i="4"/>
  <c r="H32" i="4"/>
  <c r="I32" i="4"/>
  <c r="H33" i="4"/>
  <c r="I33" i="4"/>
  <c r="H34" i="4"/>
  <c r="I34" i="4"/>
  <c r="H35" i="4"/>
  <c r="I35" i="4"/>
  <c r="H36" i="4"/>
  <c r="I36" i="4"/>
  <c r="H37" i="4"/>
  <c r="I37" i="4"/>
  <c r="H38" i="4"/>
  <c r="I38" i="4"/>
  <c r="H39" i="4"/>
  <c r="I39" i="4"/>
  <c r="H40" i="4"/>
  <c r="I40" i="4"/>
  <c r="DM40" i="4" s="1"/>
  <c r="H41" i="4"/>
  <c r="I41" i="4"/>
  <c r="H42" i="4"/>
  <c r="I42" i="4"/>
  <c r="H43" i="4"/>
  <c r="I43" i="4"/>
  <c r="H44" i="4"/>
  <c r="I44" i="4"/>
  <c r="H45" i="4"/>
  <c r="I45" i="4"/>
  <c r="H46" i="4"/>
  <c r="I46" i="4"/>
  <c r="H47" i="4"/>
  <c r="I47" i="4"/>
  <c r="DM47" i="4" s="1"/>
  <c r="H48" i="4"/>
  <c r="I48" i="4"/>
  <c r="H49" i="4"/>
  <c r="I49" i="4"/>
  <c r="H50" i="4"/>
  <c r="I50" i="4"/>
  <c r="H51" i="4"/>
  <c r="I51" i="4"/>
  <c r="H52" i="4"/>
  <c r="I52" i="4"/>
  <c r="H53" i="4"/>
  <c r="DL53" i="4" s="1"/>
  <c r="I53" i="4"/>
  <c r="H54" i="4"/>
  <c r="DL54" i="4" s="1"/>
  <c r="I54" i="4"/>
  <c r="DM54" i="4" s="1"/>
  <c r="H55" i="4"/>
  <c r="I55" i="4"/>
  <c r="H56" i="4"/>
  <c r="DL56" i="4" s="1"/>
  <c r="I56" i="4"/>
  <c r="DM56" i="4" s="1"/>
  <c r="H57" i="4"/>
  <c r="I57" i="4"/>
  <c r="H58" i="4"/>
  <c r="I58" i="4"/>
  <c r="H59" i="4"/>
  <c r="I59" i="4"/>
  <c r="H60" i="4"/>
  <c r="DL60" i="4" s="1"/>
  <c r="I60" i="4"/>
  <c r="H61" i="4"/>
  <c r="I61" i="4"/>
  <c r="DM61" i="4" s="1"/>
  <c r="H62" i="4"/>
  <c r="I62" i="4"/>
  <c r="H63" i="4"/>
  <c r="I63" i="4"/>
  <c r="DM63" i="4" s="1"/>
  <c r="H64" i="4"/>
  <c r="I64" i="4"/>
  <c r="H65" i="4"/>
  <c r="DL65" i="4" s="1"/>
  <c r="I65" i="4"/>
  <c r="H66" i="4"/>
  <c r="I66" i="4"/>
  <c r="H67" i="4"/>
  <c r="I67" i="4"/>
  <c r="H68" i="4"/>
  <c r="I68" i="4"/>
  <c r="H69" i="4"/>
  <c r="DL69" i="4" s="1"/>
  <c r="I69" i="4"/>
  <c r="H70" i="4"/>
  <c r="DL70" i="4" s="1"/>
  <c r="I70" i="4"/>
  <c r="H71" i="4"/>
  <c r="I71" i="4"/>
  <c r="H72" i="4"/>
  <c r="DL72" i="4" s="1"/>
  <c r="I72" i="4"/>
  <c r="DM72" i="4" s="1"/>
  <c r="H73" i="4"/>
  <c r="I73" i="4"/>
  <c r="H74" i="4"/>
  <c r="I74" i="4"/>
  <c r="H75" i="4"/>
  <c r="I75" i="4"/>
  <c r="H76" i="4"/>
  <c r="I76" i="4"/>
  <c r="DM76" i="4" s="1"/>
  <c r="H77" i="4"/>
  <c r="I77" i="4"/>
  <c r="DM77" i="4" s="1"/>
  <c r="H78" i="4"/>
  <c r="I78" i="4"/>
  <c r="H79" i="4"/>
  <c r="I79" i="4"/>
  <c r="DM79" i="4" s="1"/>
  <c r="H80" i="4"/>
  <c r="I80" i="4"/>
  <c r="H81" i="4"/>
  <c r="DL81" i="4" s="1"/>
  <c r="I81" i="4"/>
  <c r="H82" i="4"/>
  <c r="I82" i="4"/>
  <c r="H83" i="4"/>
  <c r="I83" i="4"/>
  <c r="H84" i="4"/>
  <c r="DL84" i="4" s="1"/>
  <c r="I84" i="4"/>
  <c r="DM84" i="4" s="1"/>
  <c r="H85" i="4"/>
  <c r="DL85" i="4" s="1"/>
  <c r="I85" i="4"/>
  <c r="H86" i="4"/>
  <c r="I86" i="4"/>
  <c r="DM86" i="4" s="1"/>
  <c r="H87" i="4"/>
  <c r="I87" i="4"/>
  <c r="H88" i="4"/>
  <c r="DL88" i="4" s="1"/>
  <c r="I88" i="4"/>
  <c r="DM88" i="4" s="1"/>
  <c r="H89" i="4"/>
  <c r="I89" i="4"/>
  <c r="H90" i="4"/>
  <c r="I90" i="4"/>
  <c r="H91" i="4"/>
  <c r="I91" i="4"/>
  <c r="DM91" i="4" s="1"/>
  <c r="H92" i="4"/>
  <c r="I92" i="4"/>
  <c r="DM92" i="4" s="1"/>
  <c r="H93" i="4"/>
  <c r="I93" i="4"/>
  <c r="H94" i="4"/>
  <c r="I94" i="4"/>
  <c r="H95" i="4"/>
  <c r="I95" i="4"/>
  <c r="DM95" i="4" s="1"/>
  <c r="H96" i="4"/>
  <c r="I96" i="4"/>
  <c r="H97" i="4"/>
  <c r="DL97" i="4" s="1"/>
  <c r="I97" i="4"/>
  <c r="H98" i="4"/>
  <c r="I98" i="4"/>
  <c r="H99" i="4"/>
  <c r="I99" i="4"/>
  <c r="H100" i="4"/>
  <c r="I100" i="4"/>
  <c r="H101" i="4"/>
  <c r="DL101" i="4" s="1"/>
  <c r="I101" i="4"/>
  <c r="H102" i="4"/>
  <c r="DL102" i="4" s="1"/>
  <c r="I102" i="4"/>
  <c r="DM102" i="4" s="1"/>
  <c r="H103" i="4"/>
  <c r="I103" i="4"/>
  <c r="H104" i="4"/>
  <c r="DL104" i="4" s="1"/>
  <c r="I104" i="4"/>
  <c r="DM104" i="4" s="1"/>
  <c r="H105" i="4"/>
  <c r="I105" i="4"/>
  <c r="H106" i="4"/>
  <c r="I106" i="4"/>
  <c r="H107" i="4"/>
  <c r="I107" i="4"/>
  <c r="H108" i="4"/>
  <c r="DL108" i="4" s="1"/>
  <c r="I108" i="4"/>
  <c r="DM108" i="4" s="1"/>
  <c r="H109" i="4"/>
  <c r="I109" i="4"/>
  <c r="DM109" i="4" s="1"/>
  <c r="H110" i="4"/>
  <c r="I110" i="4"/>
  <c r="H111" i="4"/>
  <c r="I111" i="4"/>
  <c r="DM111" i="4" s="1"/>
  <c r="H112" i="4"/>
  <c r="I112" i="4"/>
  <c r="H113" i="4"/>
  <c r="DL113" i="4" s="1"/>
  <c r="I113" i="4"/>
  <c r="H114" i="4"/>
  <c r="I114" i="4"/>
  <c r="H115" i="4"/>
  <c r="I115" i="4"/>
  <c r="H116" i="4"/>
  <c r="I116" i="4"/>
  <c r="H117" i="4"/>
  <c r="DL117" i="4" s="1"/>
  <c r="I117" i="4"/>
  <c r="H118" i="4"/>
  <c r="I118" i="4"/>
  <c r="H119" i="4"/>
  <c r="I119" i="4"/>
  <c r="H120" i="4"/>
  <c r="I120" i="4"/>
  <c r="DM120" i="4" s="1"/>
  <c r="H121" i="4"/>
  <c r="I121" i="4"/>
  <c r="H122" i="4"/>
  <c r="I122" i="4"/>
  <c r="H123" i="4"/>
  <c r="DL123" i="4" s="1"/>
  <c r="I123" i="4"/>
  <c r="H124" i="4"/>
  <c r="I124" i="4"/>
  <c r="DM124" i="4" s="1"/>
  <c r="H125" i="4"/>
  <c r="DL125" i="4" s="1"/>
  <c r="I125" i="4"/>
  <c r="H126" i="4"/>
  <c r="I126" i="4"/>
  <c r="H127" i="4"/>
  <c r="I127" i="4"/>
  <c r="DM127" i="4" s="1"/>
  <c r="H128" i="4"/>
  <c r="I128" i="4"/>
  <c r="H129" i="4"/>
  <c r="DL129" i="4" s="1"/>
  <c r="I129" i="4"/>
  <c r="H130" i="4"/>
  <c r="I130" i="4"/>
  <c r="H131" i="4"/>
  <c r="I131" i="4"/>
  <c r="H132" i="4"/>
  <c r="I132" i="4"/>
  <c r="H133" i="4"/>
  <c r="DL133" i="4" s="1"/>
  <c r="I133" i="4"/>
  <c r="H134" i="4"/>
  <c r="DL134" i="4" s="1"/>
  <c r="I134" i="4"/>
  <c r="DM134" i="4" s="1"/>
  <c r="H135" i="4"/>
  <c r="I135" i="4"/>
  <c r="H136" i="4"/>
  <c r="DL136" i="4" s="1"/>
  <c r="I136" i="4"/>
  <c r="DM136" i="4" s="1"/>
  <c r="H137" i="4"/>
  <c r="I137" i="4"/>
  <c r="H138" i="4"/>
  <c r="I138" i="4"/>
  <c r="H139" i="4"/>
  <c r="I139" i="4"/>
  <c r="D27" i="4"/>
  <c r="E27" i="4"/>
  <c r="G27" i="4"/>
  <c r="D28" i="4"/>
  <c r="E28" i="4"/>
  <c r="G28" i="4"/>
  <c r="D29" i="4"/>
  <c r="E29" i="4"/>
  <c r="G29" i="4"/>
  <c r="D30" i="4"/>
  <c r="DK30" i="4" s="1"/>
  <c r="E30" i="4"/>
  <c r="G30" i="4"/>
  <c r="D31" i="4"/>
  <c r="E31" i="4"/>
  <c r="G31" i="4"/>
  <c r="D32" i="4"/>
  <c r="E32" i="4"/>
  <c r="G32" i="4"/>
  <c r="D33" i="4"/>
  <c r="DK33" i="4" s="1"/>
  <c r="E33" i="4"/>
  <c r="G33" i="4"/>
  <c r="D34" i="4"/>
  <c r="E34" i="4"/>
  <c r="G34" i="4"/>
  <c r="D35" i="4"/>
  <c r="E35" i="4"/>
  <c r="G35" i="4"/>
  <c r="D36" i="4"/>
  <c r="E36" i="4"/>
  <c r="G36" i="4"/>
  <c r="D37" i="4"/>
  <c r="E37" i="4"/>
  <c r="G37" i="4"/>
  <c r="D38" i="4"/>
  <c r="E38" i="4"/>
  <c r="G38" i="4"/>
  <c r="D39" i="4"/>
  <c r="E39" i="4"/>
  <c r="G39" i="4"/>
  <c r="D40" i="4"/>
  <c r="E40" i="4"/>
  <c r="G40" i="4"/>
  <c r="D41" i="4"/>
  <c r="E41" i="4"/>
  <c r="G41" i="4"/>
  <c r="D42" i="4"/>
  <c r="DK42" i="4" s="1"/>
  <c r="E42" i="4"/>
  <c r="G42" i="4"/>
  <c r="D43" i="4"/>
  <c r="E43" i="4"/>
  <c r="G43" i="4"/>
  <c r="D44" i="4"/>
  <c r="E44" i="4"/>
  <c r="G44" i="4"/>
  <c r="D45" i="4"/>
  <c r="E45" i="4"/>
  <c r="G45" i="4"/>
  <c r="D46" i="4"/>
  <c r="DK46" i="4" s="1"/>
  <c r="E46" i="4"/>
  <c r="G46" i="4"/>
  <c r="D47" i="4"/>
  <c r="E47" i="4"/>
  <c r="G47" i="4"/>
  <c r="D48" i="4"/>
  <c r="E48" i="4"/>
  <c r="G48" i="4"/>
  <c r="D49" i="4"/>
  <c r="DK49" i="4" s="1"/>
  <c r="E49" i="4"/>
  <c r="G49" i="4"/>
  <c r="D50" i="4"/>
  <c r="E50" i="4"/>
  <c r="G50" i="4"/>
  <c r="D51" i="4"/>
  <c r="E51" i="4"/>
  <c r="G51" i="4"/>
  <c r="D52" i="4"/>
  <c r="E52" i="4"/>
  <c r="G52" i="4"/>
  <c r="D53" i="4"/>
  <c r="E53" i="4"/>
  <c r="G53" i="4"/>
  <c r="D54" i="4"/>
  <c r="E54" i="4"/>
  <c r="G54" i="4"/>
  <c r="D55" i="4"/>
  <c r="E55" i="4"/>
  <c r="G55" i="4"/>
  <c r="D56" i="4"/>
  <c r="DK56" i="4" s="1"/>
  <c r="E56" i="4"/>
  <c r="G56" i="4"/>
  <c r="D57" i="4"/>
  <c r="E57" i="4"/>
  <c r="G57" i="4"/>
  <c r="D58" i="4"/>
  <c r="DK58" i="4" s="1"/>
  <c r="E58" i="4"/>
  <c r="G58" i="4"/>
  <c r="D59" i="4"/>
  <c r="E59" i="4"/>
  <c r="G59" i="4"/>
  <c r="D60" i="4"/>
  <c r="E60" i="4"/>
  <c r="G60" i="4"/>
  <c r="D61" i="4"/>
  <c r="E61" i="4"/>
  <c r="G61" i="4"/>
  <c r="D62" i="4"/>
  <c r="E62" i="4"/>
  <c r="G62" i="4"/>
  <c r="D63" i="4"/>
  <c r="E63" i="4"/>
  <c r="G63" i="4"/>
  <c r="D64" i="4"/>
  <c r="E64" i="4"/>
  <c r="G64" i="4"/>
  <c r="D65" i="4"/>
  <c r="DK65" i="4" s="1"/>
  <c r="E65" i="4"/>
  <c r="G65" i="4"/>
  <c r="D66" i="4"/>
  <c r="E66" i="4"/>
  <c r="G66" i="4"/>
  <c r="D67" i="4"/>
  <c r="E67" i="4"/>
  <c r="G67" i="4"/>
  <c r="D68" i="4"/>
  <c r="E68" i="4"/>
  <c r="G68" i="4"/>
  <c r="D69" i="4"/>
  <c r="E69" i="4"/>
  <c r="G69" i="4"/>
  <c r="D70" i="4"/>
  <c r="DK70" i="4" s="1"/>
  <c r="E70" i="4"/>
  <c r="G70" i="4"/>
  <c r="D71" i="4"/>
  <c r="E71" i="4"/>
  <c r="G71" i="4"/>
  <c r="D72" i="4"/>
  <c r="E72" i="4"/>
  <c r="G72" i="4"/>
  <c r="D73" i="4"/>
  <c r="E73" i="4"/>
  <c r="G73" i="4"/>
  <c r="D74" i="4"/>
  <c r="DK74" i="4" s="1"/>
  <c r="E74" i="4"/>
  <c r="G74" i="4"/>
  <c r="D75" i="4"/>
  <c r="E75" i="4"/>
  <c r="G75" i="4"/>
  <c r="D76" i="4"/>
  <c r="E76" i="4"/>
  <c r="G76" i="4"/>
  <c r="D77" i="4"/>
  <c r="E77" i="4"/>
  <c r="G77" i="4"/>
  <c r="D78" i="4"/>
  <c r="DK78" i="4" s="1"/>
  <c r="E78" i="4"/>
  <c r="G78" i="4"/>
  <c r="D79" i="4"/>
  <c r="E79" i="4"/>
  <c r="G79" i="4"/>
  <c r="D80" i="4"/>
  <c r="E80" i="4"/>
  <c r="G80" i="4"/>
  <c r="D81" i="4"/>
  <c r="DK81" i="4" s="1"/>
  <c r="E81" i="4"/>
  <c r="G81" i="4"/>
  <c r="D82" i="4"/>
  <c r="E82" i="4"/>
  <c r="G82" i="4"/>
  <c r="D83" i="4"/>
  <c r="E83" i="4"/>
  <c r="G83" i="4"/>
  <c r="D84" i="4"/>
  <c r="E84" i="4"/>
  <c r="G84" i="4"/>
  <c r="D85" i="4"/>
  <c r="E85" i="4"/>
  <c r="G85" i="4"/>
  <c r="D86" i="4"/>
  <c r="E86" i="4"/>
  <c r="G86" i="4"/>
  <c r="D87" i="4"/>
  <c r="E87" i="4"/>
  <c r="G87" i="4"/>
  <c r="D88" i="4"/>
  <c r="DK88" i="4" s="1"/>
  <c r="E88" i="4"/>
  <c r="G88" i="4"/>
  <c r="D89" i="4"/>
  <c r="E89" i="4"/>
  <c r="G89" i="4"/>
  <c r="D90" i="4"/>
  <c r="DK90" i="4" s="1"/>
  <c r="E90" i="4"/>
  <c r="G90" i="4"/>
  <c r="D91" i="4"/>
  <c r="E91" i="4"/>
  <c r="G91" i="4"/>
  <c r="D92" i="4"/>
  <c r="E92" i="4"/>
  <c r="G92" i="4"/>
  <c r="D93" i="4"/>
  <c r="E93" i="4"/>
  <c r="G93" i="4"/>
  <c r="D94" i="4"/>
  <c r="DK94" i="4" s="1"/>
  <c r="E94" i="4"/>
  <c r="G94" i="4"/>
  <c r="D95" i="4"/>
  <c r="E95" i="4"/>
  <c r="G95" i="4"/>
  <c r="D96" i="4"/>
  <c r="E96" i="4"/>
  <c r="G96" i="4"/>
  <c r="D97" i="4"/>
  <c r="DK97" i="4" s="1"/>
  <c r="E97" i="4"/>
  <c r="G97" i="4"/>
  <c r="D98" i="4"/>
  <c r="E98" i="4"/>
  <c r="G98" i="4"/>
  <c r="D99" i="4"/>
  <c r="E99" i="4"/>
  <c r="G99" i="4"/>
  <c r="D100" i="4"/>
  <c r="E100" i="4"/>
  <c r="G100" i="4"/>
  <c r="D101" i="4"/>
  <c r="E101" i="4"/>
  <c r="G101" i="4"/>
  <c r="D102" i="4"/>
  <c r="E102" i="4"/>
  <c r="G102" i="4"/>
  <c r="D103" i="4"/>
  <c r="E103" i="4"/>
  <c r="G103" i="4"/>
  <c r="D104" i="4"/>
  <c r="E104" i="4"/>
  <c r="G104" i="4"/>
  <c r="D105" i="4"/>
  <c r="E105" i="4"/>
  <c r="G105" i="4"/>
  <c r="D106" i="4"/>
  <c r="DK106" i="4" s="1"/>
  <c r="E106" i="4"/>
  <c r="G106" i="4"/>
  <c r="D107" i="4"/>
  <c r="E107" i="4"/>
  <c r="G107" i="4"/>
  <c r="D108" i="4"/>
  <c r="E108" i="4"/>
  <c r="G108" i="4"/>
  <c r="D109" i="4"/>
  <c r="E109" i="4"/>
  <c r="G109" i="4"/>
  <c r="D110" i="4"/>
  <c r="E110" i="4"/>
  <c r="G110" i="4"/>
  <c r="D111" i="4"/>
  <c r="E111" i="4"/>
  <c r="G111" i="4"/>
  <c r="D112" i="4"/>
  <c r="E112" i="4"/>
  <c r="G112" i="4"/>
  <c r="D113" i="4"/>
  <c r="DK113" i="4" s="1"/>
  <c r="E113" i="4"/>
  <c r="G113" i="4"/>
  <c r="D114" i="4"/>
  <c r="E114" i="4"/>
  <c r="G114" i="4"/>
  <c r="D115" i="4"/>
  <c r="E115" i="4"/>
  <c r="G115" i="4"/>
  <c r="D116" i="4"/>
  <c r="E116" i="4"/>
  <c r="G116" i="4"/>
  <c r="D117" i="4"/>
  <c r="E117" i="4"/>
  <c r="G117" i="4"/>
  <c r="D118" i="4"/>
  <c r="E118" i="4"/>
  <c r="G118" i="4"/>
  <c r="D119" i="4"/>
  <c r="E119" i="4"/>
  <c r="G119" i="4"/>
  <c r="D120" i="4"/>
  <c r="E120" i="4"/>
  <c r="G120" i="4"/>
  <c r="D121" i="4"/>
  <c r="E121" i="4"/>
  <c r="G121" i="4"/>
  <c r="D122" i="4"/>
  <c r="DK122" i="4" s="1"/>
  <c r="E122" i="4"/>
  <c r="G122" i="4"/>
  <c r="D123" i="4"/>
  <c r="E123" i="4"/>
  <c r="G123" i="4"/>
  <c r="D124" i="4"/>
  <c r="E124" i="4"/>
  <c r="G124" i="4"/>
  <c r="D125" i="4"/>
  <c r="E125" i="4"/>
  <c r="G125" i="4"/>
  <c r="D126" i="4"/>
  <c r="DK126" i="4" s="1"/>
  <c r="E126" i="4"/>
  <c r="G126" i="4"/>
  <c r="D127" i="4"/>
  <c r="E127" i="4"/>
  <c r="G127" i="4"/>
  <c r="D128" i="4"/>
  <c r="DK128" i="4" s="1"/>
  <c r="E128" i="4"/>
  <c r="G128" i="4"/>
  <c r="D129" i="4"/>
  <c r="DK129" i="4" s="1"/>
  <c r="E129" i="4"/>
  <c r="G129" i="4"/>
  <c r="D130" i="4"/>
  <c r="E130" i="4"/>
  <c r="G130" i="4"/>
  <c r="D131" i="4"/>
  <c r="E131" i="4"/>
  <c r="G131" i="4"/>
  <c r="D132" i="4"/>
  <c r="E132" i="4"/>
  <c r="G132" i="4"/>
  <c r="D133" i="4"/>
  <c r="E133" i="4"/>
  <c r="G133" i="4"/>
  <c r="D134" i="4"/>
  <c r="E134" i="4"/>
  <c r="G134" i="4"/>
  <c r="D135" i="4"/>
  <c r="E135" i="4"/>
  <c r="G135" i="4"/>
  <c r="D136" i="4"/>
  <c r="E136" i="4"/>
  <c r="G136" i="4"/>
  <c r="D137" i="4"/>
  <c r="E137" i="4"/>
  <c r="G137" i="4"/>
  <c r="D138" i="4"/>
  <c r="DK138" i="4" s="1"/>
  <c r="E138" i="4"/>
  <c r="G138" i="4"/>
  <c r="D139" i="4"/>
  <c r="E139" i="4"/>
  <c r="G139" i="4"/>
  <c r="BA248" i="12"/>
  <c r="AT248" i="12"/>
  <c r="AR248" i="12"/>
  <c r="AQ248" i="12"/>
  <c r="AS248" i="12" s="1"/>
  <c r="AU248" i="12" s="1"/>
  <c r="AG248" i="12"/>
  <c r="AE248" i="12"/>
  <c r="AD248" i="12"/>
  <c r="AF248" i="12" s="1"/>
  <c r="AH248" i="12" s="1"/>
  <c r="T248" i="12"/>
  <c r="Q248" i="12"/>
  <c r="BA247" i="12"/>
  <c r="AT247" i="12"/>
  <c r="AR247" i="12"/>
  <c r="AQ247" i="12"/>
  <c r="AS247" i="12" s="1"/>
  <c r="AU247" i="12" s="1"/>
  <c r="AG247" i="12"/>
  <c r="AD247" i="12"/>
  <c r="T247" i="12"/>
  <c r="Q247" i="12"/>
  <c r="BA246" i="12"/>
  <c r="AT246" i="12"/>
  <c r="AS246" i="12"/>
  <c r="AU246" i="12" s="1"/>
  <c r="AR246" i="12"/>
  <c r="AQ246" i="12"/>
  <c r="AG246" i="12"/>
  <c r="AD246" i="12"/>
  <c r="AE246" i="12" s="1"/>
  <c r="AF246" i="12" s="1"/>
  <c r="AH246" i="12" s="1"/>
  <c r="T246" i="12"/>
  <c r="Q246" i="12"/>
  <c r="R246" i="12" s="1"/>
  <c r="S246" i="12" s="1"/>
  <c r="BA245" i="12"/>
  <c r="AT245" i="12"/>
  <c r="AQ245" i="12"/>
  <c r="AG245" i="12"/>
  <c r="AD245" i="12"/>
  <c r="T245" i="12"/>
  <c r="Q245" i="12"/>
  <c r="BA244" i="12"/>
  <c r="AT244" i="12"/>
  <c r="AQ244" i="12"/>
  <c r="AR244" i="12" s="1"/>
  <c r="AS244" i="12" s="1"/>
  <c r="AU244" i="12" s="1"/>
  <c r="AG244" i="12"/>
  <c r="AD244" i="12"/>
  <c r="T244" i="12"/>
  <c r="Q244" i="12"/>
  <c r="R244" i="12" s="1"/>
  <c r="S244" i="12" s="1"/>
  <c r="BA243" i="12"/>
  <c r="AT243" i="12"/>
  <c r="AQ243" i="12"/>
  <c r="AG243" i="12"/>
  <c r="AD243" i="12"/>
  <c r="T243" i="12"/>
  <c r="Q243" i="12"/>
  <c r="BA242" i="12"/>
  <c r="AT242" i="12"/>
  <c r="AS242" i="12"/>
  <c r="AU242" i="12" s="1"/>
  <c r="AQ242" i="12"/>
  <c r="AG242" i="12"/>
  <c r="AD242" i="12"/>
  <c r="AF242" i="12" s="1"/>
  <c r="AH242" i="12" s="1"/>
  <c r="T242" i="12"/>
  <c r="Q242" i="12"/>
  <c r="S242" i="12" s="1"/>
  <c r="BA241" i="12"/>
  <c r="AT241" i="12"/>
  <c r="AS241" i="12"/>
  <c r="AU241" i="12" s="1"/>
  <c r="AG241" i="12"/>
  <c r="AD241" i="12"/>
  <c r="T241" i="12"/>
  <c r="Q241" i="12"/>
  <c r="BA240" i="12"/>
  <c r="AT240" i="12"/>
  <c r="AR240" i="12"/>
  <c r="AS240" i="12" s="1"/>
  <c r="AU240" i="12" s="1"/>
  <c r="AQ240" i="12"/>
  <c r="AG240" i="12"/>
  <c r="AD240" i="12"/>
  <c r="T240" i="12"/>
  <c r="Q240" i="12"/>
  <c r="BA239" i="12"/>
  <c r="AT239" i="12"/>
  <c r="AQ239" i="12"/>
  <c r="AG239" i="12"/>
  <c r="AD239" i="12"/>
  <c r="T239" i="12"/>
  <c r="Q239" i="12"/>
  <c r="BA238" i="12"/>
  <c r="AT238" i="12"/>
  <c r="AQ238" i="12"/>
  <c r="AG238" i="12"/>
  <c r="AD238" i="12"/>
  <c r="AE238" i="12" s="1"/>
  <c r="T238" i="12"/>
  <c r="Q238" i="12"/>
  <c r="BA237" i="12"/>
  <c r="AT237" i="12"/>
  <c r="AQ237" i="12"/>
  <c r="AR237" i="12" s="1"/>
  <c r="AS237" i="12" s="1"/>
  <c r="AU237" i="12" s="1"/>
  <c r="AG237" i="12"/>
  <c r="AD237" i="12"/>
  <c r="T237" i="12"/>
  <c r="Q237" i="12"/>
  <c r="BA233" i="12"/>
  <c r="AT233" i="12"/>
  <c r="AQ233" i="12"/>
  <c r="AR233" i="12" s="1"/>
  <c r="AS233" i="12" s="1"/>
  <c r="AU233" i="12" s="1"/>
  <c r="AG233" i="12"/>
  <c r="AD233" i="12"/>
  <c r="AE233" i="12" s="1"/>
  <c r="AF233" i="12" s="1"/>
  <c r="AH233" i="12" s="1"/>
  <c r="T233" i="12"/>
  <c r="Q233" i="12"/>
  <c r="BA231" i="12"/>
  <c r="AT231" i="12"/>
  <c r="AQ231" i="12"/>
  <c r="AR231" i="12" s="1"/>
  <c r="AS231" i="12" s="1"/>
  <c r="AU231" i="12" s="1"/>
  <c r="AG231" i="12"/>
  <c r="AD231" i="12"/>
  <c r="AE231" i="12" s="1"/>
  <c r="AF231" i="12" s="1"/>
  <c r="AH231" i="12" s="1"/>
  <c r="Q231" i="12"/>
  <c r="BA230" i="12"/>
  <c r="AT230" i="12"/>
  <c r="AQ230" i="12"/>
  <c r="AR230" i="12" s="1"/>
  <c r="AS230" i="12" s="1"/>
  <c r="AU230" i="12" s="1"/>
  <c r="AG230" i="12"/>
  <c r="AD230" i="12"/>
  <c r="T230" i="12"/>
  <c r="Q230" i="12"/>
  <c r="BA229" i="12"/>
  <c r="AG229" i="12"/>
  <c r="AE229" i="12"/>
  <c r="AD229" i="12"/>
  <c r="AF229" i="12" s="1"/>
  <c r="T229" i="12"/>
  <c r="R229" i="12"/>
  <c r="Q229" i="12"/>
  <c r="S229" i="12" s="1"/>
  <c r="U229" i="12" s="1"/>
  <c r="BA228" i="12"/>
  <c r="AT228" i="12"/>
  <c r="AR228" i="12"/>
  <c r="AQ228" i="12"/>
  <c r="AS228" i="12" s="1"/>
  <c r="AU228" i="12" s="1"/>
  <c r="AG228" i="12"/>
  <c r="AE228" i="12"/>
  <c r="AD228" i="12"/>
  <c r="T228" i="12"/>
  <c r="R228" i="12"/>
  <c r="Q228" i="12"/>
  <c r="S228" i="12" s="1"/>
  <c r="U228" i="12" s="1"/>
  <c r="BA227" i="12"/>
  <c r="AT227" i="12"/>
  <c r="AR227" i="12"/>
  <c r="AQ227" i="12"/>
  <c r="AS227" i="12" s="1"/>
  <c r="AU227" i="12" s="1"/>
  <c r="AG227" i="12"/>
  <c r="AE227" i="12"/>
  <c r="AD227" i="12"/>
  <c r="AF227" i="12" s="1"/>
  <c r="AH227" i="12" s="1"/>
  <c r="T227" i="12"/>
  <c r="R227" i="12"/>
  <c r="S227" i="12" s="1"/>
  <c r="Q227" i="12"/>
  <c r="BA226" i="12"/>
  <c r="AT226" i="12"/>
  <c r="AR226" i="12"/>
  <c r="AQ226" i="12"/>
  <c r="AS226" i="12" s="1"/>
  <c r="AG226" i="12"/>
  <c r="AE226" i="12"/>
  <c r="AD226" i="12"/>
  <c r="T226" i="12"/>
  <c r="R226" i="12"/>
  <c r="Q226" i="12"/>
  <c r="BA225" i="12"/>
  <c r="AT225" i="12"/>
  <c r="AR225" i="12"/>
  <c r="AQ225" i="12"/>
  <c r="AS225" i="12" s="1"/>
  <c r="AU225" i="12" s="1"/>
  <c r="AG225" i="12"/>
  <c r="AE225" i="12"/>
  <c r="AD225" i="12"/>
  <c r="AF225" i="12" s="1"/>
  <c r="AH225" i="12" s="1"/>
  <c r="AW225" i="12" s="1"/>
  <c r="T225" i="12"/>
  <c r="R225" i="12"/>
  <c r="Q225" i="12"/>
  <c r="S225" i="12" s="1"/>
  <c r="U225" i="12" s="1"/>
  <c r="BA224" i="12"/>
  <c r="AV224" i="12"/>
  <c r="AT224" i="12"/>
  <c r="AR224" i="12"/>
  <c r="AS224" i="12" s="1"/>
  <c r="AU224" i="12" s="1"/>
  <c r="AQ224" i="12"/>
  <c r="AG224" i="12"/>
  <c r="AF224" i="12"/>
  <c r="AH224" i="12" s="1"/>
  <c r="AE224" i="12"/>
  <c r="AD224" i="12"/>
  <c r="T224" i="12"/>
  <c r="R224" i="12"/>
  <c r="Q224" i="12"/>
  <c r="S224" i="12" s="1"/>
  <c r="U224" i="12" s="1"/>
  <c r="BA223" i="12"/>
  <c r="AT223" i="12"/>
  <c r="AR223" i="12"/>
  <c r="AQ223" i="12"/>
  <c r="AS223" i="12" s="1"/>
  <c r="AU223" i="12" s="1"/>
  <c r="AG223" i="12"/>
  <c r="AE223" i="12"/>
  <c r="AD223" i="12"/>
  <c r="T223" i="12"/>
  <c r="R223" i="12"/>
  <c r="Q223" i="12"/>
  <c r="S223" i="12" s="1"/>
  <c r="BA222" i="12"/>
  <c r="AG222" i="12"/>
  <c r="AE222" i="12"/>
  <c r="AD222" i="12"/>
  <c r="AF222" i="12" s="1"/>
  <c r="AH222" i="12" s="1"/>
  <c r="T222" i="12"/>
  <c r="R222" i="12"/>
  <c r="Q222" i="12"/>
  <c r="BA221" i="12"/>
  <c r="AG221" i="12"/>
  <c r="AE221" i="12"/>
  <c r="AD221" i="12"/>
  <c r="AF221" i="12" s="1"/>
  <c r="AH221" i="12" s="1"/>
  <c r="T221" i="12"/>
  <c r="R221" i="12"/>
  <c r="Q221" i="12"/>
  <c r="S221" i="12" s="1"/>
  <c r="BA220" i="12"/>
  <c r="AG220" i="12"/>
  <c r="AE220" i="12"/>
  <c r="AD220" i="12"/>
  <c r="T220" i="12"/>
  <c r="R220" i="12"/>
  <c r="Q220" i="12"/>
  <c r="S220" i="12" s="1"/>
  <c r="BA219" i="12"/>
  <c r="AT219" i="12"/>
  <c r="AR219" i="12"/>
  <c r="AQ219" i="12"/>
  <c r="AS219" i="12" s="1"/>
  <c r="AG219" i="12"/>
  <c r="AE219" i="12"/>
  <c r="AD219" i="12"/>
  <c r="AF219" i="12" s="1"/>
  <c r="AH219" i="12" s="1"/>
  <c r="T219" i="12"/>
  <c r="R219" i="12"/>
  <c r="Q219" i="12"/>
  <c r="BA218" i="12"/>
  <c r="AT218" i="12"/>
  <c r="AR218" i="12"/>
  <c r="AQ218" i="12"/>
  <c r="AS218" i="12" s="1"/>
  <c r="AU218" i="12" s="1"/>
  <c r="AG218" i="12"/>
  <c r="AE218" i="12"/>
  <c r="AD218" i="12"/>
  <c r="AF218" i="12" s="1"/>
  <c r="AH218" i="12" s="1"/>
  <c r="T218" i="12"/>
  <c r="R218" i="12"/>
  <c r="Q218" i="12"/>
  <c r="S218" i="12" s="1"/>
  <c r="U218" i="12" s="1"/>
  <c r="AX218" i="12" s="1"/>
  <c r="BA212" i="12"/>
  <c r="AG212" i="12"/>
  <c r="AD212" i="12"/>
  <c r="T212" i="12"/>
  <c r="R212" i="12"/>
  <c r="S212" i="12" s="1"/>
  <c r="U212" i="12" s="1"/>
  <c r="Q212" i="12"/>
  <c r="BA211" i="12"/>
  <c r="AG211" i="12"/>
  <c r="AD211" i="12"/>
  <c r="T211" i="12"/>
  <c r="Q211" i="12"/>
  <c r="R211" i="12" s="1"/>
  <c r="S211" i="12" s="1"/>
  <c r="BA210" i="12"/>
  <c r="AG210" i="12"/>
  <c r="AD210" i="12"/>
  <c r="T210" i="12"/>
  <c r="Q210" i="12"/>
  <c r="BA209" i="12"/>
  <c r="AG209" i="12"/>
  <c r="AD209" i="12"/>
  <c r="T209" i="12"/>
  <c r="Q209" i="12"/>
  <c r="BA208" i="12"/>
  <c r="AG208" i="12"/>
  <c r="AD208" i="12"/>
  <c r="T208" i="12"/>
  <c r="Q208" i="12"/>
  <c r="BA207" i="12"/>
  <c r="AG207" i="12"/>
  <c r="AD207" i="12"/>
  <c r="AE207" i="12" s="1"/>
  <c r="AF207" i="12" s="1"/>
  <c r="AH207" i="12" s="1"/>
  <c r="T207" i="12"/>
  <c r="Q207" i="12"/>
  <c r="BA206" i="12"/>
  <c r="AG206" i="12"/>
  <c r="AD206" i="12"/>
  <c r="AE206" i="12" s="1"/>
  <c r="AF206" i="12" s="1"/>
  <c r="AH206" i="12" s="1"/>
  <c r="T206" i="12"/>
  <c r="Q206" i="12"/>
  <c r="BA205" i="12"/>
  <c r="AG205" i="12"/>
  <c r="AD205" i="12"/>
  <c r="T205" i="12"/>
  <c r="Q205" i="12"/>
  <c r="R205" i="12" s="1"/>
  <c r="S205" i="12" s="1"/>
  <c r="U205" i="12" s="1"/>
  <c r="BA204" i="12"/>
  <c r="AT204" i="12"/>
  <c r="AQ204" i="12"/>
  <c r="AG204" i="12"/>
  <c r="AD204" i="12"/>
  <c r="T204" i="12"/>
  <c r="Q204" i="12"/>
  <c r="BA203" i="12"/>
  <c r="AT203" i="12"/>
  <c r="AQ203" i="12"/>
  <c r="AR203" i="12" s="1"/>
  <c r="AS203" i="12" s="1"/>
  <c r="AU203" i="12" s="1"/>
  <c r="AG203" i="12"/>
  <c r="AD203" i="12"/>
  <c r="T203" i="12"/>
  <c r="Q203" i="12"/>
  <c r="BA202" i="12"/>
  <c r="AT202" i="12"/>
  <c r="AQ202" i="12"/>
  <c r="AR202" i="12" s="1"/>
  <c r="AS202" i="12" s="1"/>
  <c r="AU202" i="12" s="1"/>
  <c r="AG202" i="12"/>
  <c r="AD202" i="12"/>
  <c r="AE202" i="12" s="1"/>
  <c r="AF202" i="12" s="1"/>
  <c r="AH202" i="12" s="1"/>
  <c r="T202" i="12"/>
  <c r="Q202" i="12"/>
  <c r="BA201" i="12"/>
  <c r="AQ201" i="12"/>
  <c r="AD201" i="12"/>
  <c r="Q201" i="12"/>
  <c r="BA200" i="12"/>
  <c r="AQ200" i="12"/>
  <c r="AR200" i="12" s="1"/>
  <c r="AT200" i="12" s="1"/>
  <c r="AD200" i="12"/>
  <c r="Q200" i="12"/>
  <c r="R200" i="12" s="1"/>
  <c r="U200" i="12" s="1"/>
  <c r="BA199" i="12"/>
  <c r="AQ199" i="12"/>
  <c r="AD199" i="12"/>
  <c r="AE199" i="12" s="1"/>
  <c r="AH199" i="12" s="1"/>
  <c r="Q199" i="12"/>
  <c r="BA196" i="12"/>
  <c r="AT196" i="12"/>
  <c r="AQ196" i="12"/>
  <c r="AG196" i="12"/>
  <c r="AD196" i="12"/>
  <c r="AE196" i="12" s="1"/>
  <c r="AF196" i="12" s="1"/>
  <c r="AH196" i="12" s="1"/>
  <c r="T196" i="12"/>
  <c r="Q196" i="12"/>
  <c r="BA195" i="12"/>
  <c r="AT195" i="12"/>
  <c r="AQ195" i="12"/>
  <c r="AR195" i="12" s="1"/>
  <c r="AS195" i="12" s="1"/>
  <c r="AU195" i="12" s="1"/>
  <c r="AG195" i="12"/>
  <c r="AD195" i="12"/>
  <c r="T195" i="12"/>
  <c r="Q195" i="12"/>
  <c r="AT194" i="12"/>
  <c r="AQ194" i="12"/>
  <c r="AG194" i="12"/>
  <c r="AE194" i="12"/>
  <c r="AF194" i="12" s="1"/>
  <c r="BA192" i="12"/>
  <c r="AT192" i="12"/>
  <c r="AQ192" i="12"/>
  <c r="AR192" i="12" s="1"/>
  <c r="AS192" i="12" s="1"/>
  <c r="AU192" i="12" s="1"/>
  <c r="AG192" i="12"/>
  <c r="AD192" i="12"/>
  <c r="T192" i="12"/>
  <c r="Q192" i="12"/>
  <c r="BA191" i="12"/>
  <c r="AT191" i="12"/>
  <c r="AQ191" i="12"/>
  <c r="AG191" i="12"/>
  <c r="AD191" i="12"/>
  <c r="T191" i="12"/>
  <c r="Q191" i="12"/>
  <c r="BA190" i="12"/>
  <c r="AT190" i="12"/>
  <c r="AQ190" i="12"/>
  <c r="AG190" i="12"/>
  <c r="AD190" i="12"/>
  <c r="T190" i="12"/>
  <c r="Q190" i="12"/>
  <c r="BA189" i="12"/>
  <c r="AT189" i="12"/>
  <c r="AQ189" i="12"/>
  <c r="AR189" i="12" s="1"/>
  <c r="AS189" i="12" s="1"/>
  <c r="AG189" i="12"/>
  <c r="AE189" i="12"/>
  <c r="AF189" i="12" s="1"/>
  <c r="AH189" i="12" s="1"/>
  <c r="T189" i="12"/>
  <c r="R189" i="12"/>
  <c r="S189" i="12" s="1"/>
  <c r="U189" i="12" s="1"/>
  <c r="BA188" i="12"/>
  <c r="AT188" i="12"/>
  <c r="AQ188" i="12"/>
  <c r="AG188" i="12"/>
  <c r="AE188" i="12"/>
  <c r="AF188" i="12" s="1"/>
  <c r="AH188" i="12" s="1"/>
  <c r="T188" i="12"/>
  <c r="R188" i="12"/>
  <c r="S188" i="12" s="1"/>
  <c r="U188" i="12" s="1"/>
  <c r="BA187" i="12"/>
  <c r="AT187" i="12"/>
  <c r="AQ187" i="12"/>
  <c r="AR187" i="12" s="1"/>
  <c r="AS187" i="12" s="1"/>
  <c r="AU187" i="12" s="1"/>
  <c r="AG187" i="12"/>
  <c r="AD187" i="12"/>
  <c r="T187" i="12"/>
  <c r="Q187" i="12"/>
  <c r="BA185" i="12"/>
  <c r="AT185" i="12"/>
  <c r="AR185" i="12"/>
  <c r="AQ185" i="12"/>
  <c r="AG185" i="12"/>
  <c r="AD185" i="12"/>
  <c r="T185" i="12"/>
  <c r="Q185" i="12"/>
  <c r="BA184" i="12"/>
  <c r="AT184" i="12"/>
  <c r="AQ184" i="12"/>
  <c r="AG184" i="12"/>
  <c r="AD184" i="12"/>
  <c r="AE184" i="12" s="1"/>
  <c r="AF184" i="12" s="1"/>
  <c r="AH184" i="12" s="1"/>
  <c r="T184" i="12"/>
  <c r="Q184" i="12"/>
  <c r="BA183" i="12"/>
  <c r="AT183" i="12"/>
  <c r="AQ183" i="12"/>
  <c r="AG183" i="12"/>
  <c r="AD183" i="12"/>
  <c r="AE183" i="12" s="1"/>
  <c r="T183" i="12"/>
  <c r="Q183" i="12"/>
  <c r="BA182" i="12"/>
  <c r="AT182" i="12"/>
  <c r="AQ182" i="12"/>
  <c r="AR182" i="12" s="1"/>
  <c r="AS182" i="12" s="1"/>
  <c r="AU182" i="12" s="1"/>
  <c r="AG182" i="12"/>
  <c r="AD182" i="12"/>
  <c r="T182" i="12"/>
  <c r="Q182" i="12"/>
  <c r="BA181" i="12"/>
  <c r="AT181" i="12"/>
  <c r="AQ181" i="12"/>
  <c r="AR181" i="12" s="1"/>
  <c r="AS181" i="12" s="1"/>
  <c r="AU181" i="12" s="1"/>
  <c r="AG181" i="12"/>
  <c r="AD181" i="12"/>
  <c r="AE181" i="12" s="1"/>
  <c r="AF181" i="12" s="1"/>
  <c r="AH181" i="12" s="1"/>
  <c r="T181" i="12"/>
  <c r="Q181" i="12"/>
  <c r="BA180" i="12"/>
  <c r="AT180" i="12"/>
  <c r="AQ180" i="12"/>
  <c r="AG180" i="12"/>
  <c r="AD180" i="12"/>
  <c r="T180" i="12"/>
  <c r="Q180" i="12"/>
  <c r="BA179" i="12"/>
  <c r="AT179" i="12"/>
  <c r="AQ179" i="12"/>
  <c r="AG179" i="12"/>
  <c r="AD179" i="12"/>
  <c r="AE179" i="12" s="1"/>
  <c r="T179" i="12"/>
  <c r="Q179" i="12"/>
  <c r="R179" i="12" s="1"/>
  <c r="S179" i="12" s="1"/>
  <c r="BA178" i="12"/>
  <c r="AT178" i="12"/>
  <c r="AQ178" i="12"/>
  <c r="AR178" i="12" s="1"/>
  <c r="AS178" i="12" s="1"/>
  <c r="AU178" i="12" s="1"/>
  <c r="AG178" i="12"/>
  <c r="AD178" i="12"/>
  <c r="T178" i="12"/>
  <c r="Q178" i="12"/>
  <c r="R178" i="12" s="1"/>
  <c r="S178" i="12" s="1"/>
  <c r="BA177" i="12"/>
  <c r="AT177" i="12"/>
  <c r="AQ177" i="12"/>
  <c r="AG177" i="12"/>
  <c r="AD177" i="12"/>
  <c r="T177" i="12"/>
  <c r="Q177" i="12"/>
  <c r="BA176" i="12"/>
  <c r="AT176" i="12"/>
  <c r="AQ176" i="12"/>
  <c r="AG176" i="12"/>
  <c r="AD176" i="12"/>
  <c r="AE176" i="12" s="1"/>
  <c r="AF176" i="12" s="1"/>
  <c r="AH176" i="12" s="1"/>
  <c r="T176" i="12"/>
  <c r="Q176" i="12"/>
  <c r="BA175" i="12"/>
  <c r="AT175" i="12"/>
  <c r="AQ175" i="12"/>
  <c r="AG175" i="12"/>
  <c r="AD175" i="12"/>
  <c r="T175" i="12"/>
  <c r="Q175" i="12"/>
  <c r="R175" i="12" s="1"/>
  <c r="S175" i="12" s="1"/>
  <c r="BA174" i="12"/>
  <c r="AQ174" i="12"/>
  <c r="AT174" i="12" s="1"/>
  <c r="AD174" i="12"/>
  <c r="Q174" i="12"/>
  <c r="BA173" i="12"/>
  <c r="AT173" i="12"/>
  <c r="AQ173" i="12"/>
  <c r="AG173" i="12"/>
  <c r="AD173" i="12"/>
  <c r="T173" i="12"/>
  <c r="Q173" i="12"/>
  <c r="BA172" i="12"/>
  <c r="AT172" i="12"/>
  <c r="AQ172" i="12"/>
  <c r="AG172" i="12"/>
  <c r="AD172" i="12"/>
  <c r="T172" i="12"/>
  <c r="Q172" i="12"/>
  <c r="R172" i="12" s="1"/>
  <c r="BA171" i="12"/>
  <c r="AT171" i="12"/>
  <c r="AQ171" i="12"/>
  <c r="AR171" i="12" s="1"/>
  <c r="AS171" i="12" s="1"/>
  <c r="AU171" i="12" s="1"/>
  <c r="AG171" i="12"/>
  <c r="AD171" i="12"/>
  <c r="AE171" i="12" s="1"/>
  <c r="T171" i="12"/>
  <c r="Q171" i="12"/>
  <c r="BA170" i="12"/>
  <c r="AT170" i="12"/>
  <c r="AQ170" i="12"/>
  <c r="AR170" i="12" s="1"/>
  <c r="AS170" i="12" s="1"/>
  <c r="AU170" i="12" s="1"/>
  <c r="AG170" i="12"/>
  <c r="AD170" i="12"/>
  <c r="T170" i="12"/>
  <c r="Q170" i="12"/>
  <c r="BA168" i="12"/>
  <c r="AT168" i="12"/>
  <c r="AQ168" i="12"/>
  <c r="AR168" i="12" s="1"/>
  <c r="AS168" i="12" s="1"/>
  <c r="AU168" i="12" s="1"/>
  <c r="AD168" i="12"/>
  <c r="AG168" i="12" s="1"/>
  <c r="T168" i="12"/>
  <c r="Q168" i="12"/>
  <c r="BA167" i="12"/>
  <c r="AT167" i="12"/>
  <c r="AQ167" i="12"/>
  <c r="AD167" i="12"/>
  <c r="AG167" i="12" s="1"/>
  <c r="T167" i="12"/>
  <c r="Q167" i="12"/>
  <c r="BA166" i="12"/>
  <c r="AT166" i="12"/>
  <c r="AQ166" i="12"/>
  <c r="AR166" i="12" s="1"/>
  <c r="AS166" i="12" s="1"/>
  <c r="AU166" i="12" s="1"/>
  <c r="AG166" i="12"/>
  <c r="AD166" i="12"/>
  <c r="AE166" i="12" s="1"/>
  <c r="T166" i="12"/>
  <c r="Q166" i="12"/>
  <c r="R166" i="12" s="1"/>
  <c r="S166" i="12" s="1"/>
  <c r="BA163" i="12"/>
  <c r="AT163" i="12"/>
  <c r="AQ163" i="12"/>
  <c r="AR163" i="12" s="1"/>
  <c r="AS163" i="12" s="1"/>
  <c r="AU163" i="12" s="1"/>
  <c r="AG163" i="12"/>
  <c r="AD163" i="12"/>
  <c r="T163" i="12"/>
  <c r="Q163" i="12"/>
  <c r="BA162" i="12"/>
  <c r="AD162" i="12"/>
  <c r="AG162" i="12" s="1"/>
  <c r="T162" i="12"/>
  <c r="R162" i="12"/>
  <c r="Q162" i="12"/>
  <c r="S162" i="12" s="1"/>
  <c r="U162" i="12" s="1"/>
  <c r="BA161" i="12"/>
  <c r="AT161" i="12"/>
  <c r="AQ161" i="12"/>
  <c r="AR161" i="12" s="1"/>
  <c r="AS161" i="12" s="1"/>
  <c r="AU161" i="12" s="1"/>
  <c r="AG161" i="12"/>
  <c r="AD161" i="12"/>
  <c r="AE161" i="12" s="1"/>
  <c r="AF161" i="12" s="1"/>
  <c r="AH161" i="12" s="1"/>
  <c r="T161" i="12"/>
  <c r="Q161" i="12"/>
  <c r="BA160" i="12"/>
  <c r="AT160" i="12"/>
  <c r="AQ160" i="12"/>
  <c r="AG160" i="12"/>
  <c r="AD160" i="12"/>
  <c r="T160" i="12"/>
  <c r="Q160" i="12"/>
  <c r="R160" i="12" s="1"/>
  <c r="BA158" i="12"/>
  <c r="AT158" i="12"/>
  <c r="AQ158" i="12"/>
  <c r="AR158" i="12" s="1"/>
  <c r="AG158" i="12"/>
  <c r="AE158" i="12"/>
  <c r="AF158" i="12" s="1"/>
  <c r="AH158" i="12" s="1"/>
  <c r="AD158" i="12"/>
  <c r="T158" i="12"/>
  <c r="Q158" i="12"/>
  <c r="BA157" i="12"/>
  <c r="AT157" i="12"/>
  <c r="AQ157" i="12"/>
  <c r="AG157" i="12"/>
  <c r="AD157" i="12"/>
  <c r="T157" i="12"/>
  <c r="Q157" i="12"/>
  <c r="R157" i="12" s="1"/>
  <c r="S157" i="12" s="1"/>
  <c r="BA156" i="12"/>
  <c r="AT156" i="12"/>
  <c r="AQ156" i="12"/>
  <c r="AR156" i="12" s="1"/>
  <c r="AS156" i="12" s="1"/>
  <c r="AU156" i="12" s="1"/>
  <c r="AG156" i="12"/>
  <c r="AD156" i="12"/>
  <c r="T156" i="12"/>
  <c r="Q156" i="12"/>
  <c r="BA154" i="12"/>
  <c r="AT154" i="12"/>
  <c r="AQ154" i="12"/>
  <c r="AR154" i="12" s="1"/>
  <c r="AS154" i="12" s="1"/>
  <c r="AU154" i="12" s="1"/>
  <c r="AG154" i="12"/>
  <c r="AD154" i="12"/>
  <c r="AE154" i="12" s="1"/>
  <c r="AF154" i="12" s="1"/>
  <c r="AH154" i="12" s="1"/>
  <c r="T154" i="12"/>
  <c r="Q154" i="12"/>
  <c r="R154" i="12" s="1"/>
  <c r="BA153" i="12"/>
  <c r="AT153" i="12"/>
  <c r="AQ153" i="12"/>
  <c r="AG153" i="12"/>
  <c r="AD153" i="12"/>
  <c r="AE153" i="12" s="1"/>
  <c r="AF153" i="12" s="1"/>
  <c r="AH153" i="12" s="1"/>
  <c r="T153" i="12"/>
  <c r="Q153" i="12"/>
  <c r="BA152" i="12"/>
  <c r="AT152" i="12"/>
  <c r="AQ152" i="12"/>
  <c r="AG152" i="12"/>
  <c r="AD152" i="12"/>
  <c r="T152" i="12"/>
  <c r="Q152" i="12"/>
  <c r="BA151" i="12"/>
  <c r="AT151" i="12"/>
  <c r="AQ151" i="12"/>
  <c r="AR151" i="12" s="1"/>
  <c r="AS151" i="12" s="1"/>
  <c r="AU151" i="12" s="1"/>
  <c r="AG151" i="12"/>
  <c r="AD151" i="12"/>
  <c r="T151" i="12"/>
  <c r="Q151" i="12"/>
  <c r="BA150" i="12"/>
  <c r="AT150" i="12"/>
  <c r="AQ150" i="12"/>
  <c r="AG150" i="12"/>
  <c r="AD150" i="12"/>
  <c r="T150" i="12"/>
  <c r="Q150" i="12"/>
  <c r="BA149" i="12"/>
  <c r="AT149" i="12"/>
  <c r="AQ149" i="12"/>
  <c r="AG149" i="12"/>
  <c r="AD149" i="12"/>
  <c r="AE149" i="12" s="1"/>
  <c r="AF149" i="12" s="1"/>
  <c r="AH149" i="12" s="1"/>
  <c r="T149" i="12"/>
  <c r="Q149" i="12"/>
  <c r="BA148" i="12"/>
  <c r="AT148" i="12"/>
  <c r="AQ148" i="12"/>
  <c r="AG148" i="12"/>
  <c r="AD148" i="12"/>
  <c r="AE148" i="12" s="1"/>
  <c r="AF148" i="12" s="1"/>
  <c r="AH148" i="12" s="1"/>
  <c r="T148" i="12"/>
  <c r="Q148" i="12"/>
  <c r="BA147" i="12"/>
  <c r="AT147" i="12"/>
  <c r="AQ147" i="12"/>
  <c r="AG147" i="12"/>
  <c r="AD147" i="12"/>
  <c r="AE147" i="12" s="1"/>
  <c r="AF147" i="12" s="1"/>
  <c r="AH147" i="12" s="1"/>
  <c r="T147" i="12"/>
  <c r="Q147" i="12"/>
  <c r="R147" i="12" s="1"/>
  <c r="S147" i="12" s="1"/>
  <c r="BA146" i="12"/>
  <c r="AT146" i="12"/>
  <c r="AQ146" i="12"/>
  <c r="AG146" i="12"/>
  <c r="AD146" i="12"/>
  <c r="T146" i="12"/>
  <c r="Q146" i="12"/>
  <c r="R146" i="12" s="1"/>
  <c r="BA145" i="12"/>
  <c r="AT145" i="12"/>
  <c r="AQ145" i="12"/>
  <c r="AG145" i="12"/>
  <c r="AD145" i="12"/>
  <c r="AE145" i="12" s="1"/>
  <c r="AF145" i="12" s="1"/>
  <c r="AH145" i="12" s="1"/>
  <c r="T145" i="12"/>
  <c r="Q145" i="12"/>
  <c r="BA144" i="12"/>
  <c r="AT144" i="12"/>
  <c r="AR144" i="12"/>
  <c r="AQ144" i="12"/>
  <c r="AS144" i="12" s="1"/>
  <c r="AU144" i="12" s="1"/>
  <c r="AG144" i="12"/>
  <c r="AD144" i="12"/>
  <c r="AE144" i="12" s="1"/>
  <c r="AF144" i="12" s="1"/>
  <c r="AH144" i="12" s="1"/>
  <c r="T144" i="12"/>
  <c r="R144" i="12"/>
  <c r="S144" i="12" s="1"/>
  <c r="U144" i="12" s="1"/>
  <c r="BA143" i="12"/>
  <c r="AT143" i="12"/>
  <c r="AR143" i="12"/>
  <c r="AQ143" i="12"/>
  <c r="AS143" i="12" s="1"/>
  <c r="AU143" i="12" s="1"/>
  <c r="AG143" i="12"/>
  <c r="AD143" i="12"/>
  <c r="T143" i="12"/>
  <c r="Q143" i="12"/>
  <c r="R143" i="12" s="1"/>
  <c r="S143" i="12" s="1"/>
  <c r="BA142" i="12"/>
  <c r="AT142" i="12"/>
  <c r="AR142" i="12"/>
  <c r="AQ142" i="12"/>
  <c r="AG142" i="12"/>
  <c r="AE142" i="12"/>
  <c r="AD142" i="12"/>
  <c r="AF142" i="12" s="1"/>
  <c r="AH142" i="12" s="1"/>
  <c r="T142" i="12"/>
  <c r="R142" i="12"/>
  <c r="S142" i="12" s="1"/>
  <c r="Q142" i="12"/>
  <c r="BA141" i="12"/>
  <c r="AT141" i="12"/>
  <c r="AQ141" i="12"/>
  <c r="AG141" i="12"/>
  <c r="AD141" i="12"/>
  <c r="T141" i="12"/>
  <c r="Q141" i="12"/>
  <c r="R141" i="12" s="1"/>
  <c r="S141" i="12" s="1"/>
  <c r="BA140" i="12"/>
  <c r="AT140" i="12"/>
  <c r="AR140" i="12"/>
  <c r="AS140" i="12" s="1"/>
  <c r="AU140" i="12" s="1"/>
  <c r="AD140" i="12"/>
  <c r="Q140" i="12"/>
  <c r="BA139" i="12"/>
  <c r="AT139" i="12"/>
  <c r="AQ139" i="12"/>
  <c r="AR139" i="12" s="1"/>
  <c r="AE139" i="12"/>
  <c r="AD139" i="12"/>
  <c r="BA137" i="12"/>
  <c r="AT137" i="12"/>
  <c r="AQ137" i="12"/>
  <c r="AG137" i="12"/>
  <c r="AD137" i="12"/>
  <c r="AE137" i="12" s="1"/>
  <c r="AF137" i="12" s="1"/>
  <c r="AH137" i="12" s="1"/>
  <c r="T137" i="12"/>
  <c r="Q137" i="12"/>
  <c r="BA136" i="12"/>
  <c r="AT136" i="12"/>
  <c r="AR136" i="12"/>
  <c r="AQ136" i="12"/>
  <c r="AS136" i="12" s="1"/>
  <c r="AU136" i="12" s="1"/>
  <c r="AG136" i="12"/>
  <c r="AD136" i="12"/>
  <c r="AE136" i="12" s="1"/>
  <c r="AF136" i="12" s="1"/>
  <c r="AH136" i="12" s="1"/>
  <c r="T136" i="12"/>
  <c r="Q136" i="12"/>
  <c r="BA135" i="12"/>
  <c r="AT135" i="12"/>
  <c r="AQ135" i="12"/>
  <c r="AG135" i="12"/>
  <c r="AD135" i="12"/>
  <c r="T135" i="12"/>
  <c r="Q135" i="12"/>
  <c r="BA134" i="12"/>
  <c r="AT134" i="12"/>
  <c r="AR134" i="12"/>
  <c r="AQ134" i="12"/>
  <c r="AS134" i="12" s="1"/>
  <c r="AU134" i="12" s="1"/>
  <c r="AG134" i="12"/>
  <c r="AD134" i="12"/>
  <c r="T134" i="12"/>
  <c r="R134" i="12"/>
  <c r="S134" i="12" s="1"/>
  <c r="Q134" i="12"/>
  <c r="BA129" i="12"/>
  <c r="AT129" i="12"/>
  <c r="AQ129" i="12"/>
  <c r="AG129" i="12"/>
  <c r="AD129" i="12"/>
  <c r="T129" i="12"/>
  <c r="R129" i="12"/>
  <c r="Q129" i="12"/>
  <c r="S129" i="12" s="1"/>
  <c r="BA128" i="12"/>
  <c r="AT128" i="12"/>
  <c r="AQ128" i="12"/>
  <c r="AG128" i="12"/>
  <c r="AD128" i="12"/>
  <c r="T128" i="12"/>
  <c r="Q128" i="12"/>
  <c r="BA127" i="12"/>
  <c r="AT127" i="12"/>
  <c r="AQ127" i="12"/>
  <c r="AR127" i="12" s="1"/>
  <c r="AG127" i="12"/>
  <c r="AD127" i="12"/>
  <c r="T127" i="12"/>
  <c r="Q127" i="12"/>
  <c r="AT126" i="12"/>
  <c r="AQ126" i="12"/>
  <c r="AG126" i="12"/>
  <c r="AD126" i="12"/>
  <c r="T126" i="12"/>
  <c r="Q126" i="12"/>
  <c r="BA125" i="12"/>
  <c r="AT125" i="12"/>
  <c r="AQ125" i="12"/>
  <c r="AG125" i="12"/>
  <c r="AD125" i="12"/>
  <c r="T125" i="12"/>
  <c r="Q125" i="12"/>
  <c r="R125" i="12" s="1"/>
  <c r="S125" i="12" s="1"/>
  <c r="BA124" i="12"/>
  <c r="AT124" i="12"/>
  <c r="AQ124" i="12"/>
  <c r="AR124" i="12" s="1"/>
  <c r="AS124" i="12" s="1"/>
  <c r="AU124" i="12" s="1"/>
  <c r="AG124" i="12"/>
  <c r="AE124" i="12"/>
  <c r="AD124" i="12"/>
  <c r="AF124" i="12" s="1"/>
  <c r="AH124" i="12" s="1"/>
  <c r="T124" i="12"/>
  <c r="Q124" i="12"/>
  <c r="BA123" i="12"/>
  <c r="AT123" i="12"/>
  <c r="AQ123" i="12"/>
  <c r="AG123" i="12"/>
  <c r="AD123" i="12"/>
  <c r="AE123" i="12" s="1"/>
  <c r="T123" i="12"/>
  <c r="Q123" i="12"/>
  <c r="BA120" i="12"/>
  <c r="AT120" i="12"/>
  <c r="AQ120" i="12"/>
  <c r="AR120" i="12" s="1"/>
  <c r="AS120" i="12" s="1"/>
  <c r="AU120" i="12" s="1"/>
  <c r="AG120" i="12"/>
  <c r="AD120" i="12"/>
  <c r="AE120" i="12" s="1"/>
  <c r="AF120" i="12" s="1"/>
  <c r="AH120" i="12" s="1"/>
  <c r="T120" i="12"/>
  <c r="Q120" i="12"/>
  <c r="BA119" i="12"/>
  <c r="AT119" i="12"/>
  <c r="AQ119" i="12"/>
  <c r="AG119" i="12"/>
  <c r="AD119" i="12"/>
  <c r="T119" i="12"/>
  <c r="Q119" i="12"/>
  <c r="BA118" i="12"/>
  <c r="AT118" i="12"/>
  <c r="AR118" i="12"/>
  <c r="AQ118" i="12"/>
  <c r="AS118" i="12" s="1"/>
  <c r="AU118" i="12" s="1"/>
  <c r="AG118" i="12"/>
  <c r="AD118" i="12"/>
  <c r="T118" i="12"/>
  <c r="Q118" i="12"/>
  <c r="BA117" i="12"/>
  <c r="AT117" i="12"/>
  <c r="AQ117" i="12"/>
  <c r="AR117" i="12" s="1"/>
  <c r="AS117" i="12" s="1"/>
  <c r="AU117" i="12" s="1"/>
  <c r="AG117" i="12"/>
  <c r="AD117" i="12"/>
  <c r="AE117" i="12" s="1"/>
  <c r="T117" i="12"/>
  <c r="Q117" i="12"/>
  <c r="R117" i="12" s="1"/>
  <c r="BA116" i="12"/>
  <c r="AT116" i="12"/>
  <c r="AQ116" i="12"/>
  <c r="AG116" i="12"/>
  <c r="AD116" i="12"/>
  <c r="AE116" i="12" s="1"/>
  <c r="AF116" i="12" s="1"/>
  <c r="AH116" i="12" s="1"/>
  <c r="T116" i="12"/>
  <c r="Q116" i="12"/>
  <c r="BA115" i="12"/>
  <c r="AT115" i="12"/>
  <c r="AQ115" i="12"/>
  <c r="AG115" i="12"/>
  <c r="AD115" i="12"/>
  <c r="T115" i="12"/>
  <c r="Q115" i="12"/>
  <c r="R115" i="12" s="1"/>
  <c r="S115" i="12" s="1"/>
  <c r="BA114" i="12"/>
  <c r="AT114" i="12"/>
  <c r="AQ114" i="12"/>
  <c r="AG114" i="12"/>
  <c r="AD114" i="12"/>
  <c r="T114" i="12"/>
  <c r="Q114" i="12"/>
  <c r="BA113" i="12"/>
  <c r="AT113" i="12"/>
  <c r="AQ113" i="12"/>
  <c r="AG113" i="12"/>
  <c r="AD113" i="12"/>
  <c r="T113" i="12"/>
  <c r="Q113" i="12"/>
  <c r="R113" i="12" s="1"/>
  <c r="BA112" i="12"/>
  <c r="AT112" i="12"/>
  <c r="AQ112" i="12"/>
  <c r="AR112" i="12" s="1"/>
  <c r="AS112" i="12" s="1"/>
  <c r="AU112" i="12" s="1"/>
  <c r="AG112" i="12"/>
  <c r="AD112" i="12"/>
  <c r="T112" i="12"/>
  <c r="Q112" i="12"/>
  <c r="BA111" i="12"/>
  <c r="AT111" i="12"/>
  <c r="AQ111" i="12"/>
  <c r="AG111" i="12"/>
  <c r="AE111" i="12"/>
  <c r="AF111" i="12" s="1"/>
  <c r="AH111" i="12" s="1"/>
  <c r="T111" i="12"/>
  <c r="Q111" i="12"/>
  <c r="R111" i="12" s="1"/>
  <c r="S111" i="12" s="1"/>
  <c r="BA109" i="12"/>
  <c r="AT109" i="12"/>
  <c r="AQ109" i="12"/>
  <c r="AR109" i="12" s="1"/>
  <c r="AG109" i="12"/>
  <c r="AE109" i="12"/>
  <c r="AD109" i="12"/>
  <c r="AF109" i="12" s="1"/>
  <c r="AH109" i="12" s="1"/>
  <c r="T109" i="12"/>
  <c r="R109" i="12"/>
  <c r="Q109" i="12"/>
  <c r="S109" i="12" s="1"/>
  <c r="BA108" i="12"/>
  <c r="AT108" i="12"/>
  <c r="AR108" i="12"/>
  <c r="AQ108" i="12"/>
  <c r="AS108" i="12" s="1"/>
  <c r="AU108" i="12" s="1"/>
  <c r="AG108" i="12"/>
  <c r="AD108" i="12"/>
  <c r="T108" i="12"/>
  <c r="Q108" i="12"/>
  <c r="R108" i="12" s="1"/>
  <c r="S108" i="12" s="1"/>
  <c r="BA105" i="12"/>
  <c r="AT105" i="12"/>
  <c r="AR105" i="12"/>
  <c r="AQ105" i="12"/>
  <c r="AS105" i="12" s="1"/>
  <c r="AU105" i="12" s="1"/>
  <c r="AG105" i="12"/>
  <c r="AD105" i="12"/>
  <c r="T105" i="12"/>
  <c r="Q105" i="12"/>
  <c r="R105" i="12" s="1"/>
  <c r="S105" i="12" s="1"/>
  <c r="BA104" i="12"/>
  <c r="AT104" i="12"/>
  <c r="AR104" i="12"/>
  <c r="AQ104" i="12"/>
  <c r="AS104" i="12" s="1"/>
  <c r="AU104" i="12" s="1"/>
  <c r="AG104" i="12"/>
  <c r="AE104" i="12"/>
  <c r="AD104" i="12"/>
  <c r="AF104" i="12" s="1"/>
  <c r="AH104" i="12" s="1"/>
  <c r="T104" i="12"/>
  <c r="R104" i="12"/>
  <c r="Q104" i="12"/>
  <c r="S104" i="12" s="1"/>
  <c r="U104" i="12" s="1"/>
  <c r="BA103" i="12"/>
  <c r="AT103" i="12"/>
  <c r="AQ103" i="12"/>
  <c r="AR103" i="12" s="1"/>
  <c r="AG103" i="12"/>
  <c r="AD103" i="12"/>
  <c r="T103" i="12"/>
  <c r="Q103" i="12"/>
  <c r="BA102" i="12"/>
  <c r="AT102" i="12"/>
  <c r="AQ102" i="12"/>
  <c r="AG102" i="12"/>
  <c r="AD102" i="12"/>
  <c r="AE102" i="12" s="1"/>
  <c r="AF102" i="12" s="1"/>
  <c r="AH102" i="12" s="1"/>
  <c r="T102" i="12"/>
  <c r="Q102" i="12"/>
  <c r="BA101" i="12"/>
  <c r="AT101" i="12"/>
  <c r="AQ101" i="12"/>
  <c r="AR101" i="12" s="1"/>
  <c r="AS101" i="12" s="1"/>
  <c r="AU101" i="12" s="1"/>
  <c r="AG101" i="12"/>
  <c r="AD101" i="12"/>
  <c r="AE101" i="12" s="1"/>
  <c r="AF101" i="12" s="1"/>
  <c r="AH101" i="12" s="1"/>
  <c r="T101" i="12"/>
  <c r="Q101" i="12"/>
  <c r="BA100" i="12"/>
  <c r="AT100" i="12"/>
  <c r="AQ100" i="12"/>
  <c r="AR100" i="12" s="1"/>
  <c r="AS100" i="12" s="1"/>
  <c r="AU100" i="12" s="1"/>
  <c r="AG100" i="12"/>
  <c r="AD100" i="12"/>
  <c r="AE100" i="12" s="1"/>
  <c r="T100" i="12"/>
  <c r="Q100" i="12"/>
  <c r="BA99" i="12"/>
  <c r="AT99" i="12"/>
  <c r="AQ99" i="12"/>
  <c r="AR99" i="12" s="1"/>
  <c r="AG99" i="12"/>
  <c r="AD99" i="12"/>
  <c r="T99" i="12"/>
  <c r="Q99" i="12"/>
  <c r="BA98" i="12"/>
  <c r="AT98" i="12"/>
  <c r="AQ98" i="12"/>
  <c r="AR98" i="12" s="1"/>
  <c r="AS98" i="12" s="1"/>
  <c r="AU98" i="12" s="1"/>
  <c r="AG98" i="12"/>
  <c r="AD98" i="12"/>
  <c r="T98" i="12"/>
  <c r="Q98" i="12"/>
  <c r="R98" i="12" s="1"/>
  <c r="BA97" i="12"/>
  <c r="AT97" i="12"/>
  <c r="AQ97" i="12"/>
  <c r="AR97" i="12" s="1"/>
  <c r="AS97" i="12" s="1"/>
  <c r="AU97" i="12" s="1"/>
  <c r="AG97" i="12"/>
  <c r="AD97" i="12"/>
  <c r="T97" i="12"/>
  <c r="Q97" i="12"/>
  <c r="S97" i="12" s="1"/>
  <c r="BA96" i="12"/>
  <c r="AT96" i="12"/>
  <c r="AQ96" i="12"/>
  <c r="AR96" i="12" s="1"/>
  <c r="AS96" i="12" s="1"/>
  <c r="AU96" i="12" s="1"/>
  <c r="AG96" i="12"/>
  <c r="AD96" i="12"/>
  <c r="AE96" i="12" s="1"/>
  <c r="T96" i="12"/>
  <c r="Q96" i="12"/>
  <c r="R96" i="12" s="1"/>
  <c r="S96" i="12" s="1"/>
  <c r="BA95" i="12"/>
  <c r="AT95" i="12"/>
  <c r="AQ95" i="12"/>
  <c r="AR95" i="12" s="1"/>
  <c r="AS95" i="12" s="1"/>
  <c r="AU95" i="12" s="1"/>
  <c r="AG95" i="12"/>
  <c r="AE95" i="12"/>
  <c r="AF95" i="12" s="1"/>
  <c r="AH95" i="12" s="1"/>
  <c r="AD95" i="12"/>
  <c r="T95" i="12"/>
  <c r="Q95" i="12"/>
  <c r="BA94" i="12"/>
  <c r="AT94" i="12"/>
  <c r="AQ94" i="12"/>
  <c r="AG94" i="12"/>
  <c r="AD94" i="12"/>
  <c r="T94" i="12"/>
  <c r="Q94" i="12"/>
  <c r="BA93" i="12"/>
  <c r="AT93" i="12"/>
  <c r="AQ93" i="12"/>
  <c r="AR93" i="12" s="1"/>
  <c r="AS93" i="12" s="1"/>
  <c r="AU93" i="12" s="1"/>
  <c r="AG93" i="12"/>
  <c r="AD93" i="12"/>
  <c r="T93" i="12"/>
  <c r="Q93" i="12"/>
  <c r="BA92" i="12"/>
  <c r="AT92" i="12"/>
  <c r="AQ92" i="12"/>
  <c r="AG92" i="12"/>
  <c r="AD92" i="12"/>
  <c r="AE92" i="12" s="1"/>
  <c r="T92" i="12"/>
  <c r="Q92" i="12"/>
  <c r="BA91" i="12"/>
  <c r="AT91" i="12"/>
  <c r="AQ91" i="12"/>
  <c r="AR91" i="12" s="1"/>
  <c r="AS91" i="12" s="1"/>
  <c r="AU91" i="12" s="1"/>
  <c r="AG91" i="12"/>
  <c r="AD91" i="12"/>
  <c r="T91" i="12"/>
  <c r="Q91" i="12"/>
  <c r="R91" i="12" s="1"/>
  <c r="S91" i="12" s="1"/>
  <c r="BA90" i="12"/>
  <c r="AT90" i="12"/>
  <c r="AQ90" i="12"/>
  <c r="AG90" i="12"/>
  <c r="AD90" i="12"/>
  <c r="T90" i="12"/>
  <c r="Q90" i="12"/>
  <c r="BA89" i="12"/>
  <c r="AT89" i="12"/>
  <c r="AQ89" i="12"/>
  <c r="AG89" i="12"/>
  <c r="AD89" i="12"/>
  <c r="T89" i="12"/>
  <c r="Q89" i="12"/>
  <c r="BA88" i="12"/>
  <c r="AT88" i="12"/>
  <c r="AQ88" i="12"/>
  <c r="AR88" i="12" s="1"/>
  <c r="AS88" i="12" s="1"/>
  <c r="AU88" i="12" s="1"/>
  <c r="AG88" i="12"/>
  <c r="AD88" i="12"/>
  <c r="AE88" i="12" s="1"/>
  <c r="T88" i="12"/>
  <c r="Q88" i="12"/>
  <c r="R88" i="12" s="1"/>
  <c r="S88" i="12" s="1"/>
  <c r="BA86" i="12"/>
  <c r="AT86" i="12"/>
  <c r="AQ86" i="12"/>
  <c r="AR86" i="12" s="1"/>
  <c r="AS86" i="12" s="1"/>
  <c r="AU86" i="12" s="1"/>
  <c r="AG86" i="12"/>
  <c r="AD86" i="12"/>
  <c r="T86" i="12"/>
  <c r="Q86" i="12"/>
  <c r="BA83" i="12"/>
  <c r="AT83" i="12"/>
  <c r="AQ83" i="12"/>
  <c r="AG83" i="12"/>
  <c r="AD83" i="12"/>
  <c r="T83" i="12"/>
  <c r="Q83" i="12"/>
  <c r="R83" i="12" s="1"/>
  <c r="S83" i="12" s="1"/>
  <c r="BA76" i="12"/>
  <c r="AG76" i="12"/>
  <c r="AD76" i="12"/>
  <c r="T76" i="12"/>
  <c r="Q76" i="12"/>
  <c r="R76" i="12" s="1"/>
  <c r="S76" i="12" s="1"/>
  <c r="BA75" i="12"/>
  <c r="AG75" i="12"/>
  <c r="AD75" i="12"/>
  <c r="T75" i="12"/>
  <c r="Q75" i="12"/>
  <c r="BA74" i="12"/>
  <c r="AG74" i="12"/>
  <c r="AD74" i="12"/>
  <c r="T74" i="12"/>
  <c r="Q74" i="12"/>
  <c r="BA73" i="12"/>
  <c r="AT73" i="12"/>
  <c r="AQ73" i="12"/>
  <c r="AG73" i="12"/>
  <c r="AD73" i="12"/>
  <c r="T73" i="12"/>
  <c r="R73" i="12"/>
  <c r="S73" i="12" s="1"/>
  <c r="BA69" i="12"/>
  <c r="AT69" i="12"/>
  <c r="AQ69" i="12"/>
  <c r="AG69" i="12"/>
  <c r="AD69" i="12"/>
  <c r="T69" i="12"/>
  <c r="Q69" i="12"/>
  <c r="BA67" i="12"/>
  <c r="AG67" i="12"/>
  <c r="AD67" i="12"/>
  <c r="AE67" i="12" s="1"/>
  <c r="AF67" i="12" s="1"/>
  <c r="AH67" i="12" s="1"/>
  <c r="T67" i="12"/>
  <c r="Q67" i="12"/>
  <c r="R67" i="12" s="1"/>
  <c r="BA66" i="12"/>
  <c r="AG66" i="12"/>
  <c r="AD66" i="12"/>
  <c r="T66" i="12"/>
  <c r="Q66" i="12"/>
  <c r="R66" i="12" s="1"/>
  <c r="S66" i="12" s="1"/>
  <c r="BA65" i="12"/>
  <c r="AT65" i="12"/>
  <c r="AQ65" i="12"/>
  <c r="AG65" i="12"/>
  <c r="AD65" i="12"/>
  <c r="T65" i="12"/>
  <c r="Q65" i="12"/>
  <c r="BA60" i="12"/>
  <c r="AT60" i="12"/>
  <c r="AQ60" i="12"/>
  <c r="AG60" i="12"/>
  <c r="AD60" i="12"/>
  <c r="T60" i="12"/>
  <c r="Q60" i="12"/>
  <c r="BA59" i="12"/>
  <c r="AT59" i="12"/>
  <c r="AQ59" i="12"/>
  <c r="AG59" i="12"/>
  <c r="AD59" i="12"/>
  <c r="AE59" i="12" s="1"/>
  <c r="AF59" i="12" s="1"/>
  <c r="AH59" i="12" s="1"/>
  <c r="T59" i="12"/>
  <c r="Q59" i="12"/>
  <c r="BA58" i="12"/>
  <c r="AT58" i="12"/>
  <c r="AQ58" i="12"/>
  <c r="AG58" i="12"/>
  <c r="AD58" i="12"/>
  <c r="T58" i="12"/>
  <c r="R58" i="12"/>
  <c r="S58" i="12" s="1"/>
  <c r="Q58" i="12"/>
  <c r="BA56" i="12"/>
  <c r="AG56" i="12"/>
  <c r="AD56" i="12"/>
  <c r="T56" i="12"/>
  <c r="Q56" i="12"/>
  <c r="BA55" i="12"/>
  <c r="AT55" i="12"/>
  <c r="AQ55" i="12"/>
  <c r="AR55" i="12" s="1"/>
  <c r="AS55" i="12" s="1"/>
  <c r="AU55" i="12" s="1"/>
  <c r="AG55" i="12"/>
  <c r="AD55" i="12"/>
  <c r="T55" i="12"/>
  <c r="Q55" i="12"/>
  <c r="R55" i="12" s="1"/>
  <c r="S55" i="12" s="1"/>
  <c r="BA54" i="12"/>
  <c r="AT54" i="12"/>
  <c r="AQ54" i="12"/>
  <c r="AG54" i="12"/>
  <c r="AD54" i="12"/>
  <c r="T54" i="12"/>
  <c r="Q54" i="12"/>
  <c r="R54" i="12" s="1"/>
  <c r="S54" i="12" s="1"/>
  <c r="BA51" i="12"/>
  <c r="AT51" i="12"/>
  <c r="AQ51" i="12"/>
  <c r="AR51" i="12" s="1"/>
  <c r="AG51" i="12"/>
  <c r="AD51" i="12"/>
  <c r="T51" i="12"/>
  <c r="Q51" i="12"/>
  <c r="R51" i="12" s="1"/>
  <c r="S51" i="12" s="1"/>
  <c r="BA46" i="12"/>
  <c r="AT46" i="12"/>
  <c r="AQ46" i="12"/>
  <c r="AR46" i="12" s="1"/>
  <c r="AS46" i="12" s="1"/>
  <c r="AU46" i="12" s="1"/>
  <c r="AG46" i="12"/>
  <c r="AD46" i="12"/>
  <c r="T46" i="12"/>
  <c r="Q46" i="12"/>
  <c r="BA27" i="12"/>
  <c r="AT27" i="12"/>
  <c r="AQ27" i="12"/>
  <c r="AG27" i="12"/>
  <c r="AD27" i="12"/>
  <c r="T27" i="12"/>
  <c r="Q27" i="12"/>
  <c r="BA20" i="12"/>
  <c r="AT20" i="12"/>
  <c r="AR20" i="12"/>
  <c r="AQ20" i="12"/>
  <c r="AS20" i="12" s="1"/>
  <c r="AV20" i="12" s="1"/>
  <c r="AG20" i="12"/>
  <c r="AE20" i="12"/>
  <c r="AD20" i="12"/>
  <c r="AF20" i="12" s="1"/>
  <c r="AH20" i="12" s="1"/>
  <c r="T20" i="12"/>
  <c r="R20" i="12"/>
  <c r="S20" i="12" s="1"/>
  <c r="U20" i="12" s="1"/>
  <c r="BA19" i="12"/>
  <c r="AT19" i="12"/>
  <c r="AQ19" i="12"/>
  <c r="AR19" i="12" s="1"/>
  <c r="AS19" i="12" s="1"/>
  <c r="AU19" i="12" s="1"/>
  <c r="AG19" i="12"/>
  <c r="AD19" i="12"/>
  <c r="T19" i="12"/>
  <c r="Q19" i="12"/>
  <c r="R19" i="12" s="1"/>
  <c r="S19" i="12" s="1"/>
  <c r="BA18" i="12"/>
  <c r="AQ18" i="12"/>
  <c r="AD18" i="12"/>
  <c r="Q18" i="12"/>
  <c r="R18" i="12" s="1"/>
  <c r="U18" i="12" s="1"/>
  <c r="BA17" i="12"/>
  <c r="AQ17" i="12"/>
  <c r="AG17" i="12"/>
  <c r="AD17" i="12"/>
  <c r="Q17" i="12"/>
  <c r="BA16" i="12"/>
  <c r="AD16" i="12"/>
  <c r="Q16" i="12"/>
  <c r="BA15" i="12"/>
  <c r="AQ15" i="12"/>
  <c r="AR15" i="12" s="1"/>
  <c r="AU15" i="12" s="1"/>
  <c r="AD15" i="12"/>
  <c r="AE15" i="12" s="1"/>
  <c r="AH15" i="12" s="1"/>
  <c r="Q15" i="12"/>
  <c r="BA14" i="12"/>
  <c r="AT14" i="12"/>
  <c r="AQ14" i="12"/>
  <c r="AG14" i="12"/>
  <c r="AD14" i="12"/>
  <c r="T14" i="12"/>
  <c r="Q14" i="12"/>
  <c r="BA12" i="12"/>
  <c r="AT12" i="12"/>
  <c r="AQ12" i="12"/>
  <c r="AG12" i="12"/>
  <c r="AD12" i="12"/>
  <c r="T12" i="12"/>
  <c r="Q12" i="12"/>
  <c r="BA11" i="12"/>
  <c r="AT11" i="12"/>
  <c r="AR11" i="12"/>
  <c r="AQ11" i="12"/>
  <c r="AG11" i="12"/>
  <c r="AD11" i="12"/>
  <c r="T11" i="12"/>
  <c r="Q11" i="12"/>
  <c r="R11" i="12" s="1"/>
  <c r="BA10" i="12"/>
  <c r="AT10" i="12"/>
  <c r="AR10" i="12"/>
  <c r="AQ10" i="12"/>
  <c r="AS10" i="12" s="1"/>
  <c r="AU10" i="12" s="1"/>
  <c r="AG10" i="12"/>
  <c r="AE10" i="12"/>
  <c r="AD10" i="12"/>
  <c r="T10" i="12"/>
  <c r="Q10" i="12"/>
  <c r="BA9" i="12"/>
  <c r="AT9" i="12"/>
  <c r="AR9" i="12"/>
  <c r="AQ9" i="12"/>
  <c r="AS9" i="12" s="1"/>
  <c r="AU9" i="12" s="1"/>
  <c r="AG9" i="12"/>
  <c r="AD9" i="12"/>
  <c r="AE9" i="12" s="1"/>
  <c r="AF9" i="12" s="1"/>
  <c r="AH9" i="12" s="1"/>
  <c r="T9" i="12"/>
  <c r="Q9" i="12"/>
  <c r="R9" i="12" s="1"/>
  <c r="S9" i="12" s="1"/>
  <c r="BA8" i="12"/>
  <c r="AT8" i="12"/>
  <c r="AQ8" i="12"/>
  <c r="AG8" i="12"/>
  <c r="AE8" i="12"/>
  <c r="AF8" i="12" s="1"/>
  <c r="AH8" i="12" s="1"/>
  <c r="T8" i="12"/>
  <c r="Q8" i="12"/>
  <c r="BA7" i="12"/>
  <c r="AT7" i="12"/>
  <c r="AQ7" i="12"/>
  <c r="AR7" i="12" s="1"/>
  <c r="AS7" i="12" s="1"/>
  <c r="AU7" i="12" s="1"/>
  <c r="AG7" i="12"/>
  <c r="AE7" i="12"/>
  <c r="AD7" i="12"/>
  <c r="AF7" i="12" s="1"/>
  <c r="AH7" i="12" s="1"/>
  <c r="T7" i="12"/>
  <c r="Q7" i="12"/>
  <c r="R7" i="12" s="1"/>
  <c r="S7" i="12" s="1"/>
  <c r="BA6" i="12"/>
  <c r="AT6" i="12"/>
  <c r="AQ6" i="12"/>
  <c r="AG6" i="12"/>
  <c r="AD6" i="12"/>
  <c r="AE6" i="12" s="1"/>
  <c r="AF6" i="12" s="1"/>
  <c r="AH6" i="12" s="1"/>
  <c r="T6" i="12"/>
  <c r="Q6" i="12"/>
  <c r="BA5" i="12"/>
  <c r="AT5" i="12"/>
  <c r="AQ5" i="12"/>
  <c r="AG5" i="12"/>
  <c r="AD5" i="12"/>
  <c r="T5" i="12"/>
  <c r="Q5" i="12"/>
  <c r="S5" i="12" s="1"/>
  <c r="U5" i="12" s="1"/>
  <c r="BA4" i="12"/>
  <c r="AT4" i="12"/>
  <c r="AQ4" i="12"/>
  <c r="AR4" i="12" s="1"/>
  <c r="AG4" i="12"/>
  <c r="AD4" i="12"/>
  <c r="T4" i="12"/>
  <c r="Q4" i="12"/>
  <c r="BA3" i="12"/>
  <c r="AT3" i="12"/>
  <c r="AR3" i="12"/>
  <c r="AS3" i="12" s="1"/>
  <c r="AU3" i="12" s="1"/>
  <c r="AQ3" i="12"/>
  <c r="AG3" i="12"/>
  <c r="AD3" i="12"/>
  <c r="T3" i="12"/>
  <c r="Q3" i="12"/>
  <c r="AA20" i="4" l="1"/>
  <c r="AC20" i="4" s="1"/>
  <c r="M15" i="4"/>
  <c r="AB15" i="4" s="1"/>
  <c r="Z15" i="4"/>
  <c r="DO118" i="4"/>
  <c r="DO102" i="4"/>
  <c r="DO86" i="4"/>
  <c r="DO70" i="4"/>
  <c r="DO38" i="4"/>
  <c r="DO130" i="4"/>
  <c r="DK124" i="4"/>
  <c r="DK108" i="4"/>
  <c r="DL135" i="4"/>
  <c r="DL119" i="4"/>
  <c r="DL103" i="4"/>
  <c r="DL87" i="4"/>
  <c r="DL71" i="4"/>
  <c r="DM126" i="4"/>
  <c r="DM110" i="4"/>
  <c r="DO132" i="4"/>
  <c r="DQ138" i="4"/>
  <c r="DQ122" i="4"/>
  <c r="DQ106" i="4"/>
  <c r="DQ90" i="4"/>
  <c r="DQ74" i="4"/>
  <c r="DQ58" i="4"/>
  <c r="DQ42" i="4"/>
  <c r="DQ26" i="4"/>
  <c r="DM94" i="4"/>
  <c r="DM78" i="4"/>
  <c r="DM62" i="4"/>
  <c r="DM46" i="4"/>
  <c r="DM30" i="4"/>
  <c r="DN133" i="4"/>
  <c r="DN117" i="4"/>
  <c r="DN101" i="4"/>
  <c r="DN85" i="4"/>
  <c r="DN69" i="4"/>
  <c r="DN53" i="4"/>
  <c r="DN37" i="4"/>
  <c r="DK112" i="4"/>
  <c r="DK96" i="4"/>
  <c r="DK80" i="4"/>
  <c r="DK64" i="4"/>
  <c r="DK48" i="4"/>
  <c r="DK32" i="4"/>
  <c r="DO54" i="4"/>
  <c r="DP99" i="4"/>
  <c r="DP83" i="4"/>
  <c r="DO20" i="4"/>
  <c r="Z16" i="4"/>
  <c r="M16" i="4"/>
  <c r="AB16" i="4" s="1"/>
  <c r="Z14" i="4"/>
  <c r="M14" i="4"/>
  <c r="AB14" i="4" s="1"/>
  <c r="Z18" i="4"/>
  <c r="M18" i="4"/>
  <c r="AB18" i="4" s="1"/>
  <c r="Z17" i="4"/>
  <c r="M17" i="4"/>
  <c r="AB17" i="4" s="1"/>
  <c r="AB13" i="4"/>
  <c r="DO127" i="4"/>
  <c r="DO120" i="4"/>
  <c r="DN38" i="4"/>
  <c r="DO128" i="4"/>
  <c r="DL49" i="4"/>
  <c r="DL33" i="4"/>
  <c r="DN21" i="4"/>
  <c r="DP45" i="4"/>
  <c r="DP29" i="4"/>
  <c r="DQ23" i="4"/>
  <c r="DP56" i="4"/>
  <c r="DQ29" i="4"/>
  <c r="DM33" i="4"/>
  <c r="DK35" i="4"/>
  <c r="DQ45" i="4"/>
  <c r="DM49" i="4"/>
  <c r="DN88" i="4"/>
  <c r="DN120" i="4"/>
  <c r="DP24" i="4"/>
  <c r="DO136" i="4"/>
  <c r="DO138" i="4"/>
  <c r="DO122" i="4"/>
  <c r="DN22" i="4"/>
  <c r="DO131" i="4"/>
  <c r="DN138" i="4"/>
  <c r="DN122" i="4"/>
  <c r="DN106" i="4"/>
  <c r="DN90" i="4"/>
  <c r="DN74" i="4"/>
  <c r="DN58" i="4"/>
  <c r="DN42" i="4"/>
  <c r="DN26" i="4"/>
  <c r="DO41" i="4"/>
  <c r="DO57" i="4"/>
  <c r="DO73" i="4"/>
  <c r="DK133" i="4"/>
  <c r="DK69" i="4"/>
  <c r="DM131" i="4"/>
  <c r="DM115" i="4"/>
  <c r="DM99" i="4"/>
  <c r="DM67" i="4"/>
  <c r="DM51" i="4"/>
  <c r="DM35" i="4"/>
  <c r="DQ127" i="4"/>
  <c r="DQ111" i="4"/>
  <c r="DQ95" i="4"/>
  <c r="DQ63" i="4"/>
  <c r="DQ47" i="4"/>
  <c r="DQ77" i="4"/>
  <c r="DM81" i="4"/>
  <c r="DO39" i="4"/>
  <c r="DO55" i="4"/>
  <c r="DO71" i="4"/>
  <c r="DO87" i="4"/>
  <c r="DO103" i="4"/>
  <c r="DO119" i="4"/>
  <c r="DM20" i="4"/>
  <c r="DK135" i="4"/>
  <c r="DK119" i="4"/>
  <c r="DK103" i="4"/>
  <c r="DK87" i="4"/>
  <c r="DK71" i="4"/>
  <c r="DK55" i="4"/>
  <c r="DK39" i="4"/>
  <c r="DL55" i="4"/>
  <c r="DL39" i="4"/>
  <c r="DN124" i="4"/>
  <c r="DN92" i="4"/>
  <c r="DN76" i="4"/>
  <c r="DN60" i="4"/>
  <c r="DN44" i="4"/>
  <c r="DN28" i="4"/>
  <c r="DP67" i="4"/>
  <c r="DP51" i="4"/>
  <c r="DP35" i="4"/>
  <c r="DL78" i="4"/>
  <c r="DL62" i="4"/>
  <c r="DP138" i="4"/>
  <c r="DP122" i="4"/>
  <c r="DP106" i="4"/>
  <c r="DP90" i="4"/>
  <c r="DP74" i="4"/>
  <c r="DP58" i="4"/>
  <c r="DP26" i="4"/>
  <c r="DL126" i="4"/>
  <c r="DL110" i="4"/>
  <c r="DL94" i="4"/>
  <c r="DM133" i="4"/>
  <c r="DM117" i="4"/>
  <c r="DM101" i="4"/>
  <c r="DM85" i="4"/>
  <c r="DM37" i="4"/>
  <c r="DQ129" i="4"/>
  <c r="DQ113" i="4"/>
  <c r="DQ97" i="4"/>
  <c r="DQ81" i="4"/>
  <c r="DQ65" i="4"/>
  <c r="DQ49" i="4"/>
  <c r="DL42" i="4"/>
  <c r="DN33" i="4"/>
  <c r="DQ134" i="4"/>
  <c r="DO106" i="4"/>
  <c r="DO90" i="4"/>
  <c r="DO74" i="4"/>
  <c r="DP38" i="4"/>
  <c r="DP54" i="4"/>
  <c r="DP70" i="4"/>
  <c r="DP102" i="4"/>
  <c r="DP118" i="4"/>
  <c r="DO26" i="4"/>
  <c r="DP111" i="4"/>
  <c r="DM106" i="4"/>
  <c r="DQ118" i="4"/>
  <c r="DQ86" i="4"/>
  <c r="DQ70" i="4"/>
  <c r="DO135" i="4"/>
  <c r="DO89" i="4"/>
  <c r="DO105" i="4"/>
  <c r="DO121" i="4"/>
  <c r="DO137" i="4"/>
  <c r="DN40" i="4"/>
  <c r="DK28" i="4"/>
  <c r="DL35" i="4"/>
  <c r="DQ38" i="4"/>
  <c r="DM42" i="4"/>
  <c r="DN49" i="4"/>
  <c r="DL51" i="4"/>
  <c r="DQ54" i="4"/>
  <c r="DM58" i="4"/>
  <c r="DP63" i="4"/>
  <c r="DN65" i="4"/>
  <c r="DM74" i="4"/>
  <c r="DP79" i="4"/>
  <c r="DN81" i="4"/>
  <c r="DL83" i="4"/>
  <c r="DM90" i="4"/>
  <c r="DP40" i="4"/>
  <c r="DQ24" i="4"/>
  <c r="DL30" i="4"/>
  <c r="DQ33" i="4"/>
  <c r="DL46" i="4"/>
  <c r="DL58" i="4"/>
  <c r="DP134" i="4"/>
  <c r="DQ125" i="4"/>
  <c r="DQ28" i="4"/>
  <c r="DM32" i="4"/>
  <c r="DK34" i="4"/>
  <c r="DP37" i="4"/>
  <c r="DN39" i="4"/>
  <c r="DL41" i="4"/>
  <c r="DQ44" i="4"/>
  <c r="DM48" i="4"/>
  <c r="DK50" i="4"/>
  <c r="DP53" i="4"/>
  <c r="DN55" i="4"/>
  <c r="DL57" i="4"/>
  <c r="DQ60" i="4"/>
  <c r="DM64" i="4"/>
  <c r="DK66" i="4"/>
  <c r="DP69" i="4"/>
  <c r="DN71" i="4"/>
  <c r="DL73" i="4"/>
  <c r="DQ76" i="4"/>
  <c r="DM80" i="4"/>
  <c r="DK82" i="4"/>
  <c r="DP85" i="4"/>
  <c r="DN87" i="4"/>
  <c r="DL89" i="4"/>
  <c r="DQ92" i="4"/>
  <c r="DM96" i="4"/>
  <c r="DK98" i="4"/>
  <c r="DP101" i="4"/>
  <c r="DN103" i="4"/>
  <c r="DL105" i="4"/>
  <c r="DQ108" i="4"/>
  <c r="DM112" i="4"/>
  <c r="DK114" i="4"/>
  <c r="DP117" i="4"/>
  <c r="DN119" i="4"/>
  <c r="DL121" i="4"/>
  <c r="DQ124" i="4"/>
  <c r="DM128" i="4"/>
  <c r="DK130" i="4"/>
  <c r="DP133" i="4"/>
  <c r="DN135" i="4"/>
  <c r="DK27" i="4"/>
  <c r="DP30" i="4"/>
  <c r="DN32" i="4"/>
  <c r="DL34" i="4"/>
  <c r="DQ37" i="4"/>
  <c r="DM41" i="4"/>
  <c r="DK43" i="4"/>
  <c r="DP46" i="4"/>
  <c r="DN48" i="4"/>
  <c r="DP62" i="4"/>
  <c r="DQ30" i="4"/>
  <c r="DM34" i="4"/>
  <c r="DP39" i="4"/>
  <c r="DN41" i="4"/>
  <c r="DQ46" i="4"/>
  <c r="DM50" i="4"/>
  <c r="DP55" i="4"/>
  <c r="DN57" i="4"/>
  <c r="DQ62" i="4"/>
  <c r="DM66" i="4"/>
  <c r="DP71" i="4"/>
  <c r="DN73" i="4"/>
  <c r="DQ78" i="4"/>
  <c r="DM82" i="4"/>
  <c r="DP87" i="4"/>
  <c r="DN89" i="4"/>
  <c r="DL91" i="4"/>
  <c r="DQ94" i="4"/>
  <c r="DM98" i="4"/>
  <c r="DP103" i="4"/>
  <c r="DN105" i="4"/>
  <c r="DQ110" i="4"/>
  <c r="DM114" i="4"/>
  <c r="DP119" i="4"/>
  <c r="DN121" i="4"/>
  <c r="DQ126" i="4"/>
  <c r="DM130" i="4"/>
  <c r="DN137" i="4"/>
  <c r="DK29" i="4"/>
  <c r="DP32" i="4"/>
  <c r="DM43" i="4"/>
  <c r="DL20" i="4"/>
  <c r="DO27" i="4"/>
  <c r="DK31" i="4"/>
  <c r="DO43" i="4"/>
  <c r="DO59" i="4"/>
  <c r="DO75" i="4"/>
  <c r="DO91" i="4"/>
  <c r="DO107" i="4"/>
  <c r="DM19" i="4"/>
  <c r="DQ19" i="4"/>
  <c r="DP19" i="4"/>
  <c r="DO19" i="4"/>
  <c r="DK12" i="4"/>
  <c r="DP21" i="4"/>
  <c r="DM26" i="4"/>
  <c r="DL12" i="4"/>
  <c r="DQ21" i="4"/>
  <c r="DN12" i="4"/>
  <c r="DP12" i="4"/>
  <c r="DN20" i="4"/>
  <c r="DL22" i="4"/>
  <c r="DK25" i="4"/>
  <c r="DQ12" i="4"/>
  <c r="DM22" i="4"/>
  <c r="DL25" i="4"/>
  <c r="DP20" i="4"/>
  <c r="DM25" i="4"/>
  <c r="DQ20" i="4"/>
  <c r="DK23" i="4"/>
  <c r="DN25" i="4"/>
  <c r="DK19" i="4"/>
  <c r="DP22" i="4"/>
  <c r="DL23" i="4"/>
  <c r="DO25" i="4"/>
  <c r="DL19" i="4"/>
  <c r="DQ22" i="4"/>
  <c r="DM23" i="4"/>
  <c r="DP25" i="4"/>
  <c r="DK21" i="4"/>
  <c r="DN23" i="4"/>
  <c r="DN19" i="4"/>
  <c r="DL21" i="4"/>
  <c r="DK24" i="4"/>
  <c r="DM21" i="4"/>
  <c r="DP23" i="4"/>
  <c r="DL24" i="4"/>
  <c r="DK26" i="4"/>
  <c r="DN24" i="4"/>
  <c r="DL26" i="4"/>
  <c r="DK92" i="4"/>
  <c r="DP95" i="4"/>
  <c r="DN97" i="4"/>
  <c r="DL99" i="4"/>
  <c r="DQ102" i="4"/>
  <c r="DN113" i="4"/>
  <c r="DL115" i="4"/>
  <c r="DM122" i="4"/>
  <c r="DP127" i="4"/>
  <c r="DN129" i="4"/>
  <c r="DL131" i="4"/>
  <c r="DM138" i="4"/>
  <c r="DK36" i="4"/>
  <c r="DK44" i="4"/>
  <c r="DK76" i="4"/>
  <c r="DL28" i="4"/>
  <c r="DQ31" i="4"/>
  <c r="DK37" i="4"/>
  <c r="DL44" i="4"/>
  <c r="DK53" i="4"/>
  <c r="DL76" i="4"/>
  <c r="DQ79" i="4"/>
  <c r="DM83" i="4"/>
  <c r="DK85" i="4"/>
  <c r="DL92" i="4"/>
  <c r="DK101" i="4"/>
  <c r="DK117" i="4"/>
  <c r="DL124" i="4"/>
  <c r="DK84" i="4"/>
  <c r="DP31" i="4"/>
  <c r="DM28" i="4"/>
  <c r="DP33" i="4"/>
  <c r="DN35" i="4"/>
  <c r="DL37" i="4"/>
  <c r="DM44" i="4"/>
  <c r="DN51" i="4"/>
  <c r="DM60" i="4"/>
  <c r="DK62" i="4"/>
  <c r="DQ88" i="4"/>
  <c r="DN99" i="4"/>
  <c r="DK110" i="4"/>
  <c r="DN131" i="4"/>
  <c r="DL27" i="4"/>
  <c r="DP47" i="4"/>
  <c r="DP42" i="4"/>
  <c r="DM53" i="4"/>
  <c r="DM69" i="4"/>
  <c r="DN108" i="4"/>
  <c r="DK60" i="4"/>
  <c r="DL67" i="4"/>
  <c r="DP28" i="4"/>
  <c r="DN30" i="4"/>
  <c r="DL32" i="4"/>
  <c r="DQ35" i="4"/>
  <c r="DM39" i="4"/>
  <c r="DK41" i="4"/>
  <c r="DP44" i="4"/>
  <c r="DN46" i="4"/>
  <c r="DL48" i="4"/>
  <c r="DQ51" i="4"/>
  <c r="DM55" i="4"/>
  <c r="DK57" i="4"/>
  <c r="DP60" i="4"/>
  <c r="DN62" i="4"/>
  <c r="DL64" i="4"/>
  <c r="DQ67" i="4"/>
  <c r="DM71" i="4"/>
  <c r="DK73" i="4"/>
  <c r="DP76" i="4"/>
  <c r="DN78" i="4"/>
  <c r="DL80" i="4"/>
  <c r="DQ83" i="4"/>
  <c r="DM87" i="4"/>
  <c r="DK89" i="4"/>
  <c r="DP92" i="4"/>
  <c r="DN94" i="4"/>
  <c r="DL96" i="4"/>
  <c r="DQ99" i="4"/>
  <c r="DM103" i="4"/>
  <c r="DK105" i="4"/>
  <c r="DP108" i="4"/>
  <c r="DN110" i="4"/>
  <c r="DL112" i="4"/>
  <c r="DQ115" i="4"/>
  <c r="DM119" i="4"/>
  <c r="DK121" i="4"/>
  <c r="DP124" i="4"/>
  <c r="DN126" i="4"/>
  <c r="DL128" i="4"/>
  <c r="DQ131" i="4"/>
  <c r="DM135" i="4"/>
  <c r="DK137" i="4"/>
  <c r="DL137" i="4"/>
  <c r="DL50" i="4"/>
  <c r="DQ53" i="4"/>
  <c r="DM57" i="4"/>
  <c r="DK59" i="4"/>
  <c r="DN64" i="4"/>
  <c r="DL66" i="4"/>
  <c r="DQ69" i="4"/>
  <c r="DM73" i="4"/>
  <c r="DK75" i="4"/>
  <c r="DP78" i="4"/>
  <c r="DN80" i="4"/>
  <c r="DL82" i="4"/>
  <c r="DQ85" i="4"/>
  <c r="DM89" i="4"/>
  <c r="DK91" i="4"/>
  <c r="DP94" i="4"/>
  <c r="DN96" i="4"/>
  <c r="DL98" i="4"/>
  <c r="DQ101" i="4"/>
  <c r="DM105" i="4"/>
  <c r="DK107" i="4"/>
  <c r="DP110" i="4"/>
  <c r="DN112" i="4"/>
  <c r="DL114" i="4"/>
  <c r="DQ117" i="4"/>
  <c r="DM121" i="4"/>
  <c r="DK123" i="4"/>
  <c r="DP126" i="4"/>
  <c r="DN128" i="4"/>
  <c r="DL130" i="4"/>
  <c r="DQ133" i="4"/>
  <c r="DM137" i="4"/>
  <c r="DK139" i="4"/>
  <c r="DL139" i="4"/>
  <c r="DK100" i="4"/>
  <c r="DM27" i="4"/>
  <c r="DN34" i="4"/>
  <c r="DL36" i="4"/>
  <c r="DQ39" i="4"/>
  <c r="DK45" i="4"/>
  <c r="DP48" i="4"/>
  <c r="DN50" i="4"/>
  <c r="DL52" i="4"/>
  <c r="DQ55" i="4"/>
  <c r="DM59" i="4"/>
  <c r="DK61" i="4"/>
  <c r="DP64" i="4"/>
  <c r="DN66" i="4"/>
  <c r="DL68" i="4"/>
  <c r="DQ71" i="4"/>
  <c r="DM75" i="4"/>
  <c r="DK77" i="4"/>
  <c r="DP80" i="4"/>
  <c r="DN82" i="4"/>
  <c r="DQ87" i="4"/>
  <c r="DK93" i="4"/>
  <c r="DP96" i="4"/>
  <c r="DL100" i="4"/>
  <c r="DQ103" i="4"/>
  <c r="DM107" i="4"/>
  <c r="DK109" i="4"/>
  <c r="DP112" i="4"/>
  <c r="DN114" i="4"/>
  <c r="DL116" i="4"/>
  <c r="DQ119" i="4"/>
  <c r="DM123" i="4"/>
  <c r="DK125" i="4"/>
  <c r="DP128" i="4"/>
  <c r="DN130" i="4"/>
  <c r="DL132" i="4"/>
  <c r="DQ135" i="4"/>
  <c r="DM139" i="4"/>
  <c r="DL59" i="4"/>
  <c r="DK132" i="4"/>
  <c r="DN27" i="4"/>
  <c r="DL29" i="4"/>
  <c r="DQ32" i="4"/>
  <c r="DM36" i="4"/>
  <c r="DK38" i="4"/>
  <c r="DP41" i="4"/>
  <c r="DN43" i="4"/>
  <c r="DL45" i="4"/>
  <c r="DQ48" i="4"/>
  <c r="DM52" i="4"/>
  <c r="DK54" i="4"/>
  <c r="DP57" i="4"/>
  <c r="DN59" i="4"/>
  <c r="DL61" i="4"/>
  <c r="DQ64" i="4"/>
  <c r="DM68" i="4"/>
  <c r="DP73" i="4"/>
  <c r="DN75" i="4"/>
  <c r="DL77" i="4"/>
  <c r="DQ80" i="4"/>
  <c r="DK86" i="4"/>
  <c r="DP89" i="4"/>
  <c r="DN91" i="4"/>
  <c r="DL93" i="4"/>
  <c r="DQ96" i="4"/>
  <c r="DM100" i="4"/>
  <c r="DK102" i="4"/>
  <c r="DP105" i="4"/>
  <c r="DN107" i="4"/>
  <c r="DL109" i="4"/>
  <c r="DQ112" i="4"/>
  <c r="DM116" i="4"/>
  <c r="DK118" i="4"/>
  <c r="DP121" i="4"/>
  <c r="DN123" i="4"/>
  <c r="DQ128" i="4"/>
  <c r="DM132" i="4"/>
  <c r="DK134" i="4"/>
  <c r="DP137" i="4"/>
  <c r="DN139" i="4"/>
  <c r="DL75" i="4"/>
  <c r="DM29" i="4"/>
  <c r="DP34" i="4"/>
  <c r="DN36" i="4"/>
  <c r="DL38" i="4"/>
  <c r="DQ41" i="4"/>
  <c r="DM45" i="4"/>
  <c r="DK47" i="4"/>
  <c r="DP50" i="4"/>
  <c r="DN52" i="4"/>
  <c r="DQ57" i="4"/>
  <c r="DK63" i="4"/>
  <c r="DP66" i="4"/>
  <c r="DN68" i="4"/>
  <c r="DQ73" i="4"/>
  <c r="DK79" i="4"/>
  <c r="DN84" i="4"/>
  <c r="DL86" i="4"/>
  <c r="DQ89" i="4"/>
  <c r="DM93" i="4"/>
  <c r="DK95" i="4"/>
  <c r="DP98" i="4"/>
  <c r="DN100" i="4"/>
  <c r="DQ105" i="4"/>
  <c r="DK111" i="4"/>
  <c r="DP114" i="4"/>
  <c r="DN116" i="4"/>
  <c r="DL118" i="4"/>
  <c r="DQ121" i="4"/>
  <c r="DO123" i="4"/>
  <c r="DM125" i="4"/>
  <c r="DK127" i="4"/>
  <c r="DN132" i="4"/>
  <c r="DO139" i="4"/>
  <c r="DK116" i="4"/>
  <c r="DP27" i="4"/>
  <c r="DN29" i="4"/>
  <c r="DQ34" i="4"/>
  <c r="DM38" i="4"/>
  <c r="DK40" i="4"/>
  <c r="DP43" i="4"/>
  <c r="DL47" i="4"/>
  <c r="DQ50" i="4"/>
  <c r="DP59" i="4"/>
  <c r="DL63" i="4"/>
  <c r="DQ66" i="4"/>
  <c r="DM70" i="4"/>
  <c r="DK72" i="4"/>
  <c r="DP75" i="4"/>
  <c r="DN77" i="4"/>
  <c r="DL79" i="4"/>
  <c r="DN93" i="4"/>
  <c r="DL95" i="4"/>
  <c r="DQ98" i="4"/>
  <c r="DK104" i="4"/>
  <c r="DP107" i="4"/>
  <c r="DN109" i="4"/>
  <c r="DL111" i="4"/>
  <c r="DM118" i="4"/>
  <c r="DK120" i="4"/>
  <c r="DN125" i="4"/>
  <c r="DL127" i="4"/>
  <c r="DK136" i="4"/>
  <c r="DK52" i="4"/>
  <c r="DK68" i="4"/>
  <c r="DL107" i="4"/>
  <c r="DP135" i="4"/>
  <c r="DM31" i="4"/>
  <c r="DL40" i="4"/>
  <c r="DP52" i="4"/>
  <c r="DP68" i="4"/>
  <c r="DP100" i="4"/>
  <c r="DL120" i="4"/>
  <c r="DL43" i="4"/>
  <c r="DK51" i="4"/>
  <c r="DN56" i="4"/>
  <c r="DQ61" i="4"/>
  <c r="DM65" i="4"/>
  <c r="DK67" i="4"/>
  <c r="DN72" i="4"/>
  <c r="DL74" i="4"/>
  <c r="DK83" i="4"/>
  <c r="DP86" i="4"/>
  <c r="DL90" i="4"/>
  <c r="DQ93" i="4"/>
  <c r="DM97" i="4"/>
  <c r="DK99" i="4"/>
  <c r="DN104" i="4"/>
  <c r="DL106" i="4"/>
  <c r="DQ109" i="4"/>
  <c r="DM113" i="4"/>
  <c r="DK115" i="4"/>
  <c r="DL122" i="4"/>
  <c r="DM129" i="4"/>
  <c r="DK131" i="4"/>
  <c r="DN136" i="4"/>
  <c r="DL138" i="4"/>
  <c r="DQ11" i="4"/>
  <c r="DL11" i="4"/>
  <c r="DM11" i="4"/>
  <c r="DN11" i="4"/>
  <c r="DK11" i="4"/>
  <c r="DO11" i="4"/>
  <c r="R16" i="12"/>
  <c r="T16" i="12" s="1"/>
  <c r="U16" i="12"/>
  <c r="AF223" i="12"/>
  <c r="AH223" i="12" s="1"/>
  <c r="AS190" i="12"/>
  <c r="AU190" i="12" s="1"/>
  <c r="AV219" i="12"/>
  <c r="AE204" i="12"/>
  <c r="AF204" i="12" s="1"/>
  <c r="AH204" i="12" s="1"/>
  <c r="AS126" i="12"/>
  <c r="AU126" i="12" s="1"/>
  <c r="AF230" i="12"/>
  <c r="AH230" i="12" s="1"/>
  <c r="AF174" i="12"/>
  <c r="AH174" i="12" s="1"/>
  <c r="AE105" i="12"/>
  <c r="AF105" i="12" s="1"/>
  <c r="AX224" i="12"/>
  <c r="AY224" i="12" s="1"/>
  <c r="AW224" i="12"/>
  <c r="AF112" i="12"/>
  <c r="AH112" i="12" s="1"/>
  <c r="AE112" i="12"/>
  <c r="AF10" i="12"/>
  <c r="AH10" i="12" s="1"/>
  <c r="AF139" i="12"/>
  <c r="S219" i="12"/>
  <c r="U219" i="12" s="1"/>
  <c r="S226" i="12"/>
  <c r="U226" i="12" s="1"/>
  <c r="AW226" i="12" s="1"/>
  <c r="AR126" i="12"/>
  <c r="AE174" i="12"/>
  <c r="R59" i="12"/>
  <c r="S59" i="12" s="1"/>
  <c r="U59" i="12" s="1"/>
  <c r="AX225" i="12"/>
  <c r="AS142" i="12"/>
  <c r="AU142" i="12" s="1"/>
  <c r="AR174" i="12"/>
  <c r="AE211" i="12"/>
  <c r="AF211" i="12" s="1"/>
  <c r="S222" i="12"/>
  <c r="AV222" i="12" s="1"/>
  <c r="AS174" i="12"/>
  <c r="AU174" i="12" s="1"/>
  <c r="AS185" i="12"/>
  <c r="AU185" i="12" s="1"/>
  <c r="AF123" i="12"/>
  <c r="AH123" i="12" s="1"/>
  <c r="AR190" i="12"/>
  <c r="AF228" i="12"/>
  <c r="AE230" i="12"/>
  <c r="AS11" i="12"/>
  <c r="AU11" i="12" s="1"/>
  <c r="AF220" i="12"/>
  <c r="AH220" i="12" s="1"/>
  <c r="U9" i="12"/>
  <c r="AV9" i="12"/>
  <c r="U178" i="12"/>
  <c r="S14" i="12"/>
  <c r="S56" i="12"/>
  <c r="U88" i="12"/>
  <c r="U108" i="12"/>
  <c r="U157" i="12"/>
  <c r="AV189" i="12"/>
  <c r="AU189" i="12"/>
  <c r="AX189" i="12" s="1"/>
  <c r="U54" i="12"/>
  <c r="AF65" i="12"/>
  <c r="AH65" i="12" s="1"/>
  <c r="AF178" i="12"/>
  <c r="AH178" i="12" s="1"/>
  <c r="AV229" i="12"/>
  <c r="AH229" i="12"/>
  <c r="AF83" i="12"/>
  <c r="AH83" i="12" s="1"/>
  <c r="U115" i="12"/>
  <c r="U125" i="12"/>
  <c r="U211" i="12"/>
  <c r="AF11" i="12"/>
  <c r="AH11" i="12" s="1"/>
  <c r="AS83" i="12"/>
  <c r="AU83" i="12" s="1"/>
  <c r="U244" i="12"/>
  <c r="U246" i="12"/>
  <c r="AV246" i="12"/>
  <c r="U97" i="12"/>
  <c r="AV226" i="12"/>
  <c r="AU226" i="12"/>
  <c r="S240" i="12"/>
  <c r="AV242" i="12"/>
  <c r="U242" i="12"/>
  <c r="U91" i="12"/>
  <c r="U105" i="12"/>
  <c r="U66" i="12"/>
  <c r="U179" i="12"/>
  <c r="U109" i="12"/>
  <c r="S120" i="12"/>
  <c r="U143" i="12"/>
  <c r="AV228" i="12"/>
  <c r="AH228" i="12"/>
  <c r="S12" i="12"/>
  <c r="U55" i="12"/>
  <c r="S173" i="12"/>
  <c r="U175" i="12"/>
  <c r="U19" i="12"/>
  <c r="U76" i="12"/>
  <c r="U147" i="12"/>
  <c r="S149" i="12"/>
  <c r="S168" i="12"/>
  <c r="AH194" i="12"/>
  <c r="AS238" i="12"/>
  <c r="AU238" i="12" s="1"/>
  <c r="U96" i="12"/>
  <c r="AV221" i="12"/>
  <c r="U221" i="12"/>
  <c r="S241" i="12"/>
  <c r="S243" i="12"/>
  <c r="R4" i="12"/>
  <c r="S4" i="12" s="1"/>
  <c r="S163" i="12"/>
  <c r="S183" i="12"/>
  <c r="AS184" i="12"/>
  <c r="AU184" i="12" s="1"/>
  <c r="U227" i="12"/>
  <c r="AV227" i="12"/>
  <c r="R15" i="12"/>
  <c r="T15" i="12" s="1"/>
  <c r="AR27" i="12"/>
  <c r="AS27" i="12" s="1"/>
  <c r="AU27" i="12" s="1"/>
  <c r="U73" i="12"/>
  <c r="AR83" i="12"/>
  <c r="R92" i="12"/>
  <c r="S92" i="12" s="1"/>
  <c r="AS99" i="12"/>
  <c r="AU99" i="12" s="1"/>
  <c r="AX104" i="12"/>
  <c r="AW104" i="12"/>
  <c r="U134" i="12"/>
  <c r="AR141" i="12"/>
  <c r="AS141" i="12" s="1"/>
  <c r="AU141" i="12" s="1"/>
  <c r="AX144" i="12"/>
  <c r="AW144" i="12"/>
  <c r="AF152" i="12"/>
  <c r="AH152" i="12" s="1"/>
  <c r="R163" i="12"/>
  <c r="R168" i="12"/>
  <c r="R173" i="12"/>
  <c r="AE177" i="12"/>
  <c r="AF177" i="12" s="1"/>
  <c r="AH177" i="12" s="1"/>
  <c r="AR184" i="12"/>
  <c r="AR6" i="12"/>
  <c r="AS6" i="12" s="1"/>
  <c r="AU6" i="12" s="1"/>
  <c r="AH16" i="12"/>
  <c r="AE55" i="12"/>
  <c r="AF55" i="12" s="1"/>
  <c r="AS60" i="12"/>
  <c r="AU60" i="12" s="1"/>
  <c r="AE76" i="12"/>
  <c r="AF76" i="12" s="1"/>
  <c r="AE93" i="12"/>
  <c r="AF93" i="12" s="1"/>
  <c r="AH93" i="12" s="1"/>
  <c r="AR135" i="12"/>
  <c r="AS135" i="12" s="1"/>
  <c r="AU135" i="12" s="1"/>
  <c r="AE140" i="12"/>
  <c r="AG140" i="12" s="1"/>
  <c r="AR145" i="12"/>
  <c r="AS145" i="12" s="1"/>
  <c r="AU145" i="12" s="1"/>
  <c r="R203" i="12"/>
  <c r="S203" i="12"/>
  <c r="R239" i="12"/>
  <c r="S239" i="12" s="1"/>
  <c r="AE243" i="12"/>
  <c r="AF243" i="12" s="1"/>
  <c r="AH243" i="12" s="1"/>
  <c r="R3" i="12"/>
  <c r="S3" i="12" s="1"/>
  <c r="R14" i="12"/>
  <c r="R120" i="12"/>
  <c r="U129" i="12"/>
  <c r="AR148" i="12"/>
  <c r="AS148" i="12" s="1"/>
  <c r="AU148" i="12" s="1"/>
  <c r="R150" i="12"/>
  <c r="S150" i="12"/>
  <c r="AE151" i="12"/>
  <c r="AF151" i="12" s="1"/>
  <c r="AH151" i="12" s="1"/>
  <c r="S156" i="12"/>
  <c r="AE180" i="12"/>
  <c r="AF180" i="12" s="1"/>
  <c r="AH180" i="12" s="1"/>
  <c r="AR196" i="12"/>
  <c r="AS196" i="12" s="1"/>
  <c r="AU196" i="12" s="1"/>
  <c r="AR5" i="12"/>
  <c r="AS5" i="12" s="1"/>
  <c r="AU5" i="12" s="1"/>
  <c r="S18" i="12"/>
  <c r="AR89" i="12"/>
  <c r="AS89" i="12" s="1"/>
  <c r="AU89" i="12" s="1"/>
  <c r="R114" i="12"/>
  <c r="S114" i="12" s="1"/>
  <c r="R156" i="12"/>
  <c r="S176" i="12"/>
  <c r="AS177" i="12"/>
  <c r="AU177" i="12" s="1"/>
  <c r="R191" i="12"/>
  <c r="S191" i="12" s="1"/>
  <c r="S210" i="12"/>
  <c r="AY225" i="12"/>
  <c r="R12" i="12"/>
  <c r="T18" i="12"/>
  <c r="AU20" i="12"/>
  <c r="AE54" i="12"/>
  <c r="AF54" i="12" s="1"/>
  <c r="U58" i="12"/>
  <c r="R69" i="12"/>
  <c r="S69" i="12" s="1"/>
  <c r="R75" i="12"/>
  <c r="S75" i="12" s="1"/>
  <c r="AE103" i="12"/>
  <c r="AF103" i="12" s="1"/>
  <c r="AH103" i="12" s="1"/>
  <c r="R176" i="12"/>
  <c r="AE195" i="12"/>
  <c r="AF195" i="12" s="1"/>
  <c r="AH195" i="12" s="1"/>
  <c r="R202" i="12"/>
  <c r="S202" i="12" s="1"/>
  <c r="AR204" i="12"/>
  <c r="AS204" i="12" s="1"/>
  <c r="AU204" i="12" s="1"/>
  <c r="R245" i="12"/>
  <c r="S245" i="12" s="1"/>
  <c r="AS4" i="12"/>
  <c r="AU4" i="12" s="1"/>
  <c r="U51" i="12"/>
  <c r="AE58" i="12"/>
  <c r="AF58" i="12" s="1"/>
  <c r="R65" i="12"/>
  <c r="S65" i="12" s="1"/>
  <c r="AR73" i="12"/>
  <c r="AS73" i="12" s="1"/>
  <c r="AU73" i="12" s="1"/>
  <c r="AF92" i="12"/>
  <c r="AH92" i="12" s="1"/>
  <c r="AR111" i="12"/>
  <c r="AS111" i="12" s="1"/>
  <c r="R119" i="12"/>
  <c r="S119" i="12" s="1"/>
  <c r="R128" i="12"/>
  <c r="S128" i="12" s="1"/>
  <c r="AF129" i="12"/>
  <c r="AH129" i="12" s="1"/>
  <c r="S146" i="12"/>
  <c r="AR180" i="12"/>
  <c r="AS180" i="12" s="1"/>
  <c r="AU180" i="12" s="1"/>
  <c r="AR183" i="12"/>
  <c r="AS183" i="12" s="1"/>
  <c r="AU183" i="12" s="1"/>
  <c r="AR188" i="12"/>
  <c r="AS188" i="12" s="1"/>
  <c r="AS200" i="12"/>
  <c r="AE14" i="12"/>
  <c r="AF14" i="12" s="1"/>
  <c r="AH14" i="12" s="1"/>
  <c r="AS15" i="12"/>
  <c r="AR59" i="12"/>
  <c r="AS59" i="12" s="1"/>
  <c r="AE66" i="12"/>
  <c r="AF66" i="12" s="1"/>
  <c r="AF88" i="12"/>
  <c r="AH88" i="12" s="1"/>
  <c r="R95" i="12"/>
  <c r="S95" i="12" s="1"/>
  <c r="AE114" i="12"/>
  <c r="AF114" i="12" s="1"/>
  <c r="AH114" i="12" s="1"/>
  <c r="AS115" i="12"/>
  <c r="AU115" i="12" s="1"/>
  <c r="AE143" i="12"/>
  <c r="AF143" i="12" s="1"/>
  <c r="AH143" i="12" s="1"/>
  <c r="R149" i="12"/>
  <c r="AE150" i="12"/>
  <c r="AF150" i="12" s="1"/>
  <c r="AH150" i="12" s="1"/>
  <c r="AF156" i="12"/>
  <c r="AH156" i="12" s="1"/>
  <c r="R161" i="12"/>
  <c r="S161" i="12" s="1"/>
  <c r="AS173" i="12"/>
  <c r="AU173" i="12" s="1"/>
  <c r="AU200" i="12"/>
  <c r="R206" i="12"/>
  <c r="S206" i="12" s="1"/>
  <c r="AE208" i="12"/>
  <c r="AF208" i="12" s="1"/>
  <c r="AH208" i="12" s="1"/>
  <c r="AU219" i="12"/>
  <c r="AT15" i="12"/>
  <c r="AE51" i="12"/>
  <c r="AF51" i="12" s="1"/>
  <c r="R90" i="12"/>
  <c r="S90" i="12" s="1"/>
  <c r="AE91" i="12"/>
  <c r="AF91" i="12" s="1"/>
  <c r="AS123" i="12"/>
  <c r="AU123" i="12" s="1"/>
  <c r="R126" i="12"/>
  <c r="S126" i="12" s="1"/>
  <c r="R127" i="12"/>
  <c r="S127" i="12" s="1"/>
  <c r="U142" i="12"/>
  <c r="S167" i="12"/>
  <c r="AE182" i="12"/>
  <c r="AF182" i="12" s="1"/>
  <c r="AH182" i="12" s="1"/>
  <c r="AE210" i="12"/>
  <c r="AF210" i="12" s="1"/>
  <c r="AH210" i="12" s="1"/>
  <c r="R238" i="12"/>
  <c r="S238" i="12" s="1"/>
  <c r="R241" i="12"/>
  <c r="U7" i="12"/>
  <c r="AV7" i="12"/>
  <c r="S11" i="12"/>
  <c r="R17" i="12"/>
  <c r="T17" i="12" s="1"/>
  <c r="AR54" i="12"/>
  <c r="AS54" i="12" s="1"/>
  <c r="AU54" i="12" s="1"/>
  <c r="R56" i="12"/>
  <c r="AF75" i="12"/>
  <c r="AH75" i="12" s="1"/>
  <c r="AE86" i="12"/>
  <c r="AF86" i="12" s="1"/>
  <c r="AH86" i="12" s="1"/>
  <c r="S100" i="12"/>
  <c r="S113" i="12"/>
  <c r="R118" i="12"/>
  <c r="S118" i="12" s="1"/>
  <c r="AR129" i="12"/>
  <c r="AS129" i="12" s="1"/>
  <c r="AU129" i="12" s="1"/>
  <c r="S136" i="12"/>
  <c r="U141" i="12"/>
  <c r="AR147" i="12"/>
  <c r="AS147" i="12" s="1"/>
  <c r="R153" i="12"/>
  <c r="S153" i="12" s="1"/>
  <c r="R167" i="12"/>
  <c r="AF179" i="12"/>
  <c r="AH179" i="12" s="1"/>
  <c r="AF199" i="12"/>
  <c r="AV218" i="12"/>
  <c r="AV223" i="12"/>
  <c r="U223" i="12"/>
  <c r="AE245" i="12"/>
  <c r="AF245" i="12" s="1"/>
  <c r="AH245" i="12" s="1"/>
  <c r="AE12" i="12"/>
  <c r="AF12" i="12" s="1"/>
  <c r="AH12" i="12" s="1"/>
  <c r="AR58" i="12"/>
  <c r="AS58" i="12" s="1"/>
  <c r="AU58" i="12" s="1"/>
  <c r="S60" i="12"/>
  <c r="AE65" i="12"/>
  <c r="U83" i="12"/>
  <c r="R94" i="12"/>
  <c r="S94" i="12" s="1"/>
  <c r="R112" i="12"/>
  <c r="S112" i="12" s="1"/>
  <c r="S181" i="12"/>
  <c r="R190" i="12"/>
  <c r="S190" i="12" s="1"/>
  <c r="AG199" i="12"/>
  <c r="AW218" i="12"/>
  <c r="AY218" i="12" s="1"/>
  <c r="AE17" i="12"/>
  <c r="AF17" i="12" s="1"/>
  <c r="AH17" i="12" s="1"/>
  <c r="AE46" i="12"/>
  <c r="AF46" i="12" s="1"/>
  <c r="AH46" i="12" s="1"/>
  <c r="AR69" i="12"/>
  <c r="AS69" i="12" s="1"/>
  <c r="AU69" i="12" s="1"/>
  <c r="AE90" i="12"/>
  <c r="AF90" i="12" s="1"/>
  <c r="AH90" i="12" s="1"/>
  <c r="AS139" i="12"/>
  <c r="AU139" i="12" s="1"/>
  <c r="R145" i="12"/>
  <c r="S145" i="12" s="1"/>
  <c r="S160" i="12"/>
  <c r="R171" i="12"/>
  <c r="S171" i="12" s="1"/>
  <c r="R201" i="12"/>
  <c r="T201" i="12" s="1"/>
  <c r="R240" i="12"/>
  <c r="R247" i="12"/>
  <c r="S247" i="12" s="1"/>
  <c r="AR8" i="12"/>
  <c r="AS8" i="12" s="1"/>
  <c r="AU8" i="12" s="1"/>
  <c r="R10" i="12"/>
  <c r="S10" i="12" s="1"/>
  <c r="AE83" i="12"/>
  <c r="R99" i="12"/>
  <c r="S99" i="12" s="1"/>
  <c r="AE108" i="12"/>
  <c r="AF108" i="12" s="1"/>
  <c r="AF113" i="12"/>
  <c r="AH113" i="12" s="1"/>
  <c r="R135" i="12"/>
  <c r="S135" i="12" s="1"/>
  <c r="AE141" i="12"/>
  <c r="AF141" i="12" s="1"/>
  <c r="AH141" i="12" s="1"/>
  <c r="R158" i="12"/>
  <c r="S158" i="12" s="1"/>
  <c r="R174" i="12"/>
  <c r="AE178" i="12"/>
  <c r="AR179" i="12"/>
  <c r="AS179" i="12" s="1"/>
  <c r="AU179" i="12" s="1"/>
  <c r="AR199" i="12"/>
  <c r="AT199" i="12" s="1"/>
  <c r="S209" i="12"/>
  <c r="AE11" i="12"/>
  <c r="AS51" i="12"/>
  <c r="AU51" i="12" s="1"/>
  <c r="AF56" i="12"/>
  <c r="AH56" i="12" s="1"/>
  <c r="R74" i="12"/>
  <c r="S74" i="12" s="1"/>
  <c r="AR102" i="12"/>
  <c r="AS102" i="12" s="1"/>
  <c r="AU102" i="12" s="1"/>
  <c r="R116" i="12"/>
  <c r="S116" i="12" s="1"/>
  <c r="S117" i="12"/>
  <c r="AR146" i="12"/>
  <c r="AS146" i="12" s="1"/>
  <c r="AU146" i="12" s="1"/>
  <c r="R152" i="12"/>
  <c r="S152" i="12" s="1"/>
  <c r="R170" i="12"/>
  <c r="S170" i="12" s="1"/>
  <c r="R177" i="12"/>
  <c r="S177" i="12" s="1"/>
  <c r="R207" i="12"/>
  <c r="S207" i="12" s="1"/>
  <c r="R209" i="12"/>
  <c r="U220" i="12"/>
  <c r="AV220" i="12"/>
  <c r="AR238" i="12"/>
  <c r="AE244" i="12"/>
  <c r="AF244" i="12" s="1"/>
  <c r="AH244" i="12" s="1"/>
  <c r="AE60" i="12"/>
  <c r="AF60" i="12" s="1"/>
  <c r="AH60" i="12" s="1"/>
  <c r="AS65" i="12"/>
  <c r="AU65" i="12" s="1"/>
  <c r="R89" i="12"/>
  <c r="S89" i="12" s="1"/>
  <c r="R93" i="12"/>
  <c r="S93" i="12" s="1"/>
  <c r="AE94" i="12"/>
  <c r="AF94" i="12" s="1"/>
  <c r="AH94" i="12" s="1"/>
  <c r="AV104" i="12"/>
  <c r="AR137" i="12"/>
  <c r="AS137" i="12" s="1"/>
  <c r="AU137" i="12" s="1"/>
  <c r="R151" i="12"/>
  <c r="S151" i="12" s="1"/>
  <c r="U166" i="12"/>
  <c r="R192" i="12"/>
  <c r="S192" i="12" s="1"/>
  <c r="R204" i="12"/>
  <c r="S204" i="12" s="1"/>
  <c r="R243" i="12"/>
  <c r="AS90" i="12"/>
  <c r="AU90" i="12" s="1"/>
  <c r="S98" i="12"/>
  <c r="R124" i="12"/>
  <c r="S124" i="12" s="1"/>
  <c r="AV144" i="12"/>
  <c r="AV225" i="12"/>
  <c r="AE170" i="12"/>
  <c r="AF170" i="12" s="1"/>
  <c r="AH170" i="12" s="1"/>
  <c r="AE172" i="12"/>
  <c r="AF172" i="12" s="1"/>
  <c r="AH172" i="12" s="1"/>
  <c r="AE175" i="12"/>
  <c r="AF175" i="12"/>
  <c r="AH175" i="12" s="1"/>
  <c r="AR194" i="12"/>
  <c r="AS194" i="12" s="1"/>
  <c r="R233" i="12"/>
  <c r="S233" i="12" s="1"/>
  <c r="AE241" i="12"/>
  <c r="AF241" i="12" s="1"/>
  <c r="AH241" i="12" s="1"/>
  <c r="AR243" i="12"/>
  <c r="AS243" i="12" s="1"/>
  <c r="AU243" i="12" s="1"/>
  <c r="AS245" i="12"/>
  <c r="AU245" i="12" s="1"/>
  <c r="AF160" i="12"/>
  <c r="AH160" i="12" s="1"/>
  <c r="AE163" i="12"/>
  <c r="AF163" i="12" s="1"/>
  <c r="AH163" i="12" s="1"/>
  <c r="AE168" i="12"/>
  <c r="AF168" i="12" s="1"/>
  <c r="AH168" i="12" s="1"/>
  <c r="AF171" i="12"/>
  <c r="AH171" i="12" s="1"/>
  <c r="AE192" i="12"/>
  <c r="AF192" i="12" s="1"/>
  <c r="AH192" i="12" s="1"/>
  <c r="R230" i="12"/>
  <c r="S230" i="12" s="1"/>
  <c r="AE240" i="12"/>
  <c r="AF240" i="12" s="1"/>
  <c r="AH240" i="12" s="1"/>
  <c r="AR245" i="12"/>
  <c r="AE18" i="12"/>
  <c r="AG18" i="12" s="1"/>
  <c r="R27" i="12"/>
  <c r="S27" i="12" s="1"/>
  <c r="AR60" i="12"/>
  <c r="AR65" i="12"/>
  <c r="AE75" i="12"/>
  <c r="AR90" i="12"/>
  <c r="R100" i="12"/>
  <c r="AE115" i="12"/>
  <c r="AF115" i="12" s="1"/>
  <c r="AE118" i="12"/>
  <c r="AF118" i="12" s="1"/>
  <c r="AH118" i="12" s="1"/>
  <c r="AE125" i="12"/>
  <c r="AF125" i="12" s="1"/>
  <c r="AH125" i="12" s="1"/>
  <c r="AE126" i="12"/>
  <c r="AF126" i="12" s="1"/>
  <c r="AH126" i="12" s="1"/>
  <c r="R136" i="12"/>
  <c r="AR150" i="12"/>
  <c r="AS150" i="12" s="1"/>
  <c r="AU150" i="12" s="1"/>
  <c r="AS152" i="12"/>
  <c r="AU152" i="12" s="1"/>
  <c r="AE156" i="12"/>
  <c r="AE157" i="12"/>
  <c r="AF157" i="12" s="1"/>
  <c r="AH157" i="12" s="1"/>
  <c r="AE160" i="12"/>
  <c r="AE167" i="12"/>
  <c r="AF167" i="12" s="1"/>
  <c r="AH167" i="12" s="1"/>
  <c r="AR177" i="12"/>
  <c r="AE191" i="12"/>
  <c r="AF191" i="12" s="1"/>
  <c r="AH191" i="12" s="1"/>
  <c r="S200" i="12"/>
  <c r="R231" i="12"/>
  <c r="S231" i="12"/>
  <c r="AE239" i="12"/>
  <c r="AF239" i="12" s="1"/>
  <c r="AH239" i="12" s="1"/>
  <c r="R6" i="12"/>
  <c r="S6" i="12" s="1"/>
  <c r="AR12" i="12"/>
  <c r="AS12" i="12" s="1"/>
  <c r="AU12" i="12" s="1"/>
  <c r="AF15" i="12"/>
  <c r="AF18" i="12"/>
  <c r="AE19" i="12"/>
  <c r="AF19" i="12" s="1"/>
  <c r="AH19" i="12" s="1"/>
  <c r="AE97" i="12"/>
  <c r="AF97" i="12" s="1"/>
  <c r="R102" i="12"/>
  <c r="S102" i="12" s="1"/>
  <c r="AS109" i="12"/>
  <c r="AU109" i="12" s="1"/>
  <c r="AR113" i="12"/>
  <c r="AS113" i="12" s="1"/>
  <c r="AU113" i="12" s="1"/>
  <c r="AF117" i="12"/>
  <c r="AH117" i="12" s="1"/>
  <c r="AE127" i="12"/>
  <c r="AF127" i="12" s="1"/>
  <c r="AH127" i="12" s="1"/>
  <c r="AR149" i="12"/>
  <c r="AS149" i="12" s="1"/>
  <c r="AU149" i="12" s="1"/>
  <c r="AR152" i="12"/>
  <c r="AR173" i="12"/>
  <c r="R185" i="12"/>
  <c r="S185" i="12" s="1"/>
  <c r="AE190" i="12"/>
  <c r="AF190" i="12" s="1"/>
  <c r="AH190" i="12" s="1"/>
  <c r="T200" i="12"/>
  <c r="AE3" i="12"/>
  <c r="AF3" i="12" s="1"/>
  <c r="AH3" i="12" s="1"/>
  <c r="AR14" i="12"/>
  <c r="AS14" i="12" s="1"/>
  <c r="AU14" i="12" s="1"/>
  <c r="AG15" i="12"/>
  <c r="AE16" i="12"/>
  <c r="AG16" i="12" s="1"/>
  <c r="AR92" i="12"/>
  <c r="AS92" i="12" s="1"/>
  <c r="AU92" i="12" s="1"/>
  <c r="AR94" i="12"/>
  <c r="AS94" i="12" s="1"/>
  <c r="AU94" i="12" s="1"/>
  <c r="AF96" i="12"/>
  <c r="AH96" i="12" s="1"/>
  <c r="R103" i="12"/>
  <c r="S103" i="12" s="1"/>
  <c r="AR114" i="12"/>
  <c r="AS114" i="12" s="1"/>
  <c r="AU114" i="12" s="1"/>
  <c r="AE129" i="12"/>
  <c r="AF166" i="12"/>
  <c r="AH166" i="12" s="1"/>
  <c r="AR172" i="12"/>
  <c r="AS172" i="12" s="1"/>
  <c r="AU172" i="12" s="1"/>
  <c r="AR175" i="12"/>
  <c r="AS175" i="12" s="1"/>
  <c r="AU175" i="12" s="1"/>
  <c r="AR176" i="12"/>
  <c r="AS176" i="12" s="1"/>
  <c r="AU176" i="12" s="1"/>
  <c r="S182" i="12"/>
  <c r="R184" i="12"/>
  <c r="S184" i="12" s="1"/>
  <c r="R196" i="12"/>
  <c r="S196" i="12" s="1"/>
  <c r="R199" i="12"/>
  <c r="T199" i="12" s="1"/>
  <c r="U199" i="12"/>
  <c r="AE209" i="12"/>
  <c r="AF209" i="12" s="1"/>
  <c r="AH209" i="12" s="1"/>
  <c r="AE237" i="12"/>
  <c r="AF237" i="12" s="1"/>
  <c r="AH237" i="12" s="1"/>
  <c r="AE4" i="12"/>
  <c r="AF4" i="12" s="1"/>
  <c r="AH4" i="12" s="1"/>
  <c r="AR17" i="12"/>
  <c r="R46" i="12"/>
  <c r="S46" i="12" s="1"/>
  <c r="AE69" i="12"/>
  <c r="AF69" i="12" s="1"/>
  <c r="AH69" i="12" s="1"/>
  <c r="AE73" i="12"/>
  <c r="AF73" i="12" s="1"/>
  <c r="R86" i="12"/>
  <c r="S86" i="12" s="1"/>
  <c r="AE98" i="12"/>
  <c r="AF98" i="12" s="1"/>
  <c r="AH98" i="12" s="1"/>
  <c r="AE99" i="12"/>
  <c r="AF99" i="12" s="1"/>
  <c r="AH99" i="12" s="1"/>
  <c r="AR119" i="12"/>
  <c r="AS119" i="12" s="1"/>
  <c r="AU119" i="12" s="1"/>
  <c r="R137" i="12"/>
  <c r="S137" i="12" s="1"/>
  <c r="AR153" i="12"/>
  <c r="AS153" i="12" s="1"/>
  <c r="AU153" i="12" s="1"/>
  <c r="AS157" i="12"/>
  <c r="AU157" i="12" s="1"/>
  <c r="AR160" i="12"/>
  <c r="AS160" i="12" s="1"/>
  <c r="AU160" i="12" s="1"/>
  <c r="AE162" i="12"/>
  <c r="AF162" i="12" s="1"/>
  <c r="R181" i="12"/>
  <c r="R182" i="12"/>
  <c r="R183" i="12"/>
  <c r="AE187" i="12"/>
  <c r="AF187" i="12" s="1"/>
  <c r="AH187" i="12" s="1"/>
  <c r="R195" i="12"/>
  <c r="S195" i="12" s="1"/>
  <c r="AE201" i="12"/>
  <c r="AG201" i="12" s="1"/>
  <c r="R208" i="12"/>
  <c r="S208" i="12" s="1"/>
  <c r="AF238" i="12"/>
  <c r="AH238" i="12" s="1"/>
  <c r="AE5" i="12"/>
  <c r="AF5" i="12" s="1"/>
  <c r="R8" i="12"/>
  <c r="S8" i="12" s="1"/>
  <c r="S67" i="12"/>
  <c r="AE74" i="12"/>
  <c r="AF74" i="12" s="1"/>
  <c r="AH74" i="12" s="1"/>
  <c r="AR115" i="12"/>
  <c r="AR116" i="12"/>
  <c r="AS116" i="12" s="1"/>
  <c r="AU116" i="12" s="1"/>
  <c r="AR123" i="12"/>
  <c r="AR125" i="12"/>
  <c r="AS125" i="12" s="1"/>
  <c r="AU125" i="12" s="1"/>
  <c r="AS127" i="12"/>
  <c r="AU127" i="12" s="1"/>
  <c r="AR128" i="12"/>
  <c r="AS128" i="12" s="1"/>
  <c r="AU128" i="12" s="1"/>
  <c r="AE134" i="12"/>
  <c r="AF134" i="12" s="1"/>
  <c r="AE135" i="12"/>
  <c r="AF135" i="12" s="1"/>
  <c r="AH135" i="12" s="1"/>
  <c r="AR157" i="12"/>
  <c r="AS167" i="12"/>
  <c r="AU167" i="12" s="1"/>
  <c r="R180" i="12"/>
  <c r="S180" i="12" s="1"/>
  <c r="AE185" i="12"/>
  <c r="AF185" i="12" s="1"/>
  <c r="AH185" i="12" s="1"/>
  <c r="AE200" i="12"/>
  <c r="AG200" i="12" s="1"/>
  <c r="AE205" i="12"/>
  <c r="AF205" i="12" s="1"/>
  <c r="AR18" i="12"/>
  <c r="AU18" i="12" s="1"/>
  <c r="AE27" i="12"/>
  <c r="AF27" i="12" s="1"/>
  <c r="AH27" i="12" s="1"/>
  <c r="AR167" i="12"/>
  <c r="AR191" i="12"/>
  <c r="AS191" i="12" s="1"/>
  <c r="AU191" i="12" s="1"/>
  <c r="AE212" i="12"/>
  <c r="AF212" i="12" s="1"/>
  <c r="AF226" i="12"/>
  <c r="AH226" i="12" s="1"/>
  <c r="AR239" i="12"/>
  <c r="AS239" i="12" s="1"/>
  <c r="AU239" i="12" s="1"/>
  <c r="AE56" i="12"/>
  <c r="R60" i="12"/>
  <c r="AE89" i="12"/>
  <c r="AF89" i="12" s="1"/>
  <c r="AH89" i="12" s="1"/>
  <c r="R101" i="12"/>
  <c r="S101" i="12" s="1"/>
  <c r="AE113" i="12"/>
  <c r="AE119" i="12"/>
  <c r="AF119" i="12" s="1"/>
  <c r="AH119" i="12" s="1"/>
  <c r="R123" i="12"/>
  <c r="S123" i="12" s="1"/>
  <c r="AF128" i="12"/>
  <c r="AH128" i="12" s="1"/>
  <c r="R140" i="12"/>
  <c r="AE146" i="12"/>
  <c r="AF146" i="12" s="1"/>
  <c r="AH146" i="12" s="1"/>
  <c r="R148" i="12"/>
  <c r="S148" i="12" s="1"/>
  <c r="AE152" i="12"/>
  <c r="AE173" i="12"/>
  <c r="AF173" i="12" s="1"/>
  <c r="AH173" i="12" s="1"/>
  <c r="R187" i="12"/>
  <c r="S187" i="12" s="1"/>
  <c r="AE203" i="12"/>
  <c r="AF203" i="12" s="1"/>
  <c r="AH203" i="12" s="1"/>
  <c r="R210" i="12"/>
  <c r="S16" i="12"/>
  <c r="AF100" i="12"/>
  <c r="AH100" i="12" s="1"/>
  <c r="AS103" i="12"/>
  <c r="AU103" i="12" s="1"/>
  <c r="AE128" i="12"/>
  <c r="S154" i="12"/>
  <c r="AS158" i="12"/>
  <c r="AU158" i="12" s="1"/>
  <c r="AF183" i="12"/>
  <c r="AH183" i="12" s="1"/>
  <c r="AR201" i="12"/>
  <c r="AU201" i="12" s="1"/>
  <c r="R237" i="12"/>
  <c r="S237" i="12" s="1"/>
  <c r="R248" i="12"/>
  <c r="S248" i="12" s="1"/>
  <c r="S172" i="12"/>
  <c r="AE247" i="12"/>
  <c r="AF247" i="12" s="1"/>
  <c r="AH247" i="12" s="1"/>
  <c r="AA18" i="4" l="1"/>
  <c r="AA17" i="4"/>
  <c r="AA15" i="4"/>
  <c r="AC15" i="4" s="1"/>
  <c r="AA14" i="4"/>
  <c r="AA13" i="4"/>
  <c r="AA16" i="4"/>
  <c r="AC16" i="4"/>
  <c r="AC17" i="4"/>
  <c r="AC18" i="4"/>
  <c r="AC14" i="4"/>
  <c r="AC13" i="4"/>
  <c r="AH105" i="12"/>
  <c r="AV105" i="12"/>
  <c r="AH211" i="12"/>
  <c r="AV211" i="12"/>
  <c r="AH76" i="12"/>
  <c r="AW76" i="12" s="1"/>
  <c r="AV76" i="12"/>
  <c r="U222" i="12"/>
  <c r="AF140" i="12"/>
  <c r="AH140" i="12"/>
  <c r="AV142" i="12"/>
  <c r="AV200" i="12"/>
  <c r="AH200" i="12"/>
  <c r="S17" i="12"/>
  <c r="AV17" i="12" s="1"/>
  <c r="AX226" i="12"/>
  <c r="AY226" i="12" s="1"/>
  <c r="AH139" i="12"/>
  <c r="AV139" i="12"/>
  <c r="AF200" i="12"/>
  <c r="AV166" i="12"/>
  <c r="AH18" i="12"/>
  <c r="AX18" i="12" s="1"/>
  <c r="AH201" i="12"/>
  <c r="AV195" i="12"/>
  <c r="U195" i="12"/>
  <c r="AV46" i="12"/>
  <c r="U46" i="12"/>
  <c r="AV247" i="12"/>
  <c r="U247" i="12"/>
  <c r="AV239" i="12"/>
  <c r="U239" i="12"/>
  <c r="U103" i="12"/>
  <c r="AV103" i="12"/>
  <c r="U233" i="12"/>
  <c r="AV233" i="12"/>
  <c r="U204" i="12"/>
  <c r="AV204" i="12"/>
  <c r="AU111" i="12"/>
  <c r="AV111" i="12"/>
  <c r="AH54" i="12"/>
  <c r="AV54" i="12"/>
  <c r="U187" i="12"/>
  <c r="AV187" i="12"/>
  <c r="AH212" i="12"/>
  <c r="AV212" i="12"/>
  <c r="AU194" i="12"/>
  <c r="AV194" i="12"/>
  <c r="AV112" i="12"/>
  <c r="U112" i="12"/>
  <c r="AH66" i="12"/>
  <c r="AX66" i="12" s="1"/>
  <c r="AV66" i="12"/>
  <c r="AV92" i="12"/>
  <c r="U92" i="12"/>
  <c r="AV102" i="12"/>
  <c r="U102" i="12"/>
  <c r="U27" i="12"/>
  <c r="AV27" i="12"/>
  <c r="AV177" i="12"/>
  <c r="U177" i="12"/>
  <c r="AV171" i="12"/>
  <c r="U171" i="12"/>
  <c r="AV94" i="12"/>
  <c r="U94" i="12"/>
  <c r="AU59" i="12"/>
  <c r="AX59" i="12" s="1"/>
  <c r="AV59" i="12"/>
  <c r="AV170" i="12"/>
  <c r="U170" i="12"/>
  <c r="AU147" i="12"/>
  <c r="AX147" i="12" s="1"/>
  <c r="AV147" i="12"/>
  <c r="AV206" i="12"/>
  <c r="U206" i="12"/>
  <c r="U65" i="12"/>
  <c r="AV65" i="12"/>
  <c r="AV248" i="12"/>
  <c r="U248" i="12"/>
  <c r="AV148" i="12"/>
  <c r="U148" i="12"/>
  <c r="AH162" i="12"/>
  <c r="AV162" i="12"/>
  <c r="AH97" i="12"/>
  <c r="AX97" i="12" s="1"/>
  <c r="AV97" i="12"/>
  <c r="AV151" i="12"/>
  <c r="U151" i="12"/>
  <c r="AV152" i="12"/>
  <c r="U152" i="12"/>
  <c r="AV145" i="12"/>
  <c r="U145" i="12"/>
  <c r="AH58" i="12"/>
  <c r="AX58" i="12" s="1"/>
  <c r="AY58" i="12" s="1"/>
  <c r="AV58" i="12"/>
  <c r="U237" i="12"/>
  <c r="AV237" i="12"/>
  <c r="U158" i="12"/>
  <c r="AV158" i="12"/>
  <c r="AY189" i="12"/>
  <c r="AV116" i="12"/>
  <c r="U116" i="12"/>
  <c r="U135" i="12"/>
  <c r="AV135" i="12"/>
  <c r="AV118" i="12"/>
  <c r="U118" i="12"/>
  <c r="AU188" i="12"/>
  <c r="AV188" i="12"/>
  <c r="AV245" i="12"/>
  <c r="U245" i="12"/>
  <c r="AV123" i="12"/>
  <c r="U123" i="12"/>
  <c r="AV137" i="12"/>
  <c r="U137" i="12"/>
  <c r="U184" i="12"/>
  <c r="AV184" i="12"/>
  <c r="AV93" i="12"/>
  <c r="U93" i="12"/>
  <c r="AV8" i="12"/>
  <c r="U8" i="12"/>
  <c r="AV89" i="12"/>
  <c r="U89" i="12"/>
  <c r="AV74" i="12"/>
  <c r="U74" i="12"/>
  <c r="AH108" i="12"/>
  <c r="AV108" i="12"/>
  <c r="U127" i="12"/>
  <c r="AV127" i="12"/>
  <c r="U202" i="12"/>
  <c r="AV202" i="12"/>
  <c r="AV180" i="12"/>
  <c r="U180" i="12"/>
  <c r="AV5" i="12"/>
  <c r="AH5" i="12"/>
  <c r="U126" i="12"/>
  <c r="AV126" i="12"/>
  <c r="AV124" i="12"/>
  <c r="U124" i="12"/>
  <c r="U99" i="12"/>
  <c r="AV99" i="12"/>
  <c r="AH55" i="12"/>
  <c r="AX55" i="12" s="1"/>
  <c r="AV55" i="12"/>
  <c r="AV208" i="12"/>
  <c r="U208" i="12"/>
  <c r="AV86" i="12"/>
  <c r="U86" i="12"/>
  <c r="AH115" i="12"/>
  <c r="AX115" i="12" s="1"/>
  <c r="AV115" i="12"/>
  <c r="AH91" i="12"/>
  <c r="AX91" i="12" s="1"/>
  <c r="AV91" i="12"/>
  <c r="U114" i="12"/>
  <c r="AV114" i="12"/>
  <c r="U4" i="12"/>
  <c r="AV4" i="12"/>
  <c r="AH73" i="12"/>
  <c r="AX73" i="12" s="1"/>
  <c r="AV73" i="12"/>
  <c r="AV10" i="12"/>
  <c r="U10" i="12"/>
  <c r="AV190" i="12"/>
  <c r="U190" i="12"/>
  <c r="U95" i="12"/>
  <c r="AV95" i="12"/>
  <c r="AV75" i="12"/>
  <c r="U75" i="12"/>
  <c r="AH134" i="12"/>
  <c r="AW134" i="12" s="1"/>
  <c r="AV134" i="12"/>
  <c r="AH51" i="12"/>
  <c r="AV51" i="12"/>
  <c r="U128" i="12"/>
  <c r="AV128" i="12"/>
  <c r="AV69" i="12"/>
  <c r="U69" i="12"/>
  <c r="AV172" i="12"/>
  <c r="U172" i="12"/>
  <c r="U136" i="12"/>
  <c r="AV136" i="12"/>
  <c r="AV238" i="12"/>
  <c r="U238" i="12"/>
  <c r="U243" i="12"/>
  <c r="AV243" i="12"/>
  <c r="AW222" i="12"/>
  <c r="AX222" i="12"/>
  <c r="AY222" i="12" s="1"/>
  <c r="AX157" i="12"/>
  <c r="AW157" i="12"/>
  <c r="U231" i="12"/>
  <c r="AV231" i="12"/>
  <c r="AV209" i="12"/>
  <c r="U209" i="12"/>
  <c r="S201" i="12"/>
  <c r="AX223" i="12"/>
  <c r="AW223" i="12"/>
  <c r="U176" i="12"/>
  <c r="AV176" i="12"/>
  <c r="AV156" i="12"/>
  <c r="U156" i="12"/>
  <c r="AV241" i="12"/>
  <c r="U241" i="12"/>
  <c r="AX194" i="12"/>
  <c r="AW194" i="12"/>
  <c r="AV12" i="12"/>
  <c r="U12" i="12"/>
  <c r="AX229" i="12"/>
  <c r="AW229" i="12"/>
  <c r="AV157" i="12"/>
  <c r="AV98" i="12"/>
  <c r="U98" i="12"/>
  <c r="U201" i="12"/>
  <c r="U181" i="12"/>
  <c r="AV181" i="12"/>
  <c r="AX219" i="12"/>
  <c r="AW219" i="12"/>
  <c r="AX221" i="12"/>
  <c r="AW221" i="12"/>
  <c r="AV19" i="12"/>
  <c r="AX228" i="12"/>
  <c r="AW228" i="12"/>
  <c r="U161" i="12"/>
  <c r="AV161" i="12"/>
  <c r="AV192" i="12"/>
  <c r="U192" i="12"/>
  <c r="AX108" i="12"/>
  <c r="AW108" i="12"/>
  <c r="AS199" i="12"/>
  <c r="AV113" i="12"/>
  <c r="U113" i="12"/>
  <c r="AV167" i="12"/>
  <c r="U167" i="12"/>
  <c r="U90" i="12"/>
  <c r="AV90" i="12"/>
  <c r="AX51" i="12"/>
  <c r="AW51" i="12"/>
  <c r="AW58" i="12"/>
  <c r="AV150" i="12"/>
  <c r="U150" i="12"/>
  <c r="U203" i="12"/>
  <c r="AV203" i="12"/>
  <c r="AX16" i="12"/>
  <c r="AW16" i="12"/>
  <c r="AY144" i="12"/>
  <c r="AV168" i="12"/>
  <c r="U168" i="12"/>
  <c r="AX19" i="12"/>
  <c r="AW19" i="12"/>
  <c r="AT201" i="12"/>
  <c r="AS201" i="12"/>
  <c r="AX199" i="12"/>
  <c r="AW199" i="12"/>
  <c r="U196" i="12"/>
  <c r="AV196" i="12"/>
  <c r="U160" i="12"/>
  <c r="AV160" i="12"/>
  <c r="U100" i="12"/>
  <c r="AV100" i="12"/>
  <c r="AW142" i="12"/>
  <c r="AX142" i="12"/>
  <c r="AY142" i="12" s="1"/>
  <c r="AV146" i="12"/>
  <c r="U146" i="12"/>
  <c r="S15" i="12"/>
  <c r="AV15" i="12" s="1"/>
  <c r="U207" i="12"/>
  <c r="AV207" i="12"/>
  <c r="AV149" i="12"/>
  <c r="U149" i="12"/>
  <c r="AV175" i="12"/>
  <c r="AX88" i="12"/>
  <c r="AW88" i="12"/>
  <c r="U117" i="12"/>
  <c r="AV117" i="12"/>
  <c r="AX20" i="12"/>
  <c r="AW20" i="12"/>
  <c r="AX227" i="12"/>
  <c r="AW227" i="12"/>
  <c r="AX175" i="12"/>
  <c r="AW175" i="12"/>
  <c r="AX143" i="12"/>
  <c r="AW143" i="12"/>
  <c r="AX105" i="12"/>
  <c r="AW105" i="12"/>
  <c r="AV88" i="12"/>
  <c r="T140" i="12"/>
  <c r="U140" i="12"/>
  <c r="AV173" i="12"/>
  <c r="U173" i="12"/>
  <c r="AV143" i="12"/>
  <c r="AX211" i="12"/>
  <c r="AW211" i="12"/>
  <c r="AV119" i="12"/>
  <c r="U119" i="12"/>
  <c r="AV56" i="12"/>
  <c r="U56" i="12"/>
  <c r="U154" i="12"/>
  <c r="AV154" i="12"/>
  <c r="S140" i="12"/>
  <c r="AV140" i="12" s="1"/>
  <c r="U101" i="12"/>
  <c r="AV101" i="12"/>
  <c r="U185" i="12"/>
  <c r="AV185" i="12"/>
  <c r="AV3" i="12"/>
  <c r="U3" i="12"/>
  <c r="AV183" i="12"/>
  <c r="U183" i="12"/>
  <c r="AV96" i="12"/>
  <c r="U153" i="12"/>
  <c r="AV153" i="12"/>
  <c r="U120" i="12"/>
  <c r="AV120" i="12"/>
  <c r="AV14" i="12"/>
  <c r="U14" i="12"/>
  <c r="S199" i="12"/>
  <c r="AV199" i="12" s="1"/>
  <c r="U182" i="12"/>
  <c r="AV182" i="12"/>
  <c r="AX129" i="12"/>
  <c r="AW129" i="12"/>
  <c r="U163" i="12"/>
  <c r="AV163" i="12"/>
  <c r="AX96" i="12"/>
  <c r="AW96" i="12"/>
  <c r="AX109" i="12"/>
  <c r="AW109" i="12"/>
  <c r="AW178" i="12"/>
  <c r="AX178" i="12"/>
  <c r="AY178" i="12" s="1"/>
  <c r="AT18" i="12"/>
  <c r="AS18" i="12"/>
  <c r="AV18" i="12" s="1"/>
  <c r="AW166" i="12"/>
  <c r="AX166" i="12"/>
  <c r="AY166" i="12" s="1"/>
  <c r="T174" i="12"/>
  <c r="AG174" i="12"/>
  <c r="AX83" i="12"/>
  <c r="AW83" i="12"/>
  <c r="AV129" i="12"/>
  <c r="AV109" i="12"/>
  <c r="AW18" i="12"/>
  <c r="AY18" i="12" s="1"/>
  <c r="AX246" i="12"/>
  <c r="AW246" i="12"/>
  <c r="AX54" i="12"/>
  <c r="AW54" i="12"/>
  <c r="AV178" i="12"/>
  <c r="AH205" i="12"/>
  <c r="AV205" i="12"/>
  <c r="AX220" i="12"/>
  <c r="AW220" i="12"/>
  <c r="U230" i="12"/>
  <c r="AV230" i="12"/>
  <c r="AY104" i="12"/>
  <c r="AV191" i="12"/>
  <c r="U191" i="12"/>
  <c r="AX244" i="12"/>
  <c r="AW244" i="12"/>
  <c r="AV125" i="12"/>
  <c r="AV60" i="12"/>
  <c r="U60" i="12"/>
  <c r="AV11" i="12"/>
  <c r="U11" i="12"/>
  <c r="AV83" i="12"/>
  <c r="AW59" i="12"/>
  <c r="AX242" i="12"/>
  <c r="AW242" i="12"/>
  <c r="AV244" i="12"/>
  <c r="AX125" i="12"/>
  <c r="AW125" i="12"/>
  <c r="AF201" i="12"/>
  <c r="AV210" i="12"/>
  <c r="U210" i="12"/>
  <c r="U15" i="12"/>
  <c r="AX179" i="12"/>
  <c r="AW179" i="12"/>
  <c r="AU199" i="12"/>
  <c r="U6" i="12"/>
  <c r="AV6" i="12"/>
  <c r="AW7" i="12"/>
  <c r="AX7" i="12"/>
  <c r="AY7" i="12" s="1"/>
  <c r="AV179" i="12"/>
  <c r="AV240" i="12"/>
  <c r="U240" i="12"/>
  <c r="AT17" i="12"/>
  <c r="AU17" i="12"/>
  <c r="AW189" i="12"/>
  <c r="AS17" i="12"/>
  <c r="AV141" i="12"/>
  <c r="AX9" i="12"/>
  <c r="AW9" i="12"/>
  <c r="U67" i="12"/>
  <c r="AV67" i="12"/>
  <c r="AF16" i="12"/>
  <c r="AV16" i="12" s="1"/>
  <c r="AX141" i="12"/>
  <c r="AW141" i="12"/>
  <c r="U17" i="12"/>
  <c r="AX76" i="12"/>
  <c r="S174" i="12"/>
  <c r="AX139" i="12" l="1"/>
  <c r="AW139" i="12"/>
  <c r="AY139" i="12" s="1"/>
  <c r="AY59" i="12"/>
  <c r="AX200" i="12"/>
  <c r="AW200" i="12"/>
  <c r="AX134" i="12"/>
  <c r="AY134" i="12" s="1"/>
  <c r="AW66" i="12"/>
  <c r="AY66" i="12" s="1"/>
  <c r="AW55" i="12"/>
  <c r="AY88" i="12"/>
  <c r="AY115" i="12"/>
  <c r="AX153" i="12"/>
  <c r="AW153" i="12"/>
  <c r="AX196" i="12"/>
  <c r="AW196" i="12"/>
  <c r="AX161" i="12"/>
  <c r="AW161" i="12"/>
  <c r="AW12" i="12"/>
  <c r="AX12" i="12"/>
  <c r="AY12" i="12" s="1"/>
  <c r="AX231" i="12"/>
  <c r="AW231" i="12"/>
  <c r="AX69" i="12"/>
  <c r="AW69" i="12"/>
  <c r="AW74" i="12"/>
  <c r="AX74" i="12"/>
  <c r="AY74" i="12" s="1"/>
  <c r="AX206" i="12"/>
  <c r="AW206" i="12"/>
  <c r="AW102" i="12"/>
  <c r="AX102" i="12"/>
  <c r="AY102" i="12" s="1"/>
  <c r="AY244" i="12"/>
  <c r="AY96" i="12"/>
  <c r="AX119" i="12"/>
  <c r="AW119" i="12"/>
  <c r="AY105" i="12"/>
  <c r="AX99" i="12"/>
  <c r="AW99" i="12"/>
  <c r="AX188" i="12"/>
  <c r="AW188" i="12"/>
  <c r="AW152" i="12"/>
  <c r="AX152" i="12"/>
  <c r="AY152" i="12" s="1"/>
  <c r="AX111" i="12"/>
  <c r="AW111" i="12"/>
  <c r="AY55" i="12"/>
  <c r="AW240" i="12"/>
  <c r="AX240" i="12"/>
  <c r="AY240" i="12" s="1"/>
  <c r="AX191" i="12"/>
  <c r="AW191" i="12"/>
  <c r="AW183" i="12"/>
  <c r="AX183" i="12"/>
  <c r="AX149" i="12"/>
  <c r="AW149" i="12"/>
  <c r="AY199" i="12"/>
  <c r="AY228" i="12"/>
  <c r="AY157" i="12"/>
  <c r="AW124" i="12"/>
  <c r="AX124" i="12"/>
  <c r="AY124" i="12" s="1"/>
  <c r="AX89" i="12"/>
  <c r="AW89" i="12"/>
  <c r="AX118" i="12"/>
  <c r="AW118" i="12"/>
  <c r="AW92" i="12"/>
  <c r="AX92" i="12"/>
  <c r="AY92" i="12" s="1"/>
  <c r="AY125" i="12"/>
  <c r="AX163" i="12"/>
  <c r="AW163" i="12"/>
  <c r="AY143" i="12"/>
  <c r="AY51" i="12"/>
  <c r="AY194" i="12"/>
  <c r="AW128" i="12"/>
  <c r="AX128" i="12"/>
  <c r="AY128" i="12" s="1"/>
  <c r="AX4" i="12"/>
  <c r="AW4" i="12"/>
  <c r="AW151" i="12"/>
  <c r="AX151" i="12"/>
  <c r="AY151" i="12" s="1"/>
  <c r="AX204" i="12"/>
  <c r="AW204" i="12"/>
  <c r="AY76" i="12"/>
  <c r="AY211" i="12"/>
  <c r="AX241" i="12"/>
  <c r="AW241" i="12"/>
  <c r="AX8" i="12"/>
  <c r="AW8" i="12"/>
  <c r="AX170" i="12"/>
  <c r="AW170" i="12"/>
  <c r="AX17" i="12"/>
  <c r="AW17" i="12"/>
  <c r="AY83" i="12"/>
  <c r="AY129" i="12"/>
  <c r="AY175" i="12"/>
  <c r="AW207" i="12"/>
  <c r="AX207" i="12"/>
  <c r="AY207" i="12" s="1"/>
  <c r="AX90" i="12"/>
  <c r="AW90" i="12"/>
  <c r="AY221" i="12"/>
  <c r="AX114" i="12"/>
  <c r="AW114" i="12"/>
  <c r="AX126" i="12"/>
  <c r="AW126" i="12"/>
  <c r="AX135" i="12"/>
  <c r="AW135" i="12"/>
  <c r="AX233" i="12"/>
  <c r="AW233" i="12"/>
  <c r="AY242" i="12"/>
  <c r="AX230" i="12"/>
  <c r="AW230" i="12"/>
  <c r="AX3" i="12"/>
  <c r="AW3" i="12"/>
  <c r="AX173" i="12"/>
  <c r="AW173" i="12"/>
  <c r="AY19" i="12"/>
  <c r="AW167" i="12"/>
  <c r="AX167" i="12"/>
  <c r="AY167" i="12" s="1"/>
  <c r="AW156" i="12"/>
  <c r="AX156" i="12"/>
  <c r="AY156" i="12" s="1"/>
  <c r="AX243" i="12"/>
  <c r="AW243" i="12"/>
  <c r="AW5" i="12"/>
  <c r="AX5" i="12"/>
  <c r="AY5" i="12" s="1"/>
  <c r="AX93" i="12"/>
  <c r="AW93" i="12"/>
  <c r="AX116" i="12"/>
  <c r="AW116" i="12"/>
  <c r="AW112" i="12"/>
  <c r="AX112" i="12"/>
  <c r="AY112" i="12" s="1"/>
  <c r="AY141" i="12"/>
  <c r="AX182" i="12"/>
  <c r="AW182" i="12"/>
  <c r="AX146" i="12"/>
  <c r="AW146" i="12"/>
  <c r="AW168" i="12"/>
  <c r="AX168" i="12"/>
  <c r="AY168" i="12" s="1"/>
  <c r="AY219" i="12"/>
  <c r="AW73" i="12"/>
  <c r="AY73" i="12" s="1"/>
  <c r="AX103" i="12"/>
  <c r="AW103" i="12"/>
  <c r="AX6" i="12"/>
  <c r="AW6" i="12"/>
  <c r="AY220" i="12"/>
  <c r="AW147" i="12"/>
  <c r="AY147" i="12" s="1"/>
  <c r="AX113" i="12"/>
  <c r="AW113" i="12"/>
  <c r="AX75" i="12"/>
  <c r="AW75" i="12"/>
  <c r="AX180" i="12"/>
  <c r="AW180" i="12"/>
  <c r="AW162" i="12"/>
  <c r="AX162" i="12"/>
  <c r="AY162" i="12" s="1"/>
  <c r="AX94" i="12"/>
  <c r="AW94" i="12"/>
  <c r="AW239" i="12"/>
  <c r="AX239" i="12"/>
  <c r="AY239" i="12" s="1"/>
  <c r="AX14" i="12"/>
  <c r="AW14" i="12"/>
  <c r="AX185" i="12"/>
  <c r="AW185" i="12"/>
  <c r="AY227" i="12"/>
  <c r="AX181" i="12"/>
  <c r="AW181" i="12"/>
  <c r="AX176" i="12"/>
  <c r="AW176" i="12"/>
  <c r="AX184" i="12"/>
  <c r="AW184" i="12"/>
  <c r="AX148" i="12"/>
  <c r="AW148" i="12"/>
  <c r="AX67" i="12"/>
  <c r="AW67" i="12"/>
  <c r="AW115" i="12"/>
  <c r="AX11" i="12"/>
  <c r="AW11" i="12"/>
  <c r="AX205" i="12"/>
  <c r="AW205" i="12"/>
  <c r="AX201" i="12"/>
  <c r="AW201" i="12"/>
  <c r="AW238" i="12"/>
  <c r="AX238" i="12"/>
  <c r="AY238" i="12" s="1"/>
  <c r="AX86" i="12"/>
  <c r="AW86" i="12"/>
  <c r="AX137" i="12"/>
  <c r="AW137" i="12"/>
  <c r="AX158" i="12"/>
  <c r="AW158" i="12"/>
  <c r="AX171" i="12"/>
  <c r="AW171" i="12"/>
  <c r="AX247" i="12"/>
  <c r="AW247" i="12"/>
  <c r="AW91" i="12"/>
  <c r="AY91" i="12" s="1"/>
  <c r="AX101" i="12"/>
  <c r="AW101" i="12"/>
  <c r="AX140" i="12"/>
  <c r="AW140" i="12"/>
  <c r="AY16" i="12"/>
  <c r="AX98" i="12"/>
  <c r="AW98" i="12"/>
  <c r="AY223" i="12"/>
  <c r="AX95" i="12"/>
  <c r="AW95" i="12"/>
  <c r="AX202" i="12"/>
  <c r="AW202" i="12"/>
  <c r="AX248" i="12"/>
  <c r="AW248" i="12"/>
  <c r="AX212" i="12"/>
  <c r="AW212" i="12"/>
  <c r="AY9" i="12"/>
  <c r="AX60" i="12"/>
  <c r="AW60" i="12"/>
  <c r="AY20" i="12"/>
  <c r="AX100" i="12"/>
  <c r="AW100" i="12"/>
  <c r="AY108" i="12"/>
  <c r="AV201" i="12"/>
  <c r="AW190" i="12"/>
  <c r="AX190" i="12"/>
  <c r="AY190" i="12" s="1"/>
  <c r="AX208" i="12"/>
  <c r="AW208" i="12"/>
  <c r="AX123" i="12"/>
  <c r="AW123" i="12"/>
  <c r="AX237" i="12"/>
  <c r="AW237" i="12"/>
  <c r="AX177" i="12"/>
  <c r="AW177" i="12"/>
  <c r="AX46" i="12"/>
  <c r="AW46" i="12"/>
  <c r="AY179" i="12"/>
  <c r="AY54" i="12"/>
  <c r="AX203" i="12"/>
  <c r="AW203" i="12"/>
  <c r="AX192" i="12"/>
  <c r="AW192" i="12"/>
  <c r="AX209" i="12"/>
  <c r="AW209" i="12"/>
  <c r="AX136" i="12"/>
  <c r="AW136" i="12"/>
  <c r="AX127" i="12"/>
  <c r="AW127" i="12"/>
  <c r="AX187" i="12"/>
  <c r="AW187" i="12"/>
  <c r="U174" i="12"/>
  <c r="AV174" i="12"/>
  <c r="AX15" i="12"/>
  <c r="AW15" i="12"/>
  <c r="AX120" i="12"/>
  <c r="AW120" i="12"/>
  <c r="AX154" i="12"/>
  <c r="AW154" i="12"/>
  <c r="AW97" i="12"/>
  <c r="AY97" i="12" s="1"/>
  <c r="AX117" i="12"/>
  <c r="AW117" i="12"/>
  <c r="AX160" i="12"/>
  <c r="AW160" i="12"/>
  <c r="AX150" i="12"/>
  <c r="AW150" i="12"/>
  <c r="AX172" i="12"/>
  <c r="AW172" i="12"/>
  <c r="AX10" i="12"/>
  <c r="AW10" i="12"/>
  <c r="AX245" i="12"/>
  <c r="AW245" i="12"/>
  <c r="AX65" i="12"/>
  <c r="AW65" i="12"/>
  <c r="AX195" i="12"/>
  <c r="AW195" i="12"/>
  <c r="AW210" i="12"/>
  <c r="AX210" i="12"/>
  <c r="AY210" i="12" s="1"/>
  <c r="AY246" i="12"/>
  <c r="AY109" i="12"/>
  <c r="AX56" i="12"/>
  <c r="AW56" i="12"/>
  <c r="AY229" i="12"/>
  <c r="AX145" i="12"/>
  <c r="AW145" i="12"/>
  <c r="AX27" i="12"/>
  <c r="AW27" i="12"/>
  <c r="AY69" i="12" l="1"/>
  <c r="AY209" i="12"/>
  <c r="AY208" i="12"/>
  <c r="AY202" i="12"/>
  <c r="AY67" i="12"/>
  <c r="AY200" i="12"/>
  <c r="AY183" i="12"/>
  <c r="AY195" i="12"/>
  <c r="AY158" i="12"/>
  <c r="AY94" i="12"/>
  <c r="AY233" i="12"/>
  <c r="AY17" i="12"/>
  <c r="AY188" i="12"/>
  <c r="AY154" i="12"/>
  <c r="AY192" i="12"/>
  <c r="AY95" i="12"/>
  <c r="AY148" i="12"/>
  <c r="AY231" i="12"/>
  <c r="AY65" i="12"/>
  <c r="AY137" i="12"/>
  <c r="AY243" i="12"/>
  <c r="AY135" i="12"/>
  <c r="AY170" i="12"/>
  <c r="AY99" i="12"/>
  <c r="AY120" i="12"/>
  <c r="AY203" i="12"/>
  <c r="AY184" i="12"/>
  <c r="AY149" i="12"/>
  <c r="AY245" i="12"/>
  <c r="AY98" i="12"/>
  <c r="AY86" i="12"/>
  <c r="AY180" i="12"/>
  <c r="AY146" i="12"/>
  <c r="AY126" i="12"/>
  <c r="AY8" i="12"/>
  <c r="AY27" i="12"/>
  <c r="AY15" i="12"/>
  <c r="AY100" i="12"/>
  <c r="AY176" i="12"/>
  <c r="AY163" i="12"/>
  <c r="AY119" i="12"/>
  <c r="AY161" i="12"/>
  <c r="AY10" i="12"/>
  <c r="AY75" i="12"/>
  <c r="AY114" i="12"/>
  <c r="AY241" i="12"/>
  <c r="AY145" i="12"/>
  <c r="AX174" i="12"/>
  <c r="AW174" i="12"/>
  <c r="AY46" i="12"/>
  <c r="AY140" i="12"/>
  <c r="AY181" i="12"/>
  <c r="AY182" i="12"/>
  <c r="AY191" i="12"/>
  <c r="AY196" i="12"/>
  <c r="AY172" i="12"/>
  <c r="AY60" i="12"/>
  <c r="AY201" i="12"/>
  <c r="AY113" i="12"/>
  <c r="AY187" i="12"/>
  <c r="AY177" i="12"/>
  <c r="AY101" i="12"/>
  <c r="AY173" i="12"/>
  <c r="AY90" i="12"/>
  <c r="AY153" i="12"/>
  <c r="AY56" i="12"/>
  <c r="AY150" i="12"/>
  <c r="AY205" i="12"/>
  <c r="AY185" i="12"/>
  <c r="AY204" i="12"/>
  <c r="AY118" i="12"/>
  <c r="AY127" i="12"/>
  <c r="AY237" i="12"/>
  <c r="AY212" i="12"/>
  <c r="AY3" i="12"/>
  <c r="AY206" i="12"/>
  <c r="AY160" i="12"/>
  <c r="AY247" i="12"/>
  <c r="AY11" i="12"/>
  <c r="AY14" i="12"/>
  <c r="AY6" i="12"/>
  <c r="AY116" i="12"/>
  <c r="AY89" i="12"/>
  <c r="AY111" i="12"/>
  <c r="AY136" i="12"/>
  <c r="AY123" i="12"/>
  <c r="AY248" i="12"/>
  <c r="AY230" i="12"/>
  <c r="AY117" i="12"/>
  <c r="AY171" i="12"/>
  <c r="AY103" i="12"/>
  <c r="AY93" i="12"/>
  <c r="AY4" i="12"/>
  <c r="AY174" i="12" l="1"/>
  <c r="I157" i="4" l="1"/>
  <c r="J156" i="4"/>
  <c r="A156" i="4"/>
  <c r="J155" i="4"/>
  <c r="A155" i="4"/>
  <c r="J154" i="4"/>
  <c r="A154" i="4"/>
  <c r="J153" i="4"/>
  <c r="A153" i="4"/>
  <c r="J152" i="4"/>
  <c r="A152" i="4"/>
  <c r="J151" i="4"/>
  <c r="A151" i="4"/>
  <c r="J150" i="4"/>
  <c r="A150" i="4"/>
  <c r="J149" i="4"/>
  <c r="A149" i="4"/>
  <c r="J148" i="4"/>
  <c r="A148" i="4"/>
  <c r="J147" i="4"/>
  <c r="A147" i="4"/>
  <c r="J146" i="4"/>
  <c r="A146" i="4"/>
  <c r="A139" i="4"/>
  <c r="Z139" i="4" s="1"/>
  <c r="J12" i="4"/>
  <c r="K12" i="4" s="1"/>
  <c r="M12" i="4" s="1"/>
  <c r="L12" i="4"/>
  <c r="P12" i="4"/>
  <c r="Q12" i="4" s="1"/>
  <c r="S12" i="4" s="1"/>
  <c r="R12" i="4"/>
  <c r="V12" i="4"/>
  <c r="W12" i="4" s="1"/>
  <c r="Y12" i="4" s="1"/>
  <c r="X12" i="4"/>
  <c r="J19" i="4"/>
  <c r="K19" i="4" s="1"/>
  <c r="L19" i="4"/>
  <c r="P19" i="4"/>
  <c r="Q19" i="4" s="1"/>
  <c r="S19" i="4" s="1"/>
  <c r="R19" i="4"/>
  <c r="J21" i="4"/>
  <c r="K21" i="4" s="1"/>
  <c r="L21" i="4"/>
  <c r="M21" i="4"/>
  <c r="P21" i="4"/>
  <c r="Q21" i="4" s="1"/>
  <c r="S21" i="4" s="1"/>
  <c r="R21" i="4"/>
  <c r="V21" i="4"/>
  <c r="W21" i="4" s="1"/>
  <c r="Y21" i="4" s="1"/>
  <c r="X21" i="4"/>
  <c r="J22" i="4"/>
  <c r="K22" i="4" s="1"/>
  <c r="L22" i="4"/>
  <c r="M22" i="4"/>
  <c r="P22" i="4"/>
  <c r="Q22" i="4" s="1"/>
  <c r="S22" i="4" s="1"/>
  <c r="R22" i="4"/>
  <c r="V22" i="4"/>
  <c r="W22" i="4" s="1"/>
  <c r="Y22" i="4" s="1"/>
  <c r="X22" i="4"/>
  <c r="J23" i="4"/>
  <c r="K23" i="4" s="1"/>
  <c r="L23" i="4"/>
  <c r="P23" i="4"/>
  <c r="Q23" i="4" s="1"/>
  <c r="S23" i="4" s="1"/>
  <c r="R23" i="4"/>
  <c r="V23" i="4"/>
  <c r="W23" i="4" s="1"/>
  <c r="Y23" i="4" s="1"/>
  <c r="X23" i="4"/>
  <c r="J24" i="4"/>
  <c r="K24" i="4" s="1"/>
  <c r="M24" i="4" s="1"/>
  <c r="L24" i="4"/>
  <c r="P24" i="4"/>
  <c r="Q24" i="4" s="1"/>
  <c r="S24" i="4" s="1"/>
  <c r="R24" i="4"/>
  <c r="V24" i="4"/>
  <c r="W24" i="4" s="1"/>
  <c r="Y24" i="4" s="1"/>
  <c r="X24" i="4"/>
  <c r="J25" i="4"/>
  <c r="K25" i="4" s="1"/>
  <c r="L25" i="4"/>
  <c r="P25" i="4"/>
  <c r="Q25" i="4" s="1"/>
  <c r="S25" i="4" s="1"/>
  <c r="R25" i="4"/>
  <c r="V25" i="4"/>
  <c r="W25" i="4" s="1"/>
  <c r="Y25" i="4" s="1"/>
  <c r="X25" i="4"/>
  <c r="J26" i="4"/>
  <c r="K26" i="4" s="1"/>
  <c r="L26" i="4"/>
  <c r="P26" i="4"/>
  <c r="Q26" i="4" s="1"/>
  <c r="S26" i="4" s="1"/>
  <c r="R26" i="4"/>
  <c r="V26" i="4"/>
  <c r="W26" i="4" s="1"/>
  <c r="Y26" i="4" s="1"/>
  <c r="X26" i="4"/>
  <c r="A27" i="4"/>
  <c r="Z27" i="4" s="1"/>
  <c r="J27" i="4"/>
  <c r="K27" i="4" s="1"/>
  <c r="L27" i="4"/>
  <c r="M27" i="4"/>
  <c r="P27" i="4"/>
  <c r="Q27" i="4" s="1"/>
  <c r="R27" i="4"/>
  <c r="S27" i="4"/>
  <c r="V27" i="4"/>
  <c r="W27" i="4" s="1"/>
  <c r="X27" i="4"/>
  <c r="Y27" i="4"/>
  <c r="AA27" i="4"/>
  <c r="AB27" i="4"/>
  <c r="AC27" i="4"/>
  <c r="DR27" i="4" s="1"/>
  <c r="A28" i="4"/>
  <c r="Z28" i="4" s="1"/>
  <c r="J28" i="4"/>
  <c r="K28" i="4" s="1"/>
  <c r="L28" i="4"/>
  <c r="M28" i="4"/>
  <c r="P28" i="4"/>
  <c r="Q28" i="4" s="1"/>
  <c r="R28" i="4"/>
  <c r="S28" i="4"/>
  <c r="V28" i="4"/>
  <c r="W28" i="4" s="1"/>
  <c r="X28" i="4"/>
  <c r="Y28" i="4"/>
  <c r="AA28" i="4"/>
  <c r="AB28" i="4"/>
  <c r="AC28" i="4"/>
  <c r="DR28" i="4" s="1"/>
  <c r="A29" i="4"/>
  <c r="Z29" i="4" s="1"/>
  <c r="J29" i="4"/>
  <c r="K29" i="4" s="1"/>
  <c r="L29" i="4"/>
  <c r="M29" i="4"/>
  <c r="P29" i="4"/>
  <c r="Q29" i="4" s="1"/>
  <c r="R29" i="4"/>
  <c r="S29" i="4"/>
  <c r="V29" i="4"/>
  <c r="W29" i="4" s="1"/>
  <c r="X29" i="4"/>
  <c r="Y29" i="4"/>
  <c r="AA29" i="4"/>
  <c r="AB29" i="4"/>
  <c r="AC29" i="4"/>
  <c r="DR29" i="4" s="1"/>
  <c r="A30" i="4"/>
  <c r="Z30" i="4" s="1"/>
  <c r="J30" i="4"/>
  <c r="K30" i="4" s="1"/>
  <c r="L30" i="4"/>
  <c r="M30" i="4"/>
  <c r="P30" i="4"/>
  <c r="Q30" i="4" s="1"/>
  <c r="R30" i="4"/>
  <c r="S30" i="4"/>
  <c r="V30" i="4"/>
  <c r="W30" i="4" s="1"/>
  <c r="X30" i="4"/>
  <c r="Y30" i="4"/>
  <c r="AA30" i="4"/>
  <c r="AB30" i="4"/>
  <c r="AC30" i="4"/>
  <c r="DR30" i="4" s="1"/>
  <c r="A31" i="4"/>
  <c r="Z31" i="4" s="1"/>
  <c r="J31" i="4"/>
  <c r="K31" i="4" s="1"/>
  <c r="L31" i="4"/>
  <c r="M31" i="4"/>
  <c r="P31" i="4"/>
  <c r="Q31" i="4" s="1"/>
  <c r="R31" i="4"/>
  <c r="S31" i="4"/>
  <c r="V31" i="4"/>
  <c r="W31" i="4" s="1"/>
  <c r="X31" i="4"/>
  <c r="Y31" i="4"/>
  <c r="AA31" i="4"/>
  <c r="AB31" i="4"/>
  <c r="AC31" i="4"/>
  <c r="DR31" i="4" s="1"/>
  <c r="A32" i="4"/>
  <c r="Z32" i="4" s="1"/>
  <c r="J32" i="4"/>
  <c r="K32" i="4" s="1"/>
  <c r="L32" i="4"/>
  <c r="M32" i="4"/>
  <c r="P32" i="4"/>
  <c r="Q32" i="4" s="1"/>
  <c r="R32" i="4"/>
  <c r="S32" i="4"/>
  <c r="V32" i="4"/>
  <c r="W32" i="4" s="1"/>
  <c r="X32" i="4"/>
  <c r="Y32" i="4"/>
  <c r="AA32" i="4"/>
  <c r="AB32" i="4"/>
  <c r="AC32" i="4"/>
  <c r="DR32" i="4" s="1"/>
  <c r="A33" i="4"/>
  <c r="Z33" i="4" s="1"/>
  <c r="J33" i="4"/>
  <c r="K33" i="4" s="1"/>
  <c r="L33" i="4"/>
  <c r="M33" i="4"/>
  <c r="P33" i="4"/>
  <c r="Q33" i="4" s="1"/>
  <c r="R33" i="4"/>
  <c r="S33" i="4"/>
  <c r="V33" i="4"/>
  <c r="W33" i="4" s="1"/>
  <c r="X33" i="4"/>
  <c r="Y33" i="4"/>
  <c r="AA33" i="4"/>
  <c r="AB33" i="4"/>
  <c r="AC33" i="4"/>
  <c r="DR33" i="4" s="1"/>
  <c r="A34" i="4"/>
  <c r="Z34" i="4" s="1"/>
  <c r="J34" i="4"/>
  <c r="K34" i="4" s="1"/>
  <c r="L34" i="4"/>
  <c r="M34" i="4"/>
  <c r="P34" i="4"/>
  <c r="Q34" i="4" s="1"/>
  <c r="R34" i="4"/>
  <c r="S34" i="4"/>
  <c r="V34" i="4"/>
  <c r="W34" i="4" s="1"/>
  <c r="X34" i="4"/>
  <c r="Y34" i="4"/>
  <c r="AA34" i="4"/>
  <c r="AB34" i="4"/>
  <c r="AC34" i="4"/>
  <c r="DR34" i="4" s="1"/>
  <c r="A35" i="4"/>
  <c r="Z35" i="4" s="1"/>
  <c r="J35" i="4"/>
  <c r="K35" i="4" s="1"/>
  <c r="L35" i="4"/>
  <c r="M35" i="4"/>
  <c r="P35" i="4"/>
  <c r="Q35" i="4" s="1"/>
  <c r="R35" i="4"/>
  <c r="S35" i="4"/>
  <c r="V35" i="4"/>
  <c r="W35" i="4" s="1"/>
  <c r="X35" i="4"/>
  <c r="Y35" i="4"/>
  <c r="AA35" i="4"/>
  <c r="AB35" i="4"/>
  <c r="AC35" i="4"/>
  <c r="DR35" i="4" s="1"/>
  <c r="A36" i="4"/>
  <c r="Z36" i="4" s="1"/>
  <c r="J36" i="4"/>
  <c r="K36" i="4" s="1"/>
  <c r="L36" i="4"/>
  <c r="M36" i="4"/>
  <c r="P36" i="4"/>
  <c r="Q36" i="4" s="1"/>
  <c r="R36" i="4"/>
  <c r="S36" i="4"/>
  <c r="V36" i="4"/>
  <c r="W36" i="4" s="1"/>
  <c r="X36" i="4"/>
  <c r="Y36" i="4"/>
  <c r="AA36" i="4"/>
  <c r="AB36" i="4"/>
  <c r="AC36" i="4"/>
  <c r="DR36" i="4" s="1"/>
  <c r="A37" i="4"/>
  <c r="Z37" i="4" s="1"/>
  <c r="J37" i="4"/>
  <c r="K37" i="4" s="1"/>
  <c r="L37" i="4"/>
  <c r="M37" i="4"/>
  <c r="P37" i="4"/>
  <c r="Q37" i="4" s="1"/>
  <c r="R37" i="4"/>
  <c r="S37" i="4"/>
  <c r="V37" i="4"/>
  <c r="W37" i="4" s="1"/>
  <c r="X37" i="4"/>
  <c r="Y37" i="4"/>
  <c r="AA37" i="4"/>
  <c r="AB37" i="4"/>
  <c r="AC37" i="4"/>
  <c r="DR37" i="4" s="1"/>
  <c r="A38" i="4"/>
  <c r="Z38" i="4" s="1"/>
  <c r="J38" i="4"/>
  <c r="K38" i="4" s="1"/>
  <c r="L38" i="4"/>
  <c r="M38" i="4"/>
  <c r="P38" i="4"/>
  <c r="Q38" i="4" s="1"/>
  <c r="R38" i="4"/>
  <c r="S38" i="4"/>
  <c r="V38" i="4"/>
  <c r="W38" i="4" s="1"/>
  <c r="X38" i="4"/>
  <c r="Y38" i="4"/>
  <c r="AA38" i="4"/>
  <c r="AB38" i="4"/>
  <c r="AC38" i="4"/>
  <c r="DR38" i="4" s="1"/>
  <c r="A39" i="4"/>
  <c r="Z39" i="4" s="1"/>
  <c r="J39" i="4"/>
  <c r="K39" i="4" s="1"/>
  <c r="L39" i="4"/>
  <c r="M39" i="4"/>
  <c r="P39" i="4"/>
  <c r="Q39" i="4" s="1"/>
  <c r="R39" i="4"/>
  <c r="S39" i="4"/>
  <c r="V39" i="4"/>
  <c r="W39" i="4" s="1"/>
  <c r="X39" i="4"/>
  <c r="Y39" i="4"/>
  <c r="AA39" i="4"/>
  <c r="AB39" i="4"/>
  <c r="AC39" i="4"/>
  <c r="DR39" i="4" s="1"/>
  <c r="A40" i="4"/>
  <c r="Z40" i="4" s="1"/>
  <c r="J40" i="4"/>
  <c r="K40" i="4" s="1"/>
  <c r="L40" i="4"/>
  <c r="M40" i="4"/>
  <c r="P40" i="4"/>
  <c r="Q40" i="4" s="1"/>
  <c r="R40" i="4"/>
  <c r="S40" i="4"/>
  <c r="V40" i="4"/>
  <c r="W40" i="4" s="1"/>
  <c r="X40" i="4"/>
  <c r="Y40" i="4"/>
  <c r="AA40" i="4"/>
  <c r="AB40" i="4"/>
  <c r="AC40" i="4"/>
  <c r="DR40" i="4" s="1"/>
  <c r="A41" i="4"/>
  <c r="Z41" i="4" s="1"/>
  <c r="J41" i="4"/>
  <c r="K41" i="4" s="1"/>
  <c r="L41" i="4"/>
  <c r="M41" i="4"/>
  <c r="P41" i="4"/>
  <c r="Q41" i="4" s="1"/>
  <c r="R41" i="4"/>
  <c r="S41" i="4"/>
  <c r="V41" i="4"/>
  <c r="W41" i="4" s="1"/>
  <c r="X41" i="4"/>
  <c r="Y41" i="4"/>
  <c r="AA41" i="4"/>
  <c r="AB41" i="4"/>
  <c r="AC41" i="4"/>
  <c r="DR41" i="4" s="1"/>
  <c r="A42" i="4"/>
  <c r="Z42" i="4" s="1"/>
  <c r="J42" i="4"/>
  <c r="K42" i="4" s="1"/>
  <c r="L42" i="4"/>
  <c r="M42" i="4"/>
  <c r="P42" i="4"/>
  <c r="Q42" i="4" s="1"/>
  <c r="R42" i="4"/>
  <c r="S42" i="4"/>
  <c r="V42" i="4"/>
  <c r="W42" i="4" s="1"/>
  <c r="X42" i="4"/>
  <c r="Y42" i="4"/>
  <c r="AA42" i="4"/>
  <c r="AB42" i="4"/>
  <c r="AC42" i="4"/>
  <c r="DR42" i="4" s="1"/>
  <c r="A43" i="4"/>
  <c r="Z43" i="4" s="1"/>
  <c r="J43" i="4"/>
  <c r="K43" i="4" s="1"/>
  <c r="L43" i="4"/>
  <c r="M43" i="4"/>
  <c r="P43" i="4"/>
  <c r="Q43" i="4" s="1"/>
  <c r="R43" i="4"/>
  <c r="S43" i="4"/>
  <c r="V43" i="4"/>
  <c r="W43" i="4" s="1"/>
  <c r="X43" i="4"/>
  <c r="Y43" i="4"/>
  <c r="AA43" i="4"/>
  <c r="AB43" i="4"/>
  <c r="AC43" i="4"/>
  <c r="DR43" i="4" s="1"/>
  <c r="A44" i="4"/>
  <c r="Z44" i="4" s="1"/>
  <c r="J44" i="4"/>
  <c r="K44" i="4" s="1"/>
  <c r="L44" i="4"/>
  <c r="M44" i="4"/>
  <c r="P44" i="4"/>
  <c r="Q44" i="4" s="1"/>
  <c r="R44" i="4"/>
  <c r="S44" i="4"/>
  <c r="V44" i="4"/>
  <c r="W44" i="4" s="1"/>
  <c r="X44" i="4"/>
  <c r="Y44" i="4"/>
  <c r="AA44" i="4"/>
  <c r="AB44" i="4"/>
  <c r="AC44" i="4"/>
  <c r="DR44" i="4" s="1"/>
  <c r="A45" i="4"/>
  <c r="Z45" i="4" s="1"/>
  <c r="J45" i="4"/>
  <c r="K45" i="4" s="1"/>
  <c r="L45" i="4"/>
  <c r="M45" i="4"/>
  <c r="P45" i="4"/>
  <c r="Q45" i="4" s="1"/>
  <c r="R45" i="4"/>
  <c r="S45" i="4"/>
  <c r="V45" i="4"/>
  <c r="W45" i="4" s="1"/>
  <c r="X45" i="4"/>
  <c r="Y45" i="4"/>
  <c r="AA45" i="4"/>
  <c r="AB45" i="4"/>
  <c r="AC45" i="4"/>
  <c r="DR45" i="4" s="1"/>
  <c r="A46" i="4"/>
  <c r="Z46" i="4" s="1"/>
  <c r="J46" i="4"/>
  <c r="K46" i="4" s="1"/>
  <c r="L46" i="4"/>
  <c r="M46" i="4"/>
  <c r="P46" i="4"/>
  <c r="Q46" i="4" s="1"/>
  <c r="R46" i="4"/>
  <c r="S46" i="4"/>
  <c r="V46" i="4"/>
  <c r="W46" i="4" s="1"/>
  <c r="X46" i="4"/>
  <c r="Y46" i="4"/>
  <c r="AA46" i="4"/>
  <c r="AB46" i="4"/>
  <c r="AC46" i="4"/>
  <c r="DR46" i="4" s="1"/>
  <c r="A47" i="4"/>
  <c r="Z47" i="4" s="1"/>
  <c r="J47" i="4"/>
  <c r="K47" i="4" s="1"/>
  <c r="L47" i="4"/>
  <c r="M47" i="4"/>
  <c r="P47" i="4"/>
  <c r="Q47" i="4" s="1"/>
  <c r="R47" i="4"/>
  <c r="S47" i="4"/>
  <c r="V47" i="4"/>
  <c r="W47" i="4" s="1"/>
  <c r="X47" i="4"/>
  <c r="Y47" i="4"/>
  <c r="AA47" i="4"/>
  <c r="AB47" i="4"/>
  <c r="AC47" i="4"/>
  <c r="DR47" i="4" s="1"/>
  <c r="A48" i="4"/>
  <c r="Z48" i="4" s="1"/>
  <c r="J48" i="4"/>
  <c r="K48" i="4" s="1"/>
  <c r="L48" i="4"/>
  <c r="M48" i="4"/>
  <c r="P48" i="4"/>
  <c r="Q48" i="4" s="1"/>
  <c r="R48" i="4"/>
  <c r="S48" i="4"/>
  <c r="V48" i="4"/>
  <c r="W48" i="4" s="1"/>
  <c r="X48" i="4"/>
  <c r="Y48" i="4"/>
  <c r="AA48" i="4"/>
  <c r="AB48" i="4"/>
  <c r="AC48" i="4"/>
  <c r="DR48" i="4" s="1"/>
  <c r="A49" i="4"/>
  <c r="Z49" i="4" s="1"/>
  <c r="J49" i="4"/>
  <c r="K49" i="4" s="1"/>
  <c r="L49" i="4"/>
  <c r="M49" i="4"/>
  <c r="P49" i="4"/>
  <c r="Q49" i="4" s="1"/>
  <c r="R49" i="4"/>
  <c r="S49" i="4"/>
  <c r="V49" i="4"/>
  <c r="W49" i="4" s="1"/>
  <c r="X49" i="4"/>
  <c r="Y49" i="4"/>
  <c r="AA49" i="4"/>
  <c r="AB49" i="4"/>
  <c r="AC49" i="4"/>
  <c r="DR49" i="4" s="1"/>
  <c r="A50" i="4"/>
  <c r="Z50" i="4" s="1"/>
  <c r="J50" i="4"/>
  <c r="K50" i="4" s="1"/>
  <c r="L50" i="4"/>
  <c r="M50" i="4"/>
  <c r="P50" i="4"/>
  <c r="Q50" i="4" s="1"/>
  <c r="R50" i="4"/>
  <c r="S50" i="4"/>
  <c r="V50" i="4"/>
  <c r="W50" i="4" s="1"/>
  <c r="X50" i="4"/>
  <c r="Y50" i="4"/>
  <c r="AA50" i="4"/>
  <c r="AB50" i="4"/>
  <c r="AC50" i="4"/>
  <c r="DR50" i="4" s="1"/>
  <c r="A51" i="4"/>
  <c r="Z51" i="4" s="1"/>
  <c r="J51" i="4"/>
  <c r="K51" i="4" s="1"/>
  <c r="L51" i="4"/>
  <c r="M51" i="4"/>
  <c r="P51" i="4"/>
  <c r="Q51" i="4" s="1"/>
  <c r="R51" i="4"/>
  <c r="S51" i="4"/>
  <c r="V51" i="4"/>
  <c r="W51" i="4" s="1"/>
  <c r="X51" i="4"/>
  <c r="Y51" i="4"/>
  <c r="AA51" i="4"/>
  <c r="AB51" i="4"/>
  <c r="AC51" i="4"/>
  <c r="DR51" i="4" s="1"/>
  <c r="A52" i="4"/>
  <c r="Z52" i="4" s="1"/>
  <c r="J52" i="4"/>
  <c r="K52" i="4" s="1"/>
  <c r="L52" i="4"/>
  <c r="M52" i="4"/>
  <c r="P52" i="4"/>
  <c r="Q52" i="4" s="1"/>
  <c r="R52" i="4"/>
  <c r="S52" i="4"/>
  <c r="V52" i="4"/>
  <c r="W52" i="4" s="1"/>
  <c r="X52" i="4"/>
  <c r="Y52" i="4"/>
  <c r="AA52" i="4"/>
  <c r="AB52" i="4"/>
  <c r="AC52" i="4"/>
  <c r="DR52" i="4" s="1"/>
  <c r="A53" i="4"/>
  <c r="Z53" i="4" s="1"/>
  <c r="J53" i="4"/>
  <c r="K53" i="4" s="1"/>
  <c r="L53" i="4"/>
  <c r="M53" i="4"/>
  <c r="P53" i="4"/>
  <c r="Q53" i="4" s="1"/>
  <c r="R53" i="4"/>
  <c r="S53" i="4"/>
  <c r="V53" i="4"/>
  <c r="W53" i="4" s="1"/>
  <c r="X53" i="4"/>
  <c r="Y53" i="4"/>
  <c r="AA53" i="4"/>
  <c r="AB53" i="4"/>
  <c r="AC53" i="4"/>
  <c r="DR53" i="4" s="1"/>
  <c r="A54" i="4"/>
  <c r="Z54" i="4" s="1"/>
  <c r="J54" i="4"/>
  <c r="K54" i="4" s="1"/>
  <c r="L54" i="4"/>
  <c r="M54" i="4"/>
  <c r="P54" i="4"/>
  <c r="Q54" i="4" s="1"/>
  <c r="R54" i="4"/>
  <c r="S54" i="4"/>
  <c r="V54" i="4"/>
  <c r="W54" i="4" s="1"/>
  <c r="X54" i="4"/>
  <c r="Y54" i="4"/>
  <c r="AA54" i="4"/>
  <c r="AB54" i="4"/>
  <c r="AC54" i="4"/>
  <c r="DR54" i="4" s="1"/>
  <c r="A55" i="4"/>
  <c r="Z55" i="4" s="1"/>
  <c r="J55" i="4"/>
  <c r="K55" i="4" s="1"/>
  <c r="L55" i="4"/>
  <c r="M55" i="4"/>
  <c r="P55" i="4"/>
  <c r="Q55" i="4" s="1"/>
  <c r="R55" i="4"/>
  <c r="S55" i="4"/>
  <c r="V55" i="4"/>
  <c r="W55" i="4" s="1"/>
  <c r="X55" i="4"/>
  <c r="Y55" i="4"/>
  <c r="AA55" i="4"/>
  <c r="AB55" i="4"/>
  <c r="AC55" i="4"/>
  <c r="DR55" i="4" s="1"/>
  <c r="A56" i="4"/>
  <c r="Z56" i="4" s="1"/>
  <c r="J56" i="4"/>
  <c r="K56" i="4" s="1"/>
  <c r="L56" i="4"/>
  <c r="M56" i="4"/>
  <c r="P56" i="4"/>
  <c r="Q56" i="4" s="1"/>
  <c r="R56" i="4"/>
  <c r="S56" i="4"/>
  <c r="V56" i="4"/>
  <c r="W56" i="4" s="1"/>
  <c r="X56" i="4"/>
  <c r="Y56" i="4"/>
  <c r="AA56" i="4"/>
  <c r="AB56" i="4"/>
  <c r="AC56" i="4"/>
  <c r="DR56" i="4" s="1"/>
  <c r="A57" i="4"/>
  <c r="Z57" i="4" s="1"/>
  <c r="J57" i="4"/>
  <c r="K57" i="4" s="1"/>
  <c r="L57" i="4"/>
  <c r="M57" i="4"/>
  <c r="P57" i="4"/>
  <c r="Q57" i="4" s="1"/>
  <c r="R57" i="4"/>
  <c r="S57" i="4"/>
  <c r="V57" i="4"/>
  <c r="W57" i="4" s="1"/>
  <c r="X57" i="4"/>
  <c r="Y57" i="4"/>
  <c r="AA57" i="4"/>
  <c r="AB57" i="4"/>
  <c r="AC57" i="4"/>
  <c r="DR57" i="4" s="1"/>
  <c r="A58" i="4"/>
  <c r="Z58" i="4" s="1"/>
  <c r="J58" i="4"/>
  <c r="K58" i="4" s="1"/>
  <c r="L58" i="4"/>
  <c r="M58" i="4"/>
  <c r="P58" i="4"/>
  <c r="Q58" i="4" s="1"/>
  <c r="R58" i="4"/>
  <c r="S58" i="4"/>
  <c r="V58" i="4"/>
  <c r="W58" i="4" s="1"/>
  <c r="X58" i="4"/>
  <c r="Y58" i="4"/>
  <c r="AA58" i="4"/>
  <c r="AB58" i="4"/>
  <c r="AC58" i="4"/>
  <c r="DR58" i="4" s="1"/>
  <c r="A59" i="4"/>
  <c r="Z59" i="4" s="1"/>
  <c r="J59" i="4"/>
  <c r="K59" i="4" s="1"/>
  <c r="L59" i="4"/>
  <c r="M59" i="4"/>
  <c r="P59" i="4"/>
  <c r="Q59" i="4" s="1"/>
  <c r="R59" i="4"/>
  <c r="S59" i="4"/>
  <c r="V59" i="4"/>
  <c r="W59" i="4" s="1"/>
  <c r="X59" i="4"/>
  <c r="Y59" i="4"/>
  <c r="AA59" i="4"/>
  <c r="AB59" i="4"/>
  <c r="AC59" i="4"/>
  <c r="DR59" i="4" s="1"/>
  <c r="A60" i="4"/>
  <c r="Z60" i="4" s="1"/>
  <c r="J60" i="4"/>
  <c r="K60" i="4" s="1"/>
  <c r="L60" i="4"/>
  <c r="M60" i="4"/>
  <c r="P60" i="4"/>
  <c r="Q60" i="4" s="1"/>
  <c r="R60" i="4"/>
  <c r="S60" i="4"/>
  <c r="V60" i="4"/>
  <c r="W60" i="4" s="1"/>
  <c r="X60" i="4"/>
  <c r="Y60" i="4"/>
  <c r="AA60" i="4"/>
  <c r="AB60" i="4"/>
  <c r="AC60" i="4"/>
  <c r="DR60" i="4" s="1"/>
  <c r="A61" i="4"/>
  <c r="Z61" i="4" s="1"/>
  <c r="J61" i="4"/>
  <c r="K61" i="4" s="1"/>
  <c r="L61" i="4"/>
  <c r="M61" i="4"/>
  <c r="P61" i="4"/>
  <c r="Q61" i="4" s="1"/>
  <c r="R61" i="4"/>
  <c r="S61" i="4"/>
  <c r="V61" i="4"/>
  <c r="W61" i="4" s="1"/>
  <c r="X61" i="4"/>
  <c r="Y61" i="4"/>
  <c r="AA61" i="4"/>
  <c r="AB61" i="4"/>
  <c r="AC61" i="4"/>
  <c r="DR61" i="4" s="1"/>
  <c r="A62" i="4"/>
  <c r="Z62" i="4" s="1"/>
  <c r="J62" i="4"/>
  <c r="K62" i="4" s="1"/>
  <c r="L62" i="4"/>
  <c r="M62" i="4"/>
  <c r="P62" i="4"/>
  <c r="Q62" i="4" s="1"/>
  <c r="R62" i="4"/>
  <c r="S62" i="4"/>
  <c r="V62" i="4"/>
  <c r="W62" i="4" s="1"/>
  <c r="X62" i="4"/>
  <c r="Y62" i="4"/>
  <c r="AA62" i="4"/>
  <c r="AB62" i="4"/>
  <c r="AC62" i="4"/>
  <c r="DR62" i="4" s="1"/>
  <c r="A63" i="4"/>
  <c r="Z63" i="4" s="1"/>
  <c r="J63" i="4"/>
  <c r="K63" i="4" s="1"/>
  <c r="L63" i="4"/>
  <c r="M63" i="4"/>
  <c r="P63" i="4"/>
  <c r="Q63" i="4" s="1"/>
  <c r="R63" i="4"/>
  <c r="S63" i="4"/>
  <c r="V63" i="4"/>
  <c r="W63" i="4" s="1"/>
  <c r="X63" i="4"/>
  <c r="Y63" i="4"/>
  <c r="AA63" i="4"/>
  <c r="AB63" i="4"/>
  <c r="AC63" i="4"/>
  <c r="DR63" i="4" s="1"/>
  <c r="A64" i="4"/>
  <c r="Z64" i="4" s="1"/>
  <c r="J64" i="4"/>
  <c r="K64" i="4" s="1"/>
  <c r="L64" i="4"/>
  <c r="M64" i="4"/>
  <c r="P64" i="4"/>
  <c r="Q64" i="4" s="1"/>
  <c r="R64" i="4"/>
  <c r="S64" i="4"/>
  <c r="V64" i="4"/>
  <c r="W64" i="4" s="1"/>
  <c r="X64" i="4"/>
  <c r="Y64" i="4"/>
  <c r="AA64" i="4"/>
  <c r="AB64" i="4"/>
  <c r="AC64" i="4"/>
  <c r="DR64" i="4" s="1"/>
  <c r="A65" i="4"/>
  <c r="Z65" i="4" s="1"/>
  <c r="J65" i="4"/>
  <c r="K65" i="4" s="1"/>
  <c r="L65" i="4"/>
  <c r="M65" i="4"/>
  <c r="P65" i="4"/>
  <c r="Q65" i="4" s="1"/>
  <c r="R65" i="4"/>
  <c r="S65" i="4"/>
  <c r="V65" i="4"/>
  <c r="W65" i="4" s="1"/>
  <c r="X65" i="4"/>
  <c r="Y65" i="4"/>
  <c r="AA65" i="4"/>
  <c r="AB65" i="4"/>
  <c r="AC65" i="4"/>
  <c r="DR65" i="4" s="1"/>
  <c r="A66" i="4"/>
  <c r="Z66" i="4" s="1"/>
  <c r="J66" i="4"/>
  <c r="K66" i="4" s="1"/>
  <c r="L66" i="4"/>
  <c r="M66" i="4"/>
  <c r="P66" i="4"/>
  <c r="Q66" i="4" s="1"/>
  <c r="R66" i="4"/>
  <c r="S66" i="4"/>
  <c r="V66" i="4"/>
  <c r="W66" i="4" s="1"/>
  <c r="X66" i="4"/>
  <c r="Y66" i="4"/>
  <c r="AA66" i="4"/>
  <c r="AB66" i="4"/>
  <c r="AC66" i="4"/>
  <c r="DR66" i="4" s="1"/>
  <c r="A67" i="4"/>
  <c r="Z67" i="4" s="1"/>
  <c r="J67" i="4"/>
  <c r="K67" i="4" s="1"/>
  <c r="L67" i="4"/>
  <c r="M67" i="4"/>
  <c r="P67" i="4"/>
  <c r="Q67" i="4" s="1"/>
  <c r="R67" i="4"/>
  <c r="S67" i="4"/>
  <c r="V67" i="4"/>
  <c r="W67" i="4" s="1"/>
  <c r="X67" i="4"/>
  <c r="Y67" i="4"/>
  <c r="AA67" i="4"/>
  <c r="AB67" i="4"/>
  <c r="AC67" i="4"/>
  <c r="DR67" i="4" s="1"/>
  <c r="A68" i="4"/>
  <c r="Z68" i="4" s="1"/>
  <c r="J68" i="4"/>
  <c r="K68" i="4" s="1"/>
  <c r="L68" i="4"/>
  <c r="M68" i="4"/>
  <c r="P68" i="4"/>
  <c r="Q68" i="4" s="1"/>
  <c r="R68" i="4"/>
  <c r="S68" i="4"/>
  <c r="V68" i="4"/>
  <c r="W68" i="4" s="1"/>
  <c r="X68" i="4"/>
  <c r="Y68" i="4"/>
  <c r="AA68" i="4"/>
  <c r="AB68" i="4"/>
  <c r="AC68" i="4"/>
  <c r="DR68" i="4" s="1"/>
  <c r="A69" i="4"/>
  <c r="Z69" i="4" s="1"/>
  <c r="J69" i="4"/>
  <c r="K69" i="4" s="1"/>
  <c r="L69" i="4"/>
  <c r="M69" i="4"/>
  <c r="P69" i="4"/>
  <c r="Q69" i="4" s="1"/>
  <c r="R69" i="4"/>
  <c r="S69" i="4"/>
  <c r="V69" i="4"/>
  <c r="W69" i="4" s="1"/>
  <c r="X69" i="4"/>
  <c r="Y69" i="4"/>
  <c r="AA69" i="4"/>
  <c r="AB69" i="4"/>
  <c r="AC69" i="4"/>
  <c r="DR69" i="4" s="1"/>
  <c r="A70" i="4"/>
  <c r="Z70" i="4" s="1"/>
  <c r="J70" i="4"/>
  <c r="K70" i="4" s="1"/>
  <c r="L70" i="4"/>
  <c r="M70" i="4"/>
  <c r="P70" i="4"/>
  <c r="Q70" i="4" s="1"/>
  <c r="R70" i="4"/>
  <c r="S70" i="4"/>
  <c r="V70" i="4"/>
  <c r="W70" i="4" s="1"/>
  <c r="X70" i="4"/>
  <c r="Y70" i="4"/>
  <c r="AA70" i="4"/>
  <c r="AB70" i="4"/>
  <c r="AC70" i="4"/>
  <c r="DR70" i="4" s="1"/>
  <c r="A71" i="4"/>
  <c r="Z71" i="4" s="1"/>
  <c r="J71" i="4"/>
  <c r="K71" i="4" s="1"/>
  <c r="L71" i="4"/>
  <c r="M71" i="4"/>
  <c r="P71" i="4"/>
  <c r="Q71" i="4" s="1"/>
  <c r="R71" i="4"/>
  <c r="S71" i="4"/>
  <c r="V71" i="4"/>
  <c r="W71" i="4" s="1"/>
  <c r="X71" i="4"/>
  <c r="Y71" i="4"/>
  <c r="AA71" i="4"/>
  <c r="AB71" i="4"/>
  <c r="AC71" i="4"/>
  <c r="DR71" i="4" s="1"/>
  <c r="A72" i="4"/>
  <c r="Z72" i="4" s="1"/>
  <c r="J72" i="4"/>
  <c r="K72" i="4" s="1"/>
  <c r="L72" i="4"/>
  <c r="M72" i="4"/>
  <c r="P72" i="4"/>
  <c r="Q72" i="4" s="1"/>
  <c r="R72" i="4"/>
  <c r="S72" i="4"/>
  <c r="V72" i="4"/>
  <c r="W72" i="4" s="1"/>
  <c r="X72" i="4"/>
  <c r="Y72" i="4"/>
  <c r="AA72" i="4"/>
  <c r="AB72" i="4"/>
  <c r="AC72" i="4"/>
  <c r="DR72" i="4" s="1"/>
  <c r="A73" i="4"/>
  <c r="Z73" i="4" s="1"/>
  <c r="J73" i="4"/>
  <c r="K73" i="4" s="1"/>
  <c r="L73" i="4"/>
  <c r="M73" i="4"/>
  <c r="P73" i="4"/>
  <c r="Q73" i="4" s="1"/>
  <c r="R73" i="4"/>
  <c r="S73" i="4"/>
  <c r="V73" i="4"/>
  <c r="W73" i="4" s="1"/>
  <c r="X73" i="4"/>
  <c r="Y73" i="4"/>
  <c r="AA73" i="4"/>
  <c r="AB73" i="4"/>
  <c r="AC73" i="4"/>
  <c r="DR73" i="4" s="1"/>
  <c r="A74" i="4"/>
  <c r="Z74" i="4" s="1"/>
  <c r="J74" i="4"/>
  <c r="K74" i="4" s="1"/>
  <c r="L74" i="4"/>
  <c r="M74" i="4"/>
  <c r="P74" i="4"/>
  <c r="Q74" i="4" s="1"/>
  <c r="R74" i="4"/>
  <c r="S74" i="4"/>
  <c r="V74" i="4"/>
  <c r="W74" i="4" s="1"/>
  <c r="X74" i="4"/>
  <c r="Y74" i="4"/>
  <c r="AA74" i="4"/>
  <c r="AB74" i="4"/>
  <c r="AC74" i="4"/>
  <c r="DR74" i="4" s="1"/>
  <c r="A75" i="4"/>
  <c r="Z75" i="4" s="1"/>
  <c r="J75" i="4"/>
  <c r="K75" i="4" s="1"/>
  <c r="L75" i="4"/>
  <c r="M75" i="4"/>
  <c r="P75" i="4"/>
  <c r="Q75" i="4" s="1"/>
  <c r="R75" i="4"/>
  <c r="S75" i="4"/>
  <c r="V75" i="4"/>
  <c r="W75" i="4" s="1"/>
  <c r="X75" i="4"/>
  <c r="Y75" i="4"/>
  <c r="AA75" i="4"/>
  <c r="AB75" i="4"/>
  <c r="AC75" i="4"/>
  <c r="DR75" i="4" s="1"/>
  <c r="A76" i="4"/>
  <c r="Z76" i="4" s="1"/>
  <c r="J76" i="4"/>
  <c r="K76" i="4" s="1"/>
  <c r="L76" i="4"/>
  <c r="M76" i="4"/>
  <c r="P76" i="4"/>
  <c r="Q76" i="4" s="1"/>
  <c r="R76" i="4"/>
  <c r="S76" i="4"/>
  <c r="V76" i="4"/>
  <c r="W76" i="4" s="1"/>
  <c r="X76" i="4"/>
  <c r="Y76" i="4"/>
  <c r="AA76" i="4"/>
  <c r="AB76" i="4"/>
  <c r="AC76" i="4"/>
  <c r="DR76" i="4" s="1"/>
  <c r="A77" i="4"/>
  <c r="Z77" i="4" s="1"/>
  <c r="J77" i="4"/>
  <c r="K77" i="4" s="1"/>
  <c r="L77" i="4"/>
  <c r="M77" i="4"/>
  <c r="P77" i="4"/>
  <c r="Q77" i="4" s="1"/>
  <c r="R77" i="4"/>
  <c r="S77" i="4"/>
  <c r="V77" i="4"/>
  <c r="W77" i="4" s="1"/>
  <c r="X77" i="4"/>
  <c r="Y77" i="4"/>
  <c r="AA77" i="4"/>
  <c r="AB77" i="4"/>
  <c r="AC77" i="4"/>
  <c r="DR77" i="4" s="1"/>
  <c r="A78" i="4"/>
  <c r="Z78" i="4" s="1"/>
  <c r="J78" i="4"/>
  <c r="K78" i="4" s="1"/>
  <c r="L78" i="4"/>
  <c r="M78" i="4"/>
  <c r="P78" i="4"/>
  <c r="Q78" i="4" s="1"/>
  <c r="R78" i="4"/>
  <c r="S78" i="4"/>
  <c r="V78" i="4"/>
  <c r="W78" i="4" s="1"/>
  <c r="X78" i="4"/>
  <c r="Y78" i="4"/>
  <c r="AA78" i="4"/>
  <c r="AB78" i="4"/>
  <c r="AC78" i="4"/>
  <c r="DR78" i="4" s="1"/>
  <c r="A79" i="4"/>
  <c r="Z79" i="4" s="1"/>
  <c r="J79" i="4"/>
  <c r="K79" i="4" s="1"/>
  <c r="L79" i="4"/>
  <c r="M79" i="4"/>
  <c r="P79" i="4"/>
  <c r="Q79" i="4" s="1"/>
  <c r="R79" i="4"/>
  <c r="S79" i="4"/>
  <c r="V79" i="4"/>
  <c r="W79" i="4" s="1"/>
  <c r="X79" i="4"/>
  <c r="Y79" i="4"/>
  <c r="AA79" i="4"/>
  <c r="AB79" i="4"/>
  <c r="AC79" i="4"/>
  <c r="DR79" i="4" s="1"/>
  <c r="A80" i="4"/>
  <c r="Z80" i="4" s="1"/>
  <c r="J80" i="4"/>
  <c r="K80" i="4" s="1"/>
  <c r="L80" i="4"/>
  <c r="M80" i="4"/>
  <c r="P80" i="4"/>
  <c r="Q80" i="4" s="1"/>
  <c r="R80" i="4"/>
  <c r="S80" i="4"/>
  <c r="V80" i="4"/>
  <c r="W80" i="4" s="1"/>
  <c r="X80" i="4"/>
  <c r="Y80" i="4"/>
  <c r="AA80" i="4"/>
  <c r="AB80" i="4"/>
  <c r="AC80" i="4"/>
  <c r="DR80" i="4" s="1"/>
  <c r="A81" i="4"/>
  <c r="Z81" i="4" s="1"/>
  <c r="J81" i="4"/>
  <c r="K81" i="4" s="1"/>
  <c r="L81" i="4"/>
  <c r="M81" i="4"/>
  <c r="P81" i="4"/>
  <c r="Q81" i="4" s="1"/>
  <c r="R81" i="4"/>
  <c r="S81" i="4"/>
  <c r="V81" i="4"/>
  <c r="W81" i="4" s="1"/>
  <c r="X81" i="4"/>
  <c r="Y81" i="4"/>
  <c r="AA81" i="4"/>
  <c r="AB81" i="4"/>
  <c r="AC81" i="4"/>
  <c r="DR81" i="4" s="1"/>
  <c r="A82" i="4"/>
  <c r="Z82" i="4" s="1"/>
  <c r="J82" i="4"/>
  <c r="K82" i="4" s="1"/>
  <c r="L82" i="4"/>
  <c r="M82" i="4"/>
  <c r="P82" i="4"/>
  <c r="Q82" i="4" s="1"/>
  <c r="R82" i="4"/>
  <c r="S82" i="4"/>
  <c r="V82" i="4"/>
  <c r="W82" i="4" s="1"/>
  <c r="X82" i="4"/>
  <c r="Y82" i="4"/>
  <c r="AA82" i="4"/>
  <c r="AB82" i="4"/>
  <c r="AC82" i="4"/>
  <c r="DR82" i="4" s="1"/>
  <c r="A83" i="4"/>
  <c r="Z83" i="4" s="1"/>
  <c r="J83" i="4"/>
  <c r="K83" i="4" s="1"/>
  <c r="L83" i="4"/>
  <c r="M83" i="4"/>
  <c r="P83" i="4"/>
  <c r="Q83" i="4" s="1"/>
  <c r="R83" i="4"/>
  <c r="S83" i="4"/>
  <c r="V83" i="4"/>
  <c r="W83" i="4" s="1"/>
  <c r="X83" i="4"/>
  <c r="Y83" i="4"/>
  <c r="AA83" i="4"/>
  <c r="AB83" i="4"/>
  <c r="AC83" i="4"/>
  <c r="DR83" i="4" s="1"/>
  <c r="A84" i="4"/>
  <c r="Z84" i="4" s="1"/>
  <c r="J84" i="4"/>
  <c r="K84" i="4" s="1"/>
  <c r="L84" i="4"/>
  <c r="M84" i="4"/>
  <c r="P84" i="4"/>
  <c r="Q84" i="4" s="1"/>
  <c r="R84" i="4"/>
  <c r="S84" i="4"/>
  <c r="V84" i="4"/>
  <c r="W84" i="4" s="1"/>
  <c r="X84" i="4"/>
  <c r="Y84" i="4"/>
  <c r="AA84" i="4"/>
  <c r="AB84" i="4"/>
  <c r="AC84" i="4"/>
  <c r="DR84" i="4" s="1"/>
  <c r="A85" i="4"/>
  <c r="Z85" i="4" s="1"/>
  <c r="J85" i="4"/>
  <c r="K85" i="4" s="1"/>
  <c r="L85" i="4"/>
  <c r="M85" i="4"/>
  <c r="P85" i="4"/>
  <c r="Q85" i="4" s="1"/>
  <c r="R85" i="4"/>
  <c r="S85" i="4"/>
  <c r="V85" i="4"/>
  <c r="W85" i="4" s="1"/>
  <c r="X85" i="4"/>
  <c r="Y85" i="4"/>
  <c r="AA85" i="4"/>
  <c r="AB85" i="4"/>
  <c r="AC85" i="4"/>
  <c r="DR85" i="4" s="1"/>
  <c r="A86" i="4"/>
  <c r="Z86" i="4" s="1"/>
  <c r="J86" i="4"/>
  <c r="K86" i="4" s="1"/>
  <c r="L86" i="4"/>
  <c r="M86" i="4"/>
  <c r="P86" i="4"/>
  <c r="Q86" i="4" s="1"/>
  <c r="R86" i="4"/>
  <c r="S86" i="4"/>
  <c r="V86" i="4"/>
  <c r="W86" i="4" s="1"/>
  <c r="X86" i="4"/>
  <c r="Y86" i="4"/>
  <c r="AA86" i="4"/>
  <c r="AB86" i="4"/>
  <c r="AC86" i="4"/>
  <c r="DR86" i="4" s="1"/>
  <c r="A87" i="4"/>
  <c r="Z87" i="4" s="1"/>
  <c r="J87" i="4"/>
  <c r="K87" i="4" s="1"/>
  <c r="L87" i="4"/>
  <c r="M87" i="4"/>
  <c r="P87" i="4"/>
  <c r="Q87" i="4" s="1"/>
  <c r="R87" i="4"/>
  <c r="S87" i="4"/>
  <c r="V87" i="4"/>
  <c r="W87" i="4" s="1"/>
  <c r="X87" i="4"/>
  <c r="Y87" i="4"/>
  <c r="AA87" i="4"/>
  <c r="AB87" i="4"/>
  <c r="AC87" i="4"/>
  <c r="DR87" i="4" s="1"/>
  <c r="A88" i="4"/>
  <c r="Z88" i="4" s="1"/>
  <c r="J88" i="4"/>
  <c r="K88" i="4" s="1"/>
  <c r="L88" i="4"/>
  <c r="M88" i="4"/>
  <c r="P88" i="4"/>
  <c r="Q88" i="4" s="1"/>
  <c r="R88" i="4"/>
  <c r="S88" i="4"/>
  <c r="V88" i="4"/>
  <c r="W88" i="4" s="1"/>
  <c r="X88" i="4"/>
  <c r="Y88" i="4"/>
  <c r="AA88" i="4"/>
  <c r="AB88" i="4"/>
  <c r="AC88" i="4"/>
  <c r="DR88" i="4" s="1"/>
  <c r="A89" i="4"/>
  <c r="Z89" i="4" s="1"/>
  <c r="J89" i="4"/>
  <c r="K89" i="4" s="1"/>
  <c r="L89" i="4"/>
  <c r="M89" i="4"/>
  <c r="P89" i="4"/>
  <c r="Q89" i="4" s="1"/>
  <c r="R89" i="4"/>
  <c r="S89" i="4"/>
  <c r="V89" i="4"/>
  <c r="W89" i="4" s="1"/>
  <c r="X89" i="4"/>
  <c r="Y89" i="4"/>
  <c r="AA89" i="4"/>
  <c r="AB89" i="4"/>
  <c r="AC89" i="4"/>
  <c r="DR89" i="4" s="1"/>
  <c r="A90" i="4"/>
  <c r="Z90" i="4" s="1"/>
  <c r="J90" i="4"/>
  <c r="K90" i="4" s="1"/>
  <c r="L90" i="4"/>
  <c r="M90" i="4"/>
  <c r="P90" i="4"/>
  <c r="Q90" i="4" s="1"/>
  <c r="R90" i="4"/>
  <c r="S90" i="4"/>
  <c r="V90" i="4"/>
  <c r="W90" i="4" s="1"/>
  <c r="X90" i="4"/>
  <c r="Y90" i="4"/>
  <c r="AA90" i="4"/>
  <c r="AB90" i="4"/>
  <c r="AC90" i="4"/>
  <c r="DR90" i="4" s="1"/>
  <c r="A91" i="4"/>
  <c r="Z91" i="4" s="1"/>
  <c r="J91" i="4"/>
  <c r="K91" i="4" s="1"/>
  <c r="L91" i="4"/>
  <c r="M91" i="4"/>
  <c r="P91" i="4"/>
  <c r="Q91" i="4" s="1"/>
  <c r="R91" i="4"/>
  <c r="S91" i="4"/>
  <c r="V91" i="4"/>
  <c r="W91" i="4" s="1"/>
  <c r="X91" i="4"/>
  <c r="Y91" i="4"/>
  <c r="AA91" i="4"/>
  <c r="AB91" i="4"/>
  <c r="AC91" i="4"/>
  <c r="DR91" i="4" s="1"/>
  <c r="A92" i="4"/>
  <c r="Z92" i="4" s="1"/>
  <c r="J92" i="4"/>
  <c r="K92" i="4" s="1"/>
  <c r="L92" i="4"/>
  <c r="M92" i="4"/>
  <c r="P92" i="4"/>
  <c r="Q92" i="4" s="1"/>
  <c r="R92" i="4"/>
  <c r="S92" i="4"/>
  <c r="V92" i="4"/>
  <c r="W92" i="4" s="1"/>
  <c r="X92" i="4"/>
  <c r="Y92" i="4"/>
  <c r="AA92" i="4"/>
  <c r="AB92" i="4"/>
  <c r="AC92" i="4"/>
  <c r="DR92" i="4" s="1"/>
  <c r="A93" i="4"/>
  <c r="Z93" i="4" s="1"/>
  <c r="J93" i="4"/>
  <c r="K93" i="4" s="1"/>
  <c r="L93" i="4"/>
  <c r="M93" i="4"/>
  <c r="P93" i="4"/>
  <c r="Q93" i="4" s="1"/>
  <c r="R93" i="4"/>
  <c r="S93" i="4"/>
  <c r="V93" i="4"/>
  <c r="W93" i="4" s="1"/>
  <c r="X93" i="4"/>
  <c r="Y93" i="4"/>
  <c r="AA93" i="4"/>
  <c r="AB93" i="4"/>
  <c r="AC93" i="4"/>
  <c r="DR93" i="4" s="1"/>
  <c r="A94" i="4"/>
  <c r="Z94" i="4" s="1"/>
  <c r="J94" i="4"/>
  <c r="K94" i="4" s="1"/>
  <c r="L94" i="4"/>
  <c r="M94" i="4"/>
  <c r="P94" i="4"/>
  <c r="Q94" i="4" s="1"/>
  <c r="R94" i="4"/>
  <c r="S94" i="4"/>
  <c r="V94" i="4"/>
  <c r="W94" i="4" s="1"/>
  <c r="X94" i="4"/>
  <c r="Y94" i="4"/>
  <c r="AA94" i="4"/>
  <c r="AB94" i="4"/>
  <c r="AC94" i="4"/>
  <c r="DR94" i="4" s="1"/>
  <c r="A95" i="4"/>
  <c r="Z95" i="4" s="1"/>
  <c r="J95" i="4"/>
  <c r="K95" i="4" s="1"/>
  <c r="L95" i="4"/>
  <c r="M95" i="4"/>
  <c r="P95" i="4"/>
  <c r="Q95" i="4" s="1"/>
  <c r="R95" i="4"/>
  <c r="S95" i="4"/>
  <c r="V95" i="4"/>
  <c r="W95" i="4" s="1"/>
  <c r="X95" i="4"/>
  <c r="Y95" i="4"/>
  <c r="AA95" i="4"/>
  <c r="AB95" i="4"/>
  <c r="AC95" i="4"/>
  <c r="DR95" i="4" s="1"/>
  <c r="A96" i="4"/>
  <c r="Z96" i="4" s="1"/>
  <c r="J96" i="4"/>
  <c r="K96" i="4" s="1"/>
  <c r="L96" i="4"/>
  <c r="M96" i="4"/>
  <c r="P96" i="4"/>
  <c r="Q96" i="4" s="1"/>
  <c r="R96" i="4"/>
  <c r="S96" i="4"/>
  <c r="V96" i="4"/>
  <c r="W96" i="4" s="1"/>
  <c r="X96" i="4"/>
  <c r="Y96" i="4"/>
  <c r="AA96" i="4"/>
  <c r="AB96" i="4"/>
  <c r="AC96" i="4"/>
  <c r="DR96" i="4" s="1"/>
  <c r="A97" i="4"/>
  <c r="Z97" i="4" s="1"/>
  <c r="J97" i="4"/>
  <c r="K97" i="4" s="1"/>
  <c r="L97" i="4"/>
  <c r="M97" i="4"/>
  <c r="P97" i="4"/>
  <c r="Q97" i="4" s="1"/>
  <c r="R97" i="4"/>
  <c r="S97" i="4"/>
  <c r="V97" i="4"/>
  <c r="W97" i="4" s="1"/>
  <c r="X97" i="4"/>
  <c r="Y97" i="4"/>
  <c r="AA97" i="4"/>
  <c r="AB97" i="4"/>
  <c r="AC97" i="4"/>
  <c r="DR97" i="4" s="1"/>
  <c r="A98" i="4"/>
  <c r="Z98" i="4" s="1"/>
  <c r="J98" i="4"/>
  <c r="K98" i="4" s="1"/>
  <c r="L98" i="4"/>
  <c r="M98" i="4"/>
  <c r="P98" i="4"/>
  <c r="Q98" i="4" s="1"/>
  <c r="R98" i="4"/>
  <c r="S98" i="4"/>
  <c r="V98" i="4"/>
  <c r="W98" i="4" s="1"/>
  <c r="X98" i="4"/>
  <c r="Y98" i="4"/>
  <c r="AA98" i="4"/>
  <c r="AB98" i="4"/>
  <c r="AC98" i="4"/>
  <c r="DR98" i="4" s="1"/>
  <c r="A99" i="4"/>
  <c r="Z99" i="4" s="1"/>
  <c r="J99" i="4"/>
  <c r="K99" i="4" s="1"/>
  <c r="L99" i="4"/>
  <c r="M99" i="4"/>
  <c r="P99" i="4"/>
  <c r="Q99" i="4" s="1"/>
  <c r="R99" i="4"/>
  <c r="S99" i="4"/>
  <c r="V99" i="4"/>
  <c r="W99" i="4" s="1"/>
  <c r="X99" i="4"/>
  <c r="Y99" i="4"/>
  <c r="AA99" i="4"/>
  <c r="AB99" i="4"/>
  <c r="AC99" i="4"/>
  <c r="DR99" i="4" s="1"/>
  <c r="A100" i="4"/>
  <c r="Z100" i="4" s="1"/>
  <c r="J100" i="4"/>
  <c r="K100" i="4" s="1"/>
  <c r="L100" i="4"/>
  <c r="M100" i="4"/>
  <c r="P100" i="4"/>
  <c r="Q100" i="4" s="1"/>
  <c r="R100" i="4"/>
  <c r="S100" i="4"/>
  <c r="V100" i="4"/>
  <c r="W100" i="4" s="1"/>
  <c r="X100" i="4"/>
  <c r="Y100" i="4"/>
  <c r="AA100" i="4"/>
  <c r="AB100" i="4"/>
  <c r="AC100" i="4"/>
  <c r="DR100" i="4" s="1"/>
  <c r="A101" i="4"/>
  <c r="Z101" i="4" s="1"/>
  <c r="J101" i="4"/>
  <c r="K101" i="4" s="1"/>
  <c r="L101" i="4"/>
  <c r="M101" i="4"/>
  <c r="P101" i="4"/>
  <c r="Q101" i="4" s="1"/>
  <c r="R101" i="4"/>
  <c r="S101" i="4"/>
  <c r="V101" i="4"/>
  <c r="W101" i="4" s="1"/>
  <c r="X101" i="4"/>
  <c r="Y101" i="4"/>
  <c r="AA101" i="4"/>
  <c r="AB101" i="4"/>
  <c r="AC101" i="4"/>
  <c r="DR101" i="4" s="1"/>
  <c r="A102" i="4"/>
  <c r="Z102" i="4" s="1"/>
  <c r="J102" i="4"/>
  <c r="K102" i="4" s="1"/>
  <c r="L102" i="4"/>
  <c r="M102" i="4"/>
  <c r="P102" i="4"/>
  <c r="Q102" i="4" s="1"/>
  <c r="R102" i="4"/>
  <c r="S102" i="4"/>
  <c r="V102" i="4"/>
  <c r="W102" i="4" s="1"/>
  <c r="X102" i="4"/>
  <c r="Y102" i="4"/>
  <c r="AA102" i="4"/>
  <c r="AB102" i="4"/>
  <c r="AC102" i="4"/>
  <c r="DR102" i="4" s="1"/>
  <c r="A103" i="4"/>
  <c r="Z103" i="4" s="1"/>
  <c r="J103" i="4"/>
  <c r="K103" i="4" s="1"/>
  <c r="L103" i="4"/>
  <c r="M103" i="4"/>
  <c r="P103" i="4"/>
  <c r="Q103" i="4" s="1"/>
  <c r="R103" i="4"/>
  <c r="S103" i="4"/>
  <c r="V103" i="4"/>
  <c r="W103" i="4" s="1"/>
  <c r="X103" i="4"/>
  <c r="Y103" i="4"/>
  <c r="AA103" i="4"/>
  <c r="AB103" i="4"/>
  <c r="AC103" i="4"/>
  <c r="DR103" i="4" s="1"/>
  <c r="A104" i="4"/>
  <c r="Z104" i="4" s="1"/>
  <c r="J104" i="4"/>
  <c r="K104" i="4" s="1"/>
  <c r="L104" i="4"/>
  <c r="M104" i="4"/>
  <c r="P104" i="4"/>
  <c r="Q104" i="4" s="1"/>
  <c r="R104" i="4"/>
  <c r="S104" i="4"/>
  <c r="V104" i="4"/>
  <c r="W104" i="4" s="1"/>
  <c r="X104" i="4"/>
  <c r="Y104" i="4"/>
  <c r="AA104" i="4"/>
  <c r="AB104" i="4"/>
  <c r="AC104" i="4"/>
  <c r="DR104" i="4" s="1"/>
  <c r="A105" i="4"/>
  <c r="Z105" i="4" s="1"/>
  <c r="J105" i="4"/>
  <c r="K105" i="4" s="1"/>
  <c r="L105" i="4"/>
  <c r="M105" i="4"/>
  <c r="P105" i="4"/>
  <c r="Q105" i="4" s="1"/>
  <c r="R105" i="4"/>
  <c r="S105" i="4"/>
  <c r="V105" i="4"/>
  <c r="W105" i="4" s="1"/>
  <c r="X105" i="4"/>
  <c r="Y105" i="4"/>
  <c r="AA105" i="4"/>
  <c r="AB105" i="4"/>
  <c r="AC105" i="4"/>
  <c r="DR105" i="4" s="1"/>
  <c r="A106" i="4"/>
  <c r="Z106" i="4" s="1"/>
  <c r="J106" i="4"/>
  <c r="K106" i="4" s="1"/>
  <c r="L106" i="4"/>
  <c r="M106" i="4"/>
  <c r="P106" i="4"/>
  <c r="Q106" i="4" s="1"/>
  <c r="R106" i="4"/>
  <c r="S106" i="4"/>
  <c r="V106" i="4"/>
  <c r="W106" i="4" s="1"/>
  <c r="X106" i="4"/>
  <c r="Y106" i="4"/>
  <c r="AA106" i="4"/>
  <c r="AB106" i="4"/>
  <c r="AC106" i="4"/>
  <c r="DR106" i="4" s="1"/>
  <c r="A107" i="4"/>
  <c r="Z107" i="4" s="1"/>
  <c r="J107" i="4"/>
  <c r="K107" i="4" s="1"/>
  <c r="L107" i="4"/>
  <c r="M107" i="4"/>
  <c r="P107" i="4"/>
  <c r="Q107" i="4" s="1"/>
  <c r="R107" i="4"/>
  <c r="S107" i="4"/>
  <c r="V107" i="4"/>
  <c r="W107" i="4" s="1"/>
  <c r="X107" i="4"/>
  <c r="Y107" i="4"/>
  <c r="AA107" i="4"/>
  <c r="AB107" i="4"/>
  <c r="AC107" i="4"/>
  <c r="DR107" i="4" s="1"/>
  <c r="A108" i="4"/>
  <c r="Z108" i="4" s="1"/>
  <c r="J108" i="4"/>
  <c r="K108" i="4" s="1"/>
  <c r="L108" i="4"/>
  <c r="M108" i="4"/>
  <c r="P108" i="4"/>
  <c r="Q108" i="4" s="1"/>
  <c r="R108" i="4"/>
  <c r="S108" i="4"/>
  <c r="V108" i="4"/>
  <c r="W108" i="4" s="1"/>
  <c r="X108" i="4"/>
  <c r="Y108" i="4"/>
  <c r="AA108" i="4"/>
  <c r="AB108" i="4"/>
  <c r="AC108" i="4"/>
  <c r="DR108" i="4" s="1"/>
  <c r="A109" i="4"/>
  <c r="Z109" i="4" s="1"/>
  <c r="J109" i="4"/>
  <c r="K109" i="4" s="1"/>
  <c r="L109" i="4"/>
  <c r="M109" i="4"/>
  <c r="P109" i="4"/>
  <c r="Q109" i="4" s="1"/>
  <c r="R109" i="4"/>
  <c r="S109" i="4"/>
  <c r="V109" i="4"/>
  <c r="W109" i="4" s="1"/>
  <c r="X109" i="4"/>
  <c r="Y109" i="4"/>
  <c r="AA109" i="4"/>
  <c r="AB109" i="4"/>
  <c r="AC109" i="4"/>
  <c r="DR109" i="4" s="1"/>
  <c r="A110" i="4"/>
  <c r="Z110" i="4" s="1"/>
  <c r="J110" i="4"/>
  <c r="K110" i="4" s="1"/>
  <c r="L110" i="4"/>
  <c r="M110" i="4"/>
  <c r="P110" i="4"/>
  <c r="Q110" i="4" s="1"/>
  <c r="R110" i="4"/>
  <c r="S110" i="4"/>
  <c r="V110" i="4"/>
  <c r="W110" i="4" s="1"/>
  <c r="X110" i="4"/>
  <c r="Y110" i="4"/>
  <c r="AA110" i="4"/>
  <c r="AB110" i="4"/>
  <c r="AC110" i="4"/>
  <c r="DR110" i="4" s="1"/>
  <c r="A111" i="4"/>
  <c r="Z111" i="4" s="1"/>
  <c r="J111" i="4"/>
  <c r="K111" i="4" s="1"/>
  <c r="L111" i="4"/>
  <c r="M111" i="4"/>
  <c r="P111" i="4"/>
  <c r="Q111" i="4" s="1"/>
  <c r="R111" i="4"/>
  <c r="S111" i="4"/>
  <c r="V111" i="4"/>
  <c r="W111" i="4" s="1"/>
  <c r="X111" i="4"/>
  <c r="Y111" i="4"/>
  <c r="AA111" i="4"/>
  <c r="AB111" i="4"/>
  <c r="AC111" i="4"/>
  <c r="DR111" i="4" s="1"/>
  <c r="A112" i="4"/>
  <c r="Z112" i="4" s="1"/>
  <c r="J112" i="4"/>
  <c r="K112" i="4" s="1"/>
  <c r="L112" i="4"/>
  <c r="M112" i="4"/>
  <c r="P112" i="4"/>
  <c r="Q112" i="4" s="1"/>
  <c r="R112" i="4"/>
  <c r="S112" i="4"/>
  <c r="V112" i="4"/>
  <c r="W112" i="4" s="1"/>
  <c r="X112" i="4"/>
  <c r="Y112" i="4"/>
  <c r="AA112" i="4"/>
  <c r="AB112" i="4"/>
  <c r="AC112" i="4"/>
  <c r="DR112" i="4" s="1"/>
  <c r="A113" i="4"/>
  <c r="Z113" i="4" s="1"/>
  <c r="J113" i="4"/>
  <c r="K113" i="4" s="1"/>
  <c r="L113" i="4"/>
  <c r="M113" i="4"/>
  <c r="P113" i="4"/>
  <c r="Q113" i="4" s="1"/>
  <c r="R113" i="4"/>
  <c r="S113" i="4"/>
  <c r="V113" i="4"/>
  <c r="W113" i="4" s="1"/>
  <c r="X113" i="4"/>
  <c r="Y113" i="4"/>
  <c r="AA113" i="4"/>
  <c r="AB113" i="4"/>
  <c r="AC113" i="4"/>
  <c r="DR113" i="4" s="1"/>
  <c r="A114" i="4"/>
  <c r="Z114" i="4" s="1"/>
  <c r="J114" i="4"/>
  <c r="K114" i="4" s="1"/>
  <c r="L114" i="4"/>
  <c r="M114" i="4"/>
  <c r="P114" i="4"/>
  <c r="Q114" i="4" s="1"/>
  <c r="R114" i="4"/>
  <c r="S114" i="4"/>
  <c r="V114" i="4"/>
  <c r="W114" i="4" s="1"/>
  <c r="X114" i="4"/>
  <c r="Y114" i="4"/>
  <c r="AA114" i="4"/>
  <c r="AB114" i="4"/>
  <c r="AC114" i="4"/>
  <c r="DR114" i="4" s="1"/>
  <c r="A115" i="4"/>
  <c r="Z115" i="4" s="1"/>
  <c r="J115" i="4"/>
  <c r="K115" i="4" s="1"/>
  <c r="L115" i="4"/>
  <c r="M115" i="4"/>
  <c r="P115" i="4"/>
  <c r="Q115" i="4" s="1"/>
  <c r="R115" i="4"/>
  <c r="S115" i="4"/>
  <c r="V115" i="4"/>
  <c r="W115" i="4" s="1"/>
  <c r="X115" i="4"/>
  <c r="Y115" i="4"/>
  <c r="AA115" i="4"/>
  <c r="AB115" i="4"/>
  <c r="AC115" i="4"/>
  <c r="DR115" i="4" s="1"/>
  <c r="A116" i="4"/>
  <c r="Z116" i="4" s="1"/>
  <c r="J116" i="4"/>
  <c r="K116" i="4" s="1"/>
  <c r="L116" i="4"/>
  <c r="M116" i="4"/>
  <c r="P116" i="4"/>
  <c r="Q116" i="4" s="1"/>
  <c r="R116" i="4"/>
  <c r="S116" i="4"/>
  <c r="V116" i="4"/>
  <c r="W116" i="4" s="1"/>
  <c r="X116" i="4"/>
  <c r="Y116" i="4"/>
  <c r="AA116" i="4"/>
  <c r="AB116" i="4"/>
  <c r="AC116" i="4"/>
  <c r="DR116" i="4" s="1"/>
  <c r="A117" i="4"/>
  <c r="Z117" i="4" s="1"/>
  <c r="J117" i="4"/>
  <c r="K117" i="4" s="1"/>
  <c r="L117" i="4"/>
  <c r="M117" i="4"/>
  <c r="P117" i="4"/>
  <c r="Q117" i="4" s="1"/>
  <c r="R117" i="4"/>
  <c r="S117" i="4"/>
  <c r="V117" i="4"/>
  <c r="W117" i="4" s="1"/>
  <c r="X117" i="4"/>
  <c r="Y117" i="4"/>
  <c r="AA117" i="4"/>
  <c r="AB117" i="4"/>
  <c r="AC117" i="4"/>
  <c r="DR117" i="4" s="1"/>
  <c r="A118" i="4"/>
  <c r="Z118" i="4" s="1"/>
  <c r="J118" i="4"/>
  <c r="K118" i="4" s="1"/>
  <c r="L118" i="4"/>
  <c r="M118" i="4"/>
  <c r="P118" i="4"/>
  <c r="Q118" i="4" s="1"/>
  <c r="R118" i="4"/>
  <c r="S118" i="4"/>
  <c r="V118" i="4"/>
  <c r="W118" i="4" s="1"/>
  <c r="X118" i="4"/>
  <c r="Y118" i="4"/>
  <c r="AA118" i="4"/>
  <c r="AB118" i="4"/>
  <c r="AC118" i="4"/>
  <c r="DR118" i="4" s="1"/>
  <c r="A119" i="4"/>
  <c r="Z119" i="4" s="1"/>
  <c r="J119" i="4"/>
  <c r="K119" i="4" s="1"/>
  <c r="L119" i="4"/>
  <c r="M119" i="4"/>
  <c r="P119" i="4"/>
  <c r="Q119" i="4" s="1"/>
  <c r="R119" i="4"/>
  <c r="S119" i="4"/>
  <c r="V119" i="4"/>
  <c r="W119" i="4" s="1"/>
  <c r="X119" i="4"/>
  <c r="Y119" i="4"/>
  <c r="AA119" i="4"/>
  <c r="AB119" i="4"/>
  <c r="AC119" i="4"/>
  <c r="DR119" i="4" s="1"/>
  <c r="A120" i="4"/>
  <c r="Z120" i="4" s="1"/>
  <c r="J120" i="4"/>
  <c r="K120" i="4" s="1"/>
  <c r="L120" i="4"/>
  <c r="M120" i="4"/>
  <c r="P120" i="4"/>
  <c r="Q120" i="4" s="1"/>
  <c r="R120" i="4"/>
  <c r="S120" i="4"/>
  <c r="V120" i="4"/>
  <c r="W120" i="4" s="1"/>
  <c r="X120" i="4"/>
  <c r="Y120" i="4"/>
  <c r="AA120" i="4"/>
  <c r="AB120" i="4"/>
  <c r="AC120" i="4"/>
  <c r="DR120" i="4" s="1"/>
  <c r="A121" i="4"/>
  <c r="Z121" i="4" s="1"/>
  <c r="J121" i="4"/>
  <c r="K121" i="4" s="1"/>
  <c r="L121" i="4"/>
  <c r="M121" i="4"/>
  <c r="P121" i="4"/>
  <c r="Q121" i="4" s="1"/>
  <c r="R121" i="4"/>
  <c r="S121" i="4"/>
  <c r="V121" i="4"/>
  <c r="W121" i="4" s="1"/>
  <c r="X121" i="4"/>
  <c r="Y121" i="4"/>
  <c r="AA121" i="4"/>
  <c r="AB121" i="4"/>
  <c r="AC121" i="4"/>
  <c r="DR121" i="4" s="1"/>
  <c r="A122" i="4"/>
  <c r="Z122" i="4" s="1"/>
  <c r="J122" i="4"/>
  <c r="K122" i="4" s="1"/>
  <c r="L122" i="4"/>
  <c r="M122" i="4"/>
  <c r="P122" i="4"/>
  <c r="Q122" i="4" s="1"/>
  <c r="R122" i="4"/>
  <c r="S122" i="4"/>
  <c r="V122" i="4"/>
  <c r="W122" i="4" s="1"/>
  <c r="X122" i="4"/>
  <c r="Y122" i="4"/>
  <c r="AA122" i="4"/>
  <c r="AB122" i="4"/>
  <c r="AC122" i="4"/>
  <c r="DR122" i="4" s="1"/>
  <c r="A123" i="4"/>
  <c r="Z123" i="4" s="1"/>
  <c r="J123" i="4"/>
  <c r="K123" i="4" s="1"/>
  <c r="L123" i="4"/>
  <c r="M123" i="4"/>
  <c r="P123" i="4"/>
  <c r="Q123" i="4" s="1"/>
  <c r="R123" i="4"/>
  <c r="S123" i="4"/>
  <c r="V123" i="4"/>
  <c r="W123" i="4" s="1"/>
  <c r="X123" i="4"/>
  <c r="Y123" i="4"/>
  <c r="AA123" i="4"/>
  <c r="AB123" i="4"/>
  <c r="AC123" i="4"/>
  <c r="DR123" i="4" s="1"/>
  <c r="A124" i="4"/>
  <c r="Z124" i="4" s="1"/>
  <c r="J124" i="4"/>
  <c r="K124" i="4" s="1"/>
  <c r="L124" i="4"/>
  <c r="M124" i="4"/>
  <c r="P124" i="4"/>
  <c r="Q124" i="4" s="1"/>
  <c r="R124" i="4"/>
  <c r="S124" i="4"/>
  <c r="V124" i="4"/>
  <c r="W124" i="4" s="1"/>
  <c r="X124" i="4"/>
  <c r="Y124" i="4"/>
  <c r="AA124" i="4"/>
  <c r="AB124" i="4"/>
  <c r="AC124" i="4"/>
  <c r="DR124" i="4" s="1"/>
  <c r="A125" i="4"/>
  <c r="Z125" i="4" s="1"/>
  <c r="J125" i="4"/>
  <c r="K125" i="4" s="1"/>
  <c r="L125" i="4"/>
  <c r="M125" i="4"/>
  <c r="P125" i="4"/>
  <c r="Q125" i="4" s="1"/>
  <c r="R125" i="4"/>
  <c r="S125" i="4"/>
  <c r="V125" i="4"/>
  <c r="W125" i="4" s="1"/>
  <c r="X125" i="4"/>
  <c r="Y125" i="4"/>
  <c r="AA125" i="4"/>
  <c r="AB125" i="4"/>
  <c r="AC125" i="4"/>
  <c r="DR125" i="4" s="1"/>
  <c r="A126" i="4"/>
  <c r="Z126" i="4" s="1"/>
  <c r="J126" i="4"/>
  <c r="K126" i="4" s="1"/>
  <c r="L126" i="4"/>
  <c r="M126" i="4"/>
  <c r="P126" i="4"/>
  <c r="Q126" i="4" s="1"/>
  <c r="R126" i="4"/>
  <c r="S126" i="4"/>
  <c r="V126" i="4"/>
  <c r="W126" i="4" s="1"/>
  <c r="X126" i="4"/>
  <c r="Y126" i="4"/>
  <c r="AA126" i="4"/>
  <c r="AB126" i="4"/>
  <c r="AC126" i="4"/>
  <c r="DR126" i="4" s="1"/>
  <c r="A127" i="4"/>
  <c r="Z127" i="4" s="1"/>
  <c r="J127" i="4"/>
  <c r="K127" i="4" s="1"/>
  <c r="L127" i="4"/>
  <c r="M127" i="4"/>
  <c r="P127" i="4"/>
  <c r="Q127" i="4" s="1"/>
  <c r="R127" i="4"/>
  <c r="S127" i="4"/>
  <c r="V127" i="4"/>
  <c r="W127" i="4" s="1"/>
  <c r="X127" i="4"/>
  <c r="Y127" i="4"/>
  <c r="AA127" i="4"/>
  <c r="AB127" i="4"/>
  <c r="AC127" i="4"/>
  <c r="DR127" i="4" s="1"/>
  <c r="A128" i="4"/>
  <c r="Z128" i="4" s="1"/>
  <c r="J128" i="4"/>
  <c r="K128" i="4" s="1"/>
  <c r="L128" i="4"/>
  <c r="M128" i="4"/>
  <c r="P128" i="4"/>
  <c r="Q128" i="4" s="1"/>
  <c r="R128" i="4"/>
  <c r="S128" i="4"/>
  <c r="V128" i="4"/>
  <c r="W128" i="4" s="1"/>
  <c r="X128" i="4"/>
  <c r="Y128" i="4"/>
  <c r="AA128" i="4"/>
  <c r="AB128" i="4"/>
  <c r="AC128" i="4"/>
  <c r="DR128" i="4" s="1"/>
  <c r="A129" i="4"/>
  <c r="Z129" i="4" s="1"/>
  <c r="J129" i="4"/>
  <c r="K129" i="4" s="1"/>
  <c r="L129" i="4"/>
  <c r="M129" i="4"/>
  <c r="P129" i="4"/>
  <c r="Q129" i="4" s="1"/>
  <c r="R129" i="4"/>
  <c r="S129" i="4"/>
  <c r="V129" i="4"/>
  <c r="W129" i="4" s="1"/>
  <c r="X129" i="4"/>
  <c r="Y129" i="4"/>
  <c r="AA129" i="4"/>
  <c r="AB129" i="4"/>
  <c r="AC129" i="4"/>
  <c r="DR129" i="4" s="1"/>
  <c r="A130" i="4"/>
  <c r="Z130" i="4" s="1"/>
  <c r="J130" i="4"/>
  <c r="K130" i="4" s="1"/>
  <c r="L130" i="4"/>
  <c r="M130" i="4"/>
  <c r="P130" i="4"/>
  <c r="Q130" i="4" s="1"/>
  <c r="R130" i="4"/>
  <c r="S130" i="4"/>
  <c r="V130" i="4"/>
  <c r="W130" i="4" s="1"/>
  <c r="X130" i="4"/>
  <c r="Y130" i="4"/>
  <c r="AA130" i="4"/>
  <c r="AB130" i="4"/>
  <c r="AC130" i="4"/>
  <c r="DR130" i="4" s="1"/>
  <c r="A131" i="4"/>
  <c r="Z131" i="4" s="1"/>
  <c r="J131" i="4"/>
  <c r="K131" i="4" s="1"/>
  <c r="L131" i="4"/>
  <c r="M131" i="4"/>
  <c r="P131" i="4"/>
  <c r="Q131" i="4" s="1"/>
  <c r="R131" i="4"/>
  <c r="S131" i="4"/>
  <c r="V131" i="4"/>
  <c r="W131" i="4" s="1"/>
  <c r="X131" i="4"/>
  <c r="Y131" i="4"/>
  <c r="AA131" i="4"/>
  <c r="AB131" i="4"/>
  <c r="AC131" i="4"/>
  <c r="DR131" i="4" s="1"/>
  <c r="A132" i="4"/>
  <c r="Z132" i="4" s="1"/>
  <c r="J132" i="4"/>
  <c r="K132" i="4" s="1"/>
  <c r="L132" i="4"/>
  <c r="M132" i="4"/>
  <c r="P132" i="4"/>
  <c r="Q132" i="4" s="1"/>
  <c r="R132" i="4"/>
  <c r="S132" i="4"/>
  <c r="V132" i="4"/>
  <c r="W132" i="4" s="1"/>
  <c r="X132" i="4"/>
  <c r="Y132" i="4"/>
  <c r="AA132" i="4"/>
  <c r="AB132" i="4"/>
  <c r="AC132" i="4"/>
  <c r="DR132" i="4" s="1"/>
  <c r="A133" i="4"/>
  <c r="Z133" i="4" s="1"/>
  <c r="J133" i="4"/>
  <c r="K133" i="4" s="1"/>
  <c r="L133" i="4"/>
  <c r="M133" i="4"/>
  <c r="P133" i="4"/>
  <c r="Q133" i="4" s="1"/>
  <c r="R133" i="4"/>
  <c r="S133" i="4"/>
  <c r="V133" i="4"/>
  <c r="W133" i="4" s="1"/>
  <c r="X133" i="4"/>
  <c r="Y133" i="4"/>
  <c r="AA133" i="4"/>
  <c r="AB133" i="4"/>
  <c r="AC133" i="4"/>
  <c r="DR133" i="4" s="1"/>
  <c r="A134" i="4"/>
  <c r="Z134" i="4" s="1"/>
  <c r="J134" i="4"/>
  <c r="K134" i="4" s="1"/>
  <c r="L134" i="4"/>
  <c r="M134" i="4"/>
  <c r="P134" i="4"/>
  <c r="Q134" i="4" s="1"/>
  <c r="R134" i="4"/>
  <c r="S134" i="4"/>
  <c r="V134" i="4"/>
  <c r="W134" i="4" s="1"/>
  <c r="X134" i="4"/>
  <c r="Y134" i="4"/>
  <c r="AA134" i="4"/>
  <c r="AB134" i="4"/>
  <c r="AC134" i="4"/>
  <c r="DR134" i="4" s="1"/>
  <c r="A135" i="4"/>
  <c r="Z135" i="4" s="1"/>
  <c r="J135" i="4"/>
  <c r="K135" i="4" s="1"/>
  <c r="L135" i="4"/>
  <c r="M135" i="4"/>
  <c r="P135" i="4"/>
  <c r="Q135" i="4" s="1"/>
  <c r="R135" i="4"/>
  <c r="S135" i="4"/>
  <c r="V135" i="4"/>
  <c r="W135" i="4" s="1"/>
  <c r="X135" i="4"/>
  <c r="Y135" i="4"/>
  <c r="AA135" i="4"/>
  <c r="AB135" i="4"/>
  <c r="AC135" i="4"/>
  <c r="DR135" i="4" s="1"/>
  <c r="A136" i="4"/>
  <c r="Z136" i="4" s="1"/>
  <c r="J136" i="4"/>
  <c r="K136" i="4" s="1"/>
  <c r="L136" i="4"/>
  <c r="M136" i="4"/>
  <c r="P136" i="4"/>
  <c r="Q136" i="4" s="1"/>
  <c r="R136" i="4"/>
  <c r="S136" i="4"/>
  <c r="V136" i="4"/>
  <c r="W136" i="4" s="1"/>
  <c r="X136" i="4"/>
  <c r="Y136" i="4"/>
  <c r="AA136" i="4"/>
  <c r="AB136" i="4"/>
  <c r="AC136" i="4"/>
  <c r="DR136" i="4" s="1"/>
  <c r="A137" i="4"/>
  <c r="Z137" i="4" s="1"/>
  <c r="J137" i="4"/>
  <c r="K137" i="4" s="1"/>
  <c r="L137" i="4"/>
  <c r="M137" i="4"/>
  <c r="P137" i="4"/>
  <c r="Q137" i="4" s="1"/>
  <c r="R137" i="4"/>
  <c r="S137" i="4"/>
  <c r="V137" i="4"/>
  <c r="W137" i="4" s="1"/>
  <c r="X137" i="4"/>
  <c r="Y137" i="4"/>
  <c r="AA137" i="4"/>
  <c r="AB137" i="4"/>
  <c r="AC137" i="4"/>
  <c r="DR137" i="4" s="1"/>
  <c r="A138" i="4"/>
  <c r="Z138" i="4" s="1"/>
  <c r="J138" i="4"/>
  <c r="K138" i="4" s="1"/>
  <c r="L138" i="4"/>
  <c r="M138" i="4"/>
  <c r="P138" i="4"/>
  <c r="Q138" i="4" s="1"/>
  <c r="R138" i="4"/>
  <c r="S138" i="4"/>
  <c r="V138" i="4"/>
  <c r="W138" i="4" s="1"/>
  <c r="X138" i="4"/>
  <c r="Y138" i="4"/>
  <c r="AA138" i="4"/>
  <c r="AB138" i="4"/>
  <c r="AC138" i="4"/>
  <c r="DR138" i="4" s="1"/>
  <c r="J139" i="4"/>
  <c r="K139" i="4" s="1"/>
  <c r="L139" i="4"/>
  <c r="M139" i="4"/>
  <c r="P139" i="4"/>
  <c r="Q139" i="4" s="1"/>
  <c r="R139" i="4"/>
  <c r="S139" i="4"/>
  <c r="V139" i="4"/>
  <c r="W139" i="4" s="1"/>
  <c r="X139" i="4"/>
  <c r="Y139" i="4"/>
  <c r="AA139" i="4"/>
  <c r="AB139" i="4"/>
  <c r="AC139" i="4"/>
  <c r="DR139" i="4" s="1"/>
  <c r="Z26" i="4" l="1"/>
  <c r="Z25" i="4"/>
  <c r="AA25" i="4" s="1"/>
  <c r="AB24" i="4"/>
  <c r="Z23" i="4"/>
  <c r="AB22" i="4"/>
  <c r="Z22" i="4"/>
  <c r="AA22" i="4" s="1"/>
  <c r="AC22" i="4" s="1"/>
  <c r="DR22" i="4" s="1"/>
  <c r="AB21" i="4"/>
  <c r="Z21" i="4"/>
  <c r="M26" i="4"/>
  <c r="AB26" i="4" s="1"/>
  <c r="M23" i="4"/>
  <c r="AB23" i="4" s="1"/>
  <c r="Z24" i="4"/>
  <c r="M19" i="4"/>
  <c r="AB19" i="4" s="1"/>
  <c r="Z19" i="4"/>
  <c r="Z12" i="4"/>
  <c r="AB12" i="4"/>
  <c r="M25" i="4"/>
  <c r="AB25" i="4" s="1"/>
  <c r="J11" i="4"/>
  <c r="AA26" i="4" l="1"/>
  <c r="AC26" i="4" s="1"/>
  <c r="DR26" i="4" s="1"/>
  <c r="AA24" i="4"/>
  <c r="AA23" i="4"/>
  <c r="AC23" i="4" s="1"/>
  <c r="DR23" i="4" s="1"/>
  <c r="AA12" i="4"/>
  <c r="AA19" i="4"/>
  <c r="AA21" i="4"/>
  <c r="AC21" i="4" s="1"/>
  <c r="DR21" i="4" s="1"/>
  <c r="AC25" i="4"/>
  <c r="DR25" i="4" s="1"/>
  <c r="AC24" i="4"/>
  <c r="DR24" i="4" s="1"/>
  <c r="AC19" i="4"/>
  <c r="DR19" i="4" s="1"/>
  <c r="AC12" i="4"/>
  <c r="DR12" i="4" s="1"/>
  <c r="DR20" i="4"/>
  <c r="J145" i="4" l="1"/>
  <c r="J157" i="4" l="1"/>
  <c r="AB5" i="4" s="1"/>
  <c r="A145" i="4" l="1"/>
  <c r="L11" i="4" l="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57" i="7" l="1"/>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X11" i="4"/>
  <c r="V11" i="4"/>
  <c r="W11" i="4" s="1"/>
  <c r="Y11" i="4" s="1"/>
  <c r="R11" i="4"/>
  <c r="P11" i="4"/>
  <c r="Q11" i="4" s="1"/>
  <c r="S11" i="4" s="1"/>
  <c r="K11" i="4"/>
  <c r="Z11" i="4" s="1"/>
  <c r="AA11" i="4" s="1"/>
  <c r="M11" i="4" l="1"/>
  <c r="AB11" i="4" l="1"/>
  <c r="AC11" i="4" s="1"/>
  <c r="DR11" i="4" s="1"/>
  <c r="AA140" i="4" l="1"/>
  <c r="AB4" i="4" s="1"/>
  <c r="AB6" i="4" l="1"/>
  <c r="AA161" i="4"/>
</calcChain>
</file>

<file path=xl/sharedStrings.xml><?xml version="1.0" encoding="utf-8"?>
<sst xmlns="http://schemas.openxmlformats.org/spreadsheetml/2006/main" count="7038" uniqueCount="1169">
  <si>
    <t>ALCALDÍA LOCAL DE SUBA - ESTUDIO DE MERCADO 2026</t>
  </si>
  <si>
    <t xml:space="preserve">Estudio de Mercado </t>
  </si>
  <si>
    <t>FECHA DE ENTREGA DEL ESTUDIO DE MERCADO</t>
  </si>
  <si>
    <t>MODALIDAD CONTRATACIÓN</t>
  </si>
  <si>
    <t>Selección Abreviada Subasta Inversa</t>
  </si>
  <si>
    <t>TOTAL ITEMS</t>
  </si>
  <si>
    <t>ESTRUCTURADOR</t>
  </si>
  <si>
    <t>Andrés Felipe Currea</t>
  </si>
  <si>
    <t>REVISÓ</t>
  </si>
  <si>
    <t>APROBÓ</t>
  </si>
  <si>
    <t>TOTAL RECURSO HUMANO</t>
  </si>
  <si>
    <t>PRESUPUESTO OFICIAL</t>
  </si>
  <si>
    <t>OBJETO DEL PROCESO DE CONTRATACIÓN</t>
  </si>
  <si>
    <t>ADQUIRIR ELEMENTOS MOBILIARIOS Y TECNOLÓGICOS DESTINADOS A LA DOTACIÓN DE LAS ORGANIZACIONES COMUNALES DE LA LOCALIDAD DE SUBA</t>
  </si>
  <si>
    <t>TOTAL ESTUDIO DE MERCADO</t>
  </si>
  <si>
    <t>OJO, PARA TODAS LAS COTIZACIONES QUE CRUZAN INFORMACIÓN DE LA BOLSA SE DEBEN VERIFICAR LOS IMPUESTOS Y EL VALOR UNITARIO CON IVA!!!!!!! QUE CORRESPONDA A LA BOLSA COMPARTIDA</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</si>
  <si>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</si>
  <si>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</si>
  <si>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</si>
  <si>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</si>
  <si>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</si>
  <si>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</si>
  <si>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</si>
  <si>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</si>
  <si>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</si>
  <si>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</si>
  <si>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</si>
  <si>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</si>
  <si>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</si>
  <si>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</si>
  <si>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</si>
  <si>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</si>
  <si>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</si>
  <si>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</si>
  <si>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</si>
  <si>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</si>
  <si>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</si>
  <si>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</si>
  <si>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</si>
  <si>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</si>
  <si>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</si>
  <si>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</si>
  <si>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</si>
  <si>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</si>
  <si>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</si>
  <si>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</si>
  <si>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</si>
  <si>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</si>
  <si>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</si>
  <si>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</si>
  <si>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</si>
  <si>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</si>
  <si>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</si>
  <si>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</si>
  <si>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Dotación comunal - Mobiliario</t>
  </si>
  <si>
    <t>Archivador metálico</t>
  </si>
  <si>
    <t xml:space="preserve">Archivador de documentos de 4 niveles.  
Hecho en metal color negro.  
Alto entre 130-140 cm.  
Ancho entre 45-55 cm.  
Profundidad entre 50-60 cm.  </t>
  </si>
  <si>
    <t>Unidad</t>
  </si>
  <si>
    <t>Compra</t>
  </si>
  <si>
    <t>Catálogo CCE-SNG-AMP-001-2024
JOSE SADY SUAVITA ROJAS</t>
  </si>
  <si>
    <t>Magru</t>
  </si>
  <si>
    <t>Industrias Cruz</t>
  </si>
  <si>
    <t>Del AMP, se seleccionó el proveedor del catálogo vigente que ha tenido órdenes de compra recientes con la ALS y cuenta con el menor precio ofrecido del elemento (Jose Sady Suavita).</t>
  </si>
  <si>
    <t>Silla plegable</t>
  </si>
  <si>
    <t xml:space="preserve">Silla plegable color negro
Altura x Ancho : mínimo 75cm X  mínimo 45 cm  
Profundidad: mínimo 45 cm
Soporte mínimo de 100 kg
Estructura metálica en acero. </t>
  </si>
  <si>
    <t>Easy</t>
  </si>
  <si>
    <t>Falabella</t>
  </si>
  <si>
    <t>Homecenter</t>
  </si>
  <si>
    <t>Carpas 3x3 estructura metálica</t>
  </si>
  <si>
    <t>Carpa desarmable de tres (3) metros por tres (3) metros, con estructura metálica totalmente desarmable, conformada por cerchas en tubería cuadrada de al menos una (1) pulgada, entre calibre 16 o 18, y parales en tubería cuadrada de al menos una y media (1½) pulgadas, calibre 16 o equivalente de mayor resistencia, con bases en platina para garantizar estabilidad y anclaje. 
La estructura deberá contar con soldadura tipo MIG, acabado en pintura electrostática horneada y tratamiento anticorrosivo.
Cubierta y cuatro (4) laterales fabricados en lona flexible de PVC de mínimo 500 g/m², 100 % impermeable, con soporte textil en poliéster, protección UV y uniones mediante sellado de alta frecuencia, electrosoldadas o tecnología equivalente. Uno de los laterales deberá incorporar puerta. Se podrá incluir ventanilla de ventilación cuando haga parte de la configuración ofertada. El suministro incluirá maletín, bolso o tula para almacenamiento y transporte.</t>
  </si>
  <si>
    <t>Nacional de Carpas</t>
  </si>
  <si>
    <t>Carpas León</t>
  </si>
  <si>
    <t>Carpas e Ingeniería</t>
  </si>
  <si>
    <t xml:space="preserve">Para las cotizaaciones realizadas por Nacional de Carpas y Carpas León se agrega el valor de la tula o bolso de transporte suminsitrado al valor cotizado de la carpa. </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</si>
  <si>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</si>
  <si>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</si>
  <si>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</si>
  <si>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</si>
  <si>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</si>
  <si>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t>
  </si>
  <si>
    <t>Alkosto</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</si>
  <si>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</si>
  <si>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</si>
  <si>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Siilla</t>
  </si>
  <si>
    <t>Relan Ergonomous</t>
  </si>
  <si>
    <t xml:space="preserve">Silla plástica sin brazos </t>
  </si>
  <si>
    <t xml:space="preserve">Silla plástica sin brazos de polipropileno color blanco, apilable.Resistencia de 130 kg. Alto entre 85 a 89 cm.  Ancho entre 52 a 54 cm.  </t>
  </si>
  <si>
    <t>Éxito</t>
  </si>
  <si>
    <t>Vanyplas</t>
  </si>
  <si>
    <t xml:space="preserve">Tablero acrílico </t>
  </si>
  <si>
    <t>Tablero borrable de superficie acrílica, melamínica, lacada blanca o material equivalente apto para escritura con marcador borrable.
Área útil mínima de ciento veinte (120) centímetros de ancho por ochenta (80) centímetros de alto.
Deberá incluir estructura tipo caballete o trípode resistente ajustable, con altura mínima de ciento cincuenta (150) centímetros.
Incluye bandeja o porta marcadores y sistema de fijación estable para el tablero.</t>
  </si>
  <si>
    <t>Panamericana</t>
  </si>
  <si>
    <t>Dotación comunal - Tecnológicos y Accesorios</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</si>
  <si>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</si>
  <si>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</si>
  <si>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SuperAudio</t>
  </si>
  <si>
    <t>MusicBOX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</si>
  <si>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</si>
  <si>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</si>
  <si>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Olímpica</t>
  </si>
  <si>
    <t>TeCo Market</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</si>
  <si>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</si>
  <si>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</si>
  <si>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</si>
  <si>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Licencia office hogar o empresa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</si>
  <si>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</si>
  <si>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t>
  </si>
  <si>
    <t>Lasus</t>
  </si>
  <si>
    <t>Regulador de voltaje</t>
  </si>
  <si>
    <t>Regulador electrónico de voltaje de al menos 1200w 2000va. 
Material: caja metálica. 
Voltaje: 110vac potencia mínima de (w) 1200, corriente (a) 10.9 
Posiciones: al menos 4 tomas de salida regulados nema 5-15r</t>
  </si>
  <si>
    <t>ProInnova</t>
  </si>
  <si>
    <t>Computecni</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</si>
  <si>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</si>
  <si>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
Conectividad Wi-Fi integrada.
Con cable de alimentación eléctrica y base de soporte original del fabricante.</t>
  </si>
  <si>
    <t>Telón para proyector</t>
  </si>
  <si>
    <t>Telón de proyección portátil con trípode ajustable, de mínimo ochenta y cuatro (84) pulgadas, en formato panorámico (16:9), fabricada en tela blanca tipo Flash Mate, Matt White o material equivalente para proyección audiovisual.</t>
  </si>
  <si>
    <t>Steren</t>
  </si>
  <si>
    <t>VTA</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</si>
  <si>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</si>
  <si>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</si>
  <si>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Epson</t>
  </si>
  <si>
    <t>Compulago</t>
  </si>
  <si>
    <t>Total ítems Estudio de Mercado</t>
  </si>
  <si>
    <t>RECURSO HUMANO</t>
  </si>
  <si>
    <t>Perfil solicitado Recurso Humano</t>
  </si>
  <si>
    <t>Descripción del perfil - Recurso Humano</t>
  </si>
  <si>
    <t>Tiempo (meses)</t>
  </si>
  <si>
    <t>Tabla Honorarios
o 
Cotización</t>
  </si>
  <si>
    <t>Valor unitario (Tabla)</t>
  </si>
  <si>
    <t>Valor total</t>
  </si>
  <si>
    <t>Persona</t>
  </si>
  <si>
    <t>Tabla</t>
  </si>
  <si>
    <t>Total Recurso Humano</t>
  </si>
  <si>
    <t>VALOR ESTUDIO DE MERCADO - 3 PROVEEDORES</t>
  </si>
  <si>
    <t>VALOR ESTUDIO DE MERCADO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</si>
  <si>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</si>
  <si>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</si>
  <si>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</si>
  <si>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</si>
  <si>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</si>
  <si>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</si>
  <si>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</si>
  <si>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</si>
  <si>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</si>
  <si>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</si>
  <si>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</si>
  <si>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</si>
  <si>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</si>
  <si>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</si>
  <si>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</si>
  <si>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</si>
  <si>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</si>
  <si>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</si>
  <si>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</si>
  <si>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</si>
  <si>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</si>
  <si>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</si>
  <si>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</si>
  <si>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</si>
  <si>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</si>
  <si>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</si>
  <si>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</si>
  <si>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</si>
  <si>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</si>
  <si>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</si>
  <si>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</si>
  <si>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</si>
  <si>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</si>
  <si>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</si>
  <si>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</si>
  <si>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</si>
  <si>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</si>
  <si>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</si>
  <si>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</si>
  <si>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</si>
  <si>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</si>
  <si>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</si>
  <si>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</si>
  <si>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</si>
  <si>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</si>
  <si>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</si>
  <si>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</si>
  <si>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</si>
  <si>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</si>
  <si>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</si>
  <si>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</si>
  <si>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</si>
  <si>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</si>
  <si>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</si>
  <si>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</si>
  <si>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</si>
  <si>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</si>
  <si>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</si>
  <si>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</si>
  <si>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</si>
  <si>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</si>
  <si>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</si>
  <si>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</si>
  <si>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</si>
  <si>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</si>
  <si>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</si>
  <si>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</si>
  <si>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</si>
  <si>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</si>
  <si>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</si>
  <si>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</si>
  <si>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</si>
  <si>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</si>
  <si>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</si>
  <si>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</si>
  <si>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</si>
  <si>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</si>
  <si>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</si>
  <si>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</si>
  <si>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</si>
  <si>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</si>
  <si>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</si>
  <si>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</si>
  <si>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</si>
  <si>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</si>
  <si>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</si>
  <si>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</si>
  <si>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</si>
  <si>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</si>
  <si>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</si>
  <si>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</si>
  <si>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</si>
  <si>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</si>
  <si>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</si>
  <si>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</si>
  <si>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</si>
  <si>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</si>
  <si>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</si>
  <si>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</si>
  <si>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</si>
  <si>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</si>
  <si>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</si>
  <si>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</si>
  <si>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</si>
  <si>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</si>
  <si>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</si>
  <si>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</si>
  <si>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</si>
  <si>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</si>
  <si>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</si>
  <si>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</si>
  <si>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</si>
  <si>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</si>
  <si>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</si>
  <si>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</si>
  <si>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</si>
  <si>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</si>
  <si>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</si>
  <si>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</si>
  <si>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</si>
  <si>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</si>
  <si>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</si>
  <si>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</si>
  <si>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</si>
  <si>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</si>
  <si>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</si>
  <si>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</si>
  <si>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</si>
  <si>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</si>
  <si>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</si>
  <si>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</si>
  <si>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</si>
  <si>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</si>
  <si>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</si>
  <si>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</si>
  <si>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</si>
  <si>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</si>
  <si>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</si>
  <si>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</si>
  <si>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</si>
  <si>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</si>
  <si>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</si>
  <si>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</si>
  <si>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</si>
  <si>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</si>
  <si>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</si>
  <si>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</si>
  <si>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</si>
  <si>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</si>
  <si>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</si>
  <si>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</si>
  <si>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</si>
  <si>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</si>
  <si>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</si>
  <si>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</si>
  <si>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</si>
  <si>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</si>
  <si>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</si>
  <si>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</si>
  <si>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</si>
  <si>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</si>
  <si>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</si>
  <si>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</si>
  <si>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</si>
  <si>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</si>
  <si>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</si>
  <si>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</si>
  <si>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</si>
  <si>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</si>
  <si>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</si>
  <si>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</si>
  <si>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</si>
  <si>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</si>
  <si>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</si>
  <si>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</si>
  <si>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</si>
  <si>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</si>
  <si>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</si>
  <si>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</si>
  <si>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</si>
  <si>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</si>
  <si>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</si>
  <si>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</si>
  <si>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</si>
  <si>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</si>
  <si>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</si>
  <si>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</si>
  <si>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</si>
  <si>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</si>
  <si>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</si>
  <si>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</si>
  <si>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</si>
  <si>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</si>
  <si>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</si>
  <si>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</si>
  <si>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</si>
  <si>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</si>
  <si>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</si>
  <si>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</si>
  <si>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</si>
  <si>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</si>
  <si>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</si>
  <si>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</si>
  <si>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</si>
  <si>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</si>
  <si>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</si>
  <si>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</si>
  <si>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</si>
  <si>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</si>
  <si>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</si>
  <si>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</si>
  <si>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</si>
  <si>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</si>
  <si>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</si>
  <si>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</si>
  <si>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</si>
  <si>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</si>
  <si>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</si>
  <si>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</si>
  <si>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</si>
  <si>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</si>
  <si>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</si>
  <si>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</si>
  <si>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</si>
  <si>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</si>
  <si>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</si>
  <si>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</si>
  <si>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</si>
  <si>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</si>
  <si>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</si>
  <si>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</si>
  <si>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</si>
  <si>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</si>
  <si>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</si>
  <si>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</si>
  <si>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</si>
  <si>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</si>
  <si>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</si>
  <si>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</si>
  <si>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</si>
  <si>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</si>
  <si>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</si>
  <si>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</si>
  <si>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</si>
  <si>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</si>
  <si>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</si>
  <si>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</si>
  <si>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</si>
  <si>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</si>
  <si>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</si>
  <si>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</si>
  <si>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</si>
  <si>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</si>
  <si>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</si>
  <si>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</si>
  <si>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</si>
  <si>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</si>
  <si>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</si>
  <si>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</si>
  <si>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</si>
  <si>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</si>
  <si>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</si>
  <si>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</si>
  <si>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</si>
  <si>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</si>
  <si>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</si>
  <si>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</si>
  <si>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</si>
  <si>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</si>
  <si>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</si>
  <si>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</si>
  <si>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</si>
  <si>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</si>
  <si>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</si>
  <si>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</si>
  <si>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</si>
  <si>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</si>
  <si>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</si>
  <si>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</si>
  <si>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</si>
  <si>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</si>
  <si>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</si>
  <si>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</si>
  <si>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</si>
  <si>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</si>
  <si>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</si>
  <si>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</si>
  <si>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</si>
  <si>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</si>
  <si>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</si>
  <si>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</si>
  <si>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</si>
  <si>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</si>
  <si>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</si>
  <si>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</si>
  <si>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</si>
  <si>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</si>
  <si>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</si>
  <si>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</si>
  <si>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</si>
  <si>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</si>
  <si>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</si>
  <si>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</si>
  <si>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</si>
  <si>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</si>
  <si>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</si>
  <si>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</si>
  <si>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</si>
  <si>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</si>
  <si>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</si>
  <si>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</si>
  <si>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</si>
  <si>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</si>
  <si>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</si>
  <si>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</si>
  <si>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</si>
  <si>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</si>
  <si>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</si>
  <si>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</si>
  <si>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</si>
  <si>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</si>
  <si>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</si>
  <si>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</si>
  <si>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</si>
  <si>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</si>
  <si>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</si>
  <si>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</si>
  <si>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</si>
  <si>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</si>
  <si>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</si>
  <si>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</si>
  <si>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</si>
  <si>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</si>
  <si>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</si>
  <si>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</si>
  <si>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</si>
  <si>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</si>
  <si>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</si>
  <si>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</si>
  <si>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</si>
  <si>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</si>
  <si>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</si>
  <si>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</si>
  <si>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</si>
  <si>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</si>
  <si>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</si>
  <si>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</si>
  <si>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</si>
  <si>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</si>
  <si>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</si>
  <si>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</si>
  <si>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</si>
  <si>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</si>
  <si>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</si>
  <si>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</si>
  <si>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</si>
  <si>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</si>
  <si>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</si>
  <si>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</si>
  <si>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</si>
  <si>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</si>
  <si>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</si>
  <si>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</si>
  <si>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</si>
  <si>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</si>
  <si>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</si>
  <si>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</si>
  <si>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</si>
  <si>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</si>
  <si>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</si>
  <si>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</si>
  <si>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</si>
  <si>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</si>
  <si>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</si>
  <si>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</si>
  <si>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</si>
  <si>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Alquiler Tarima 6 x 6 Jornada completa</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</si>
  <si>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</si>
  <si>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Jornada completa
</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</si>
  <si>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</si>
  <si>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</si>
  <si>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</si>
  <si>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</si>
  <si>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</si>
  <si>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</si>
  <si>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</si>
  <si>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</si>
  <si>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</si>
  <si>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</si>
  <si>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</si>
  <si>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</si>
  <si>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</si>
  <si>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</si>
  <si>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</si>
  <si>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</si>
  <si>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</si>
  <si>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</si>
  <si>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</si>
  <si>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</si>
  <si>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</si>
  <si>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</si>
  <si>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</si>
  <si>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</si>
  <si>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</si>
  <si>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</si>
  <si>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</si>
  <si>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</si>
  <si>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</si>
  <si>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</si>
  <si>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</si>
  <si>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</si>
  <si>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</si>
  <si>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</si>
  <si>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</si>
  <si>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</si>
  <si>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</si>
  <si>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</si>
  <si>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</si>
  <si>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</si>
  <si>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</si>
  <si>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</si>
  <si>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</si>
  <si>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</si>
  <si>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</si>
  <si>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</si>
  <si>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</si>
  <si>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</si>
  <si>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</si>
  <si>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</si>
  <si>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</si>
  <si>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</si>
  <si>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</si>
  <si>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</si>
  <si>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</si>
  <si>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</si>
  <si>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</si>
  <si>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</si>
  <si>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</si>
  <si>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</si>
  <si>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</si>
  <si>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</si>
  <si>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</si>
  <si>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</si>
  <si>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</si>
  <si>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</si>
  <si>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</si>
  <si>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</si>
  <si>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</si>
  <si>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</si>
  <si>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</si>
  <si>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</si>
  <si>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</si>
  <si>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</si>
  <si>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</si>
  <si>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</si>
  <si>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</si>
  <si>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</si>
  <si>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</si>
  <si>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</si>
  <si>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</si>
  <si>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</si>
  <si>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</si>
  <si>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</si>
  <si>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</si>
  <si>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</si>
  <si>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</si>
  <si>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</si>
  <si>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</si>
  <si>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</si>
  <si>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</si>
  <si>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</si>
  <si>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</si>
  <si>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</si>
  <si>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</si>
  <si>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</si>
  <si>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</si>
  <si>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</si>
  <si>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</si>
  <si>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</si>
  <si>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</si>
  <si>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</si>
  <si>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</si>
  <si>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</si>
  <si>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</si>
  <si>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</si>
  <si>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</si>
  <si>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</si>
  <si>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</si>
  <si>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</si>
  <si>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</si>
  <si>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</si>
  <si>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</si>
  <si>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</si>
  <si>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</si>
  <si>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</si>
  <si>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</si>
  <si>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</si>
  <si>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</si>
  <si>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</si>
  <si>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</si>
  <si>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</si>
  <si>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</si>
  <si>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</si>
  <si>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</si>
  <si>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</si>
  <si>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</si>
  <si>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</si>
  <si>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</si>
  <si>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</si>
  <si>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</si>
  <si>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</si>
  <si>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</si>
  <si>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</si>
  <si>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</si>
  <si>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</si>
  <si>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</si>
  <si>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</si>
  <si>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</si>
  <si>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</si>
  <si>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</si>
  <si>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</si>
  <si>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</si>
  <si>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</si>
  <si>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</si>
  <si>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</si>
  <si>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</si>
  <si>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</si>
  <si>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</si>
  <si>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</si>
  <si>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</si>
  <si>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</si>
  <si>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</si>
  <si>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</si>
  <si>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</si>
  <si>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</si>
  <si>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</si>
  <si>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</si>
  <si>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</si>
  <si>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</si>
  <si>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</si>
  <si>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</si>
  <si>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</si>
  <si>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</si>
  <si>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</si>
  <si>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</si>
  <si>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</si>
  <si>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</si>
  <si>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</si>
  <si>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</si>
  <si>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</si>
  <si>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</si>
  <si>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</si>
  <si>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</si>
  <si>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</si>
  <si>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</si>
  <si>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</si>
  <si>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</si>
  <si>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</si>
  <si>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</si>
  <si>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</si>
  <si>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</si>
  <si>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</si>
  <si>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</si>
  <si>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</si>
  <si>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</si>
  <si>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</si>
  <si>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</si>
  <si>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</si>
  <si>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</si>
  <si>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</si>
  <si>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</si>
  <si>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</si>
  <si>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</si>
  <si>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</si>
  <si>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</si>
  <si>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</si>
  <si>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</si>
  <si>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</si>
  <si>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</si>
  <si>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</si>
  <si>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</si>
  <si>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</si>
  <si>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</si>
  <si>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</si>
  <si>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</si>
  <si>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</si>
  <si>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</si>
  <si>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</si>
  <si>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</si>
  <si>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</si>
  <si>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</si>
  <si>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</si>
  <si>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</si>
  <si>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</si>
  <si>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</si>
  <si>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</si>
  <si>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</si>
  <si>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</si>
  <si>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</si>
  <si>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</si>
  <si>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</si>
  <si>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</si>
  <si>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</si>
  <si>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</si>
  <si>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</si>
  <si>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</si>
  <si>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</si>
  <si>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</si>
  <si>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</si>
  <si>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</si>
  <si>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</si>
  <si>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</si>
  <si>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</si>
  <si>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</si>
  <si>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</si>
  <si>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</si>
  <si>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</si>
  <si>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</si>
  <si>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</si>
  <si>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</si>
  <si>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</si>
  <si>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</si>
  <si>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</si>
  <si>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</si>
  <si>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</si>
  <si>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</si>
  <si>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</si>
  <si>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</si>
  <si>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</si>
  <si>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</si>
  <si>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</si>
  <si>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</si>
  <si>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</si>
  <si>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</si>
  <si>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</si>
  <si>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</si>
  <si>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</si>
  <si>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</si>
  <si>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</si>
  <si>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</si>
  <si>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</si>
  <si>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</si>
  <si>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</si>
  <si>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</si>
  <si>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</si>
  <si>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</si>
  <si>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</si>
  <si>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</si>
  <si>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</si>
  <si>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</si>
  <si>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</si>
  <si>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</si>
  <si>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</si>
  <si>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</si>
  <si>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</si>
  <si>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</si>
  <si>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</si>
  <si>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</si>
  <si>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</si>
  <si>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</si>
  <si>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</si>
  <si>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</si>
  <si>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</si>
  <si>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</si>
  <si>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</si>
  <si>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</si>
  <si>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</si>
  <si>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</si>
  <si>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</si>
  <si>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</si>
  <si>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</si>
  <si>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</si>
  <si>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</si>
  <si>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</si>
  <si>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</si>
  <si>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</si>
  <si>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</si>
  <si>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</si>
  <si>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</si>
  <si>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</si>
  <si>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</si>
  <si>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</si>
  <si>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</si>
  <si>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</si>
  <si>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</si>
  <si>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</si>
  <si>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</si>
  <si>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</si>
  <si>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</si>
  <si>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</si>
  <si>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</si>
  <si>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</si>
  <si>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</si>
  <si>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</si>
  <si>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</si>
  <si>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</si>
  <si>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</si>
  <si>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</si>
  <si>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</si>
  <si>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</si>
  <si>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</si>
  <si>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</si>
  <si>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</si>
  <si>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</si>
  <si>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</si>
  <si>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</si>
  <si>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</si>
  <si>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</si>
  <si>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</si>
  <si>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</si>
  <si>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</si>
  <si>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</si>
  <si>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</si>
  <si>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</si>
  <si>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</si>
  <si>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</si>
  <si>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</si>
  <si>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</si>
  <si>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</si>
  <si>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</si>
  <si>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</si>
  <si>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</si>
  <si>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</si>
  <si>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</si>
  <si>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</si>
  <si>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</si>
  <si>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</si>
  <si>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</si>
  <si>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</si>
  <si>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</si>
  <si>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</si>
  <si>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</si>
  <si>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</si>
  <si>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</si>
  <si>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</si>
  <si>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</si>
  <si>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</si>
  <si>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</si>
  <si>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</si>
  <si>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</si>
  <si>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</si>
  <si>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</si>
  <si>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</si>
  <si>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</si>
  <si>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</si>
  <si>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</si>
  <si>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</si>
  <si>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</si>
  <si>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</si>
  <si>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</si>
  <si>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</si>
  <si>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</si>
  <si>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</si>
  <si>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</si>
  <si>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</si>
  <si>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</si>
  <si>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</si>
  <si>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</si>
  <si>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</si>
  <si>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</si>
  <si>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</si>
  <si>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</si>
  <si>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</si>
  <si>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</si>
  <si>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</si>
  <si>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</si>
  <si>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</si>
  <si>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</si>
  <si>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</si>
  <si>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</si>
  <si>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</si>
  <si>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</si>
  <si>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</si>
  <si>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</si>
  <si>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</si>
  <si>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</si>
  <si>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</si>
  <si>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</si>
  <si>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</si>
  <si>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</si>
  <si>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</si>
  <si>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</si>
  <si>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</si>
  <si>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</si>
  <si>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</si>
  <si>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</si>
  <si>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</si>
  <si>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</si>
  <si>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</si>
  <si>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</si>
  <si>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</si>
  <si>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</si>
  <si>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</si>
  <si>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</si>
  <si>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</si>
  <si>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</si>
  <si>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</si>
  <si>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</si>
  <si>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</si>
  <si>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</si>
  <si>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</si>
  <si>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</si>
  <si>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</si>
  <si>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</si>
  <si>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</si>
  <si>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</si>
  <si>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</si>
  <si>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</si>
  <si>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</si>
  <si>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</si>
  <si>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</si>
  <si>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</si>
  <si>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</si>
  <si>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</si>
  <si>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</si>
  <si>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</si>
  <si>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</si>
  <si>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</si>
  <si>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</si>
  <si>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</si>
  <si>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</si>
  <si>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</si>
  <si>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</si>
  <si>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</si>
  <si>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</si>
  <si>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</si>
  <si>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</si>
  <si>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</si>
  <si>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</si>
  <si>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</si>
  <si>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</si>
  <si>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</si>
  <si>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</si>
  <si>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</si>
  <si>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</si>
  <si>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</si>
  <si>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</si>
  <si>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</si>
  <si>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</si>
  <si>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</si>
  <si>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</si>
  <si>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</si>
  <si>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</si>
  <si>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</si>
  <si>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</si>
  <si>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</si>
  <si>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</si>
  <si>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</si>
  <si>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</si>
  <si>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</si>
  <si>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</si>
  <si>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</si>
  <si>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</si>
  <si>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</si>
  <si>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</si>
  <si>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</si>
  <si>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</si>
  <si>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</si>
  <si>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</si>
  <si>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</si>
  <si>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</si>
  <si>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</si>
  <si>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</si>
  <si>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</si>
  <si>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</si>
  <si>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</si>
  <si>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</si>
  <si>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</si>
  <si>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</si>
  <si>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</si>
  <si>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</si>
  <si>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</si>
  <si>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</si>
  <si>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</si>
  <si>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</si>
  <si>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</si>
  <si>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</si>
  <si>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</si>
  <si>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</si>
  <si>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</si>
  <si>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</si>
  <si>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</si>
  <si>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</si>
  <si>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</si>
  <si>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</si>
  <si>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</si>
  <si>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</si>
  <si>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</si>
  <si>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</si>
  <si>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</si>
  <si>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</si>
  <si>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</si>
  <si>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</si>
  <si>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</si>
  <si>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</si>
  <si>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</si>
  <si>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</si>
  <si>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</si>
  <si>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</si>
  <si>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</si>
  <si>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</si>
  <si>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</si>
  <si>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</si>
  <si>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</si>
  <si>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</si>
  <si>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</si>
  <si>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</si>
  <si>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</si>
  <si>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</si>
  <si>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</si>
  <si>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</si>
  <si>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</si>
  <si>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</si>
  <si>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</si>
  <si>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</si>
  <si>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</si>
  <si>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</si>
  <si>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</si>
  <si>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</si>
  <si>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</si>
  <si>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</si>
  <si>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</si>
  <si>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</si>
  <si>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</si>
  <si>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</si>
  <si>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</si>
  <si>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</si>
  <si>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</si>
  <si>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</si>
  <si>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</si>
  <si>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</si>
  <si>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</si>
  <si>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</si>
  <si>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</si>
  <si>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</si>
  <si>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</si>
  <si>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</si>
  <si>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</si>
  <si>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</si>
  <si>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</si>
  <si>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</si>
  <si>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</si>
  <si>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</si>
  <si>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</si>
  <si>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</si>
  <si>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</si>
  <si>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</si>
  <si>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</si>
  <si>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</si>
  <si>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</si>
  <si>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</si>
  <si>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</si>
  <si>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</si>
  <si>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</si>
  <si>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</si>
  <si>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</si>
  <si>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</si>
  <si>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</si>
  <si>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</si>
  <si>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</si>
  <si>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</si>
  <si>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</si>
  <si>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</si>
  <si>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</si>
  <si>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</si>
  <si>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</si>
  <si>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</si>
  <si>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</si>
  <si>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</si>
  <si>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</si>
  <si>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</si>
  <si>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</si>
  <si>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t>
  </si>
  <si>
    <t>Tablero acrílico con base trípode caballete metálico medida trípode 150cm de alto , medidas tablero 120x80cm</t>
  </si>
  <si>
    <t>Falabella.com_Tablero Acrilico Cuadricula 80x120 + tripode MAOS.pdf</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</si>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</sst>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8" formatCode="&quot;$&quot;\ #,##0.00;[Red]\-&quot;$&quot;\ #,##0.00"/>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quot;$&quot;\ * #,##0.0000_-;\-&quot;$&quot;\ * #,##0.0000_-;_-&quot;$&quot;\ * &quot;-&quot;??_-;_-@_-"/>
  </numFmts>
  <fonts count="4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b/>
      <sz val="18"/>
      <color theme="0"/>
      <name val="Aptos Narrow"/>
      <family val="2"/>
      <scheme val="minor"/>
    </font>
    <font>
      <sz val="16"/>
      <color rgb="FF000000"/>
      <name val="Aptos Narrow"/>
      <family val="2"/>
      <scheme val="minor"/>
    </font>
    <font>
      <b/>
      <sz val="11"/>
      <color theme="1"/>
      <name val="Aptos Narrow"/>
      <family val="2"/>
      <scheme val="minor"/>
    </font>
    <font>
      <sz val="16"/>
      <color theme="0"/>
      <name val="Aptos Narrow"/>
      <family val="2"/>
      <scheme val="minor"/>
    </font>
    <font>
      <sz val="16"/>
      <name val="Aptos Narrow"/>
      <family val="2"/>
      <scheme val="minor"/>
    </font>
    <font>
      <u/>
      <sz val="11"/>
      <color theme="10"/>
      <name val="Aptos Narrow"/>
      <family val="2"/>
      <scheme val="minor"/>
    </font>
    <font>
      <sz val="11"/>
      <color rgb="FF000000"/>
      <name val="Aptos Narrow"/>
      <family val="2"/>
    </font>
    <font>
      <sz val="11"/>
      <name val="Aptos Narrow"/>
      <family val="2"/>
      <scheme val="minor"/>
    </font>
    <font>
      <sz val="11"/>
      <color theme="4"/>
      <name val="Aptos Narrow"/>
      <family val="2"/>
      <scheme val="minor"/>
    </font>
    <font>
      <b/>
      <sz val="20"/>
      <color theme="0"/>
      <name val="Aptos Narrow"/>
      <family val="2"/>
      <scheme val="minor"/>
    </font>
    <font>
      <sz val="24"/>
      <color rgb="FFFF0000"/>
      <name val="Aptos Narrow"/>
      <family val="2"/>
      <scheme val="minor"/>
    </font>
    <font>
      <sz val="16"/>
      <color theme="1"/>
      <name val="Garamond"/>
      <family val="1"/>
    </font>
    <font>
      <sz val="16"/>
      <name val="Garamond"/>
      <family val="1"/>
    </font>
    <font>
      <sz val="16"/>
      <color rgb="FF000000"/>
      <name val="Garamond"/>
      <family val="1"/>
    </font>
  </fonts>
  <fills count="30">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cellStyleXfs>
  <cellXfs count="259">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6" fillId="0" borderId="1" xfId="0" applyFont="1" applyBorder="1" applyAlignment="1" applyProtection="1">
      <alignment vertical="center" wrapText="1"/>
      <protection locked="0"/>
    </xf>
    <xf numFmtId="0" fontId="26" fillId="9" borderId="1" xfId="0" applyFont="1" applyFill="1" applyBorder="1" applyAlignment="1" applyProtection="1">
      <alignment vertical="center" wrapText="1"/>
      <protection locked="0"/>
    </xf>
    <xf numFmtId="44" fontId="26" fillId="9" borderId="1" xfId="1" applyFont="1" applyFill="1" applyBorder="1" applyAlignment="1" applyProtection="1">
      <alignment vertical="center" wrapText="1"/>
      <protection locked="0"/>
    </xf>
    <xf numFmtId="44" fontId="26" fillId="15" borderId="1" xfId="1" applyFont="1" applyFill="1" applyBorder="1" applyAlignment="1">
      <alignment vertical="center" wrapText="1"/>
    </xf>
    <xf numFmtId="44" fontId="26" fillId="19" borderId="0" xfId="0" applyNumberFormat="1" applyFont="1" applyFill="1" applyAlignment="1">
      <alignment vertical="center" wrapText="1"/>
    </xf>
    <xf numFmtId="0" fontId="27" fillId="3"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26" fillId="0" borderId="1" xfId="1" applyNumberFormat="1" applyFont="1" applyFill="1" applyBorder="1" applyAlignment="1">
      <alignment horizontal="center" vertical="center" wrapText="1"/>
    </xf>
    <xf numFmtId="0" fontId="26" fillId="7" borderId="1" xfId="0" applyFont="1" applyFill="1" applyBorder="1" applyAlignment="1" applyProtection="1">
      <alignment vertical="center" wrapText="1"/>
      <protection locked="0"/>
    </xf>
    <xf numFmtId="165" fontId="28" fillId="10" borderId="1" xfId="1" applyNumberFormat="1" applyFont="1" applyFill="1" applyBorder="1" applyAlignment="1">
      <alignment vertical="center" wrapText="1"/>
    </xf>
    <xf numFmtId="0" fontId="28" fillId="6" borderId="1" xfId="0" applyFont="1" applyFill="1" applyBorder="1" applyAlignment="1" applyProtection="1">
      <alignment vertical="center" wrapText="1"/>
      <protection locked="0"/>
    </xf>
    <xf numFmtId="44" fontId="28" fillId="6" borderId="1" xfId="1" applyFont="1" applyFill="1" applyBorder="1" applyAlignment="1" applyProtection="1">
      <alignment vertical="center" wrapText="1"/>
      <protection locked="0"/>
    </xf>
    <xf numFmtId="44" fontId="28" fillId="6" borderId="1" xfId="1" applyFont="1" applyFill="1" applyBorder="1" applyAlignment="1">
      <alignment vertical="center" wrapText="1"/>
    </xf>
    <xf numFmtId="44" fontId="28" fillId="15" borderId="1" xfId="1" applyFont="1" applyFill="1" applyBorder="1" applyAlignment="1">
      <alignment vertical="center" wrapText="1"/>
    </xf>
    <xf numFmtId="0" fontId="5" fillId="0" borderId="6" xfId="3" applyFont="1" applyBorder="1" applyAlignment="1">
      <alignment horizontal="center" vertical="center" wrapText="1"/>
    </xf>
    <xf numFmtId="0" fontId="3" fillId="22" borderId="0" xfId="0" applyFont="1" applyFill="1" applyAlignment="1">
      <alignment vertical="center" wrapText="1"/>
    </xf>
    <xf numFmtId="10" fontId="26" fillId="15" borderId="1" xfId="2" applyNumberFormat="1" applyFont="1" applyFill="1" applyBorder="1" applyAlignment="1">
      <alignment horizontal="center" vertical="center" wrapText="1"/>
    </xf>
    <xf numFmtId="0" fontId="18" fillId="7" borderId="1" xfId="0" applyFont="1" applyFill="1" applyBorder="1" applyAlignment="1" applyProtection="1">
      <alignment horizontal="justify" vertical="center" wrapText="1"/>
      <protection locked="0"/>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5" fillId="0" borderId="11" xfId="3" applyFont="1" applyBorder="1" applyAlignment="1">
      <alignment vertical="center" wrapText="1"/>
    </xf>
    <xf numFmtId="0" fontId="28" fillId="10" borderId="1" xfId="0" applyFont="1" applyFill="1" applyBorder="1" applyAlignment="1" applyProtection="1">
      <alignment vertical="center" wrapText="1"/>
      <protection locked="0"/>
    </xf>
    <xf numFmtId="44" fontId="28" fillId="10" borderId="1" xfId="1" applyFont="1" applyFill="1" applyBorder="1" applyAlignment="1" applyProtection="1">
      <alignment vertical="center" wrapText="1"/>
      <protection locked="0"/>
    </xf>
    <xf numFmtId="0" fontId="28" fillId="19" borderId="1" xfId="0" applyFont="1" applyFill="1" applyBorder="1" applyAlignment="1" applyProtection="1">
      <alignment vertical="center" wrapText="1"/>
      <protection locked="0"/>
    </xf>
    <xf numFmtId="44" fontId="28" fillId="19" borderId="1" xfId="1" applyFont="1" applyFill="1" applyBorder="1" applyAlignment="1" applyProtection="1">
      <alignment vertical="center" wrapText="1"/>
      <protection locked="0"/>
    </xf>
    <xf numFmtId="44" fontId="28" fillId="19" borderId="1" xfId="1" applyFont="1" applyFill="1" applyBorder="1" applyAlignment="1">
      <alignment vertical="center" wrapText="1"/>
    </xf>
    <xf numFmtId="0" fontId="31" fillId="7" borderId="1" xfId="0" applyFont="1" applyFill="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44" fontId="0" fillId="0" borderId="0" xfId="0" applyNumberFormat="1" applyAlignment="1">
      <alignment wrapText="1"/>
    </xf>
    <xf numFmtId="0" fontId="6" fillId="0" borderId="1" xfId="3" applyFont="1" applyBorder="1" applyAlignment="1">
      <alignment vertical="center" wrapText="1"/>
    </xf>
    <xf numFmtId="0" fontId="8" fillId="0" borderId="5" xfId="0" applyFont="1" applyBorder="1" applyAlignment="1">
      <alignment vertical="center" wrapText="1"/>
    </xf>
    <xf numFmtId="14" fontId="33" fillId="26" borderId="1" xfId="1" applyNumberFormat="1" applyFont="1" applyFill="1" applyBorder="1" applyAlignment="1" applyProtection="1">
      <alignment vertical="center" wrapText="1"/>
      <protection locked="0"/>
    </xf>
    <xf numFmtId="44" fontId="33" fillId="24" borderId="6" xfId="1" applyFont="1" applyFill="1" applyBorder="1" applyAlignment="1" applyProtection="1">
      <alignment vertical="center" wrapText="1"/>
      <protection locked="0"/>
    </xf>
    <xf numFmtId="0" fontId="33" fillId="23" borderId="1" xfId="0" applyFont="1" applyFill="1" applyBorder="1" applyAlignment="1" applyProtection="1">
      <alignment vertical="center" wrapText="1"/>
      <protection locked="0"/>
    </xf>
    <xf numFmtId="44" fontId="33" fillId="23" borderId="6" xfId="1" applyFont="1" applyFill="1" applyBorder="1" applyAlignment="1" applyProtection="1">
      <alignment vertical="center" wrapText="1"/>
      <protection locked="0"/>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0" fillId="0" borderId="1" xfId="0" applyBorder="1" applyAlignment="1">
      <alignment horizontal="left" vertical="center" wrapText="1"/>
    </xf>
    <xf numFmtId="0" fontId="34" fillId="7"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34" fillId="27" borderId="1" xfId="0" applyFont="1" applyFill="1" applyBorder="1" applyAlignment="1" applyProtection="1">
      <alignment horizontal="center" vertical="center" wrapText="1"/>
      <protection locked="0"/>
    </xf>
    <xf numFmtId="14" fontId="0" fillId="28" borderId="1" xfId="1" applyNumberFormat="1" applyFont="1" applyFill="1" applyBorder="1" applyAlignment="1" applyProtection="1">
      <alignment vertical="center" wrapText="1"/>
      <protection locked="0"/>
    </xf>
    <xf numFmtId="0" fontId="0" fillId="28" borderId="28" xfId="0" applyFill="1" applyBorder="1" applyAlignment="1" applyProtection="1">
      <alignment horizontal="center" vertical="center" wrapText="1"/>
      <protection locked="0"/>
    </xf>
    <xf numFmtId="0" fontId="0" fillId="28" borderId="1" xfId="0" applyFill="1" applyBorder="1" applyAlignment="1" applyProtection="1">
      <alignment horizontal="center" vertical="center" wrapText="1"/>
      <protection locked="0"/>
    </xf>
    <xf numFmtId="44" fontId="0" fillId="28" borderId="1" xfId="1" applyFont="1" applyFill="1" applyBorder="1" applyAlignment="1" applyProtection="1">
      <alignment vertical="center" wrapText="1"/>
      <protection locked="0"/>
    </xf>
    <xf numFmtId="44" fontId="0" fillId="10" borderId="1" xfId="1" applyFont="1" applyFill="1" applyBorder="1" applyAlignment="1" applyProtection="1">
      <alignment vertical="center" wrapText="1"/>
    </xf>
    <xf numFmtId="165" fontId="0" fillId="10" borderId="1" xfId="1" applyNumberFormat="1" applyFont="1" applyFill="1" applyBorder="1" applyAlignment="1" applyProtection="1">
      <alignment vertical="center" wrapText="1"/>
    </xf>
    <xf numFmtId="0" fontId="34" fillId="12" borderId="1" xfId="0" applyFont="1" applyFill="1" applyBorder="1" applyAlignment="1" applyProtection="1">
      <alignment horizontal="center" vertical="center" wrapText="1"/>
      <protection locked="0"/>
    </xf>
    <xf numFmtId="14" fontId="0" fillId="12" borderId="1" xfId="1" applyNumberFormat="1" applyFont="1" applyFill="1" applyBorder="1" applyAlignment="1" applyProtection="1">
      <alignment vertical="center" wrapText="1"/>
      <protection locked="0"/>
    </xf>
    <xf numFmtId="0" fontId="32" fillId="12" borderId="28" xfId="7" applyFill="1" applyBorder="1"/>
    <xf numFmtId="0" fontId="0" fillId="12" borderId="1" xfId="0" applyFill="1" applyBorder="1" applyAlignment="1" applyProtection="1">
      <alignment horizontal="center" vertical="center" wrapText="1"/>
      <protection locked="0"/>
    </xf>
    <xf numFmtId="0" fontId="0" fillId="12" borderId="28" xfId="0" applyFill="1" applyBorder="1" applyAlignment="1" applyProtection="1">
      <alignment vertical="center" wrapText="1"/>
      <protection locked="0"/>
    </xf>
    <xf numFmtId="44" fontId="0" fillId="12" borderId="1" xfId="1" applyFont="1" applyFill="1" applyBorder="1" applyAlignment="1" applyProtection="1">
      <alignment vertical="center" wrapText="1"/>
      <protection locked="0"/>
    </xf>
    <xf numFmtId="44" fontId="0" fillId="21" borderId="1" xfId="1" applyFont="1" applyFill="1" applyBorder="1" applyAlignment="1" applyProtection="1">
      <alignment vertical="center" wrapText="1"/>
    </xf>
    <xf numFmtId="165" fontId="0" fillId="21" borderId="1" xfId="1" applyNumberFormat="1" applyFont="1" applyFill="1" applyBorder="1" applyAlignment="1" applyProtection="1">
      <alignment vertical="center" wrapText="1"/>
    </xf>
    <xf numFmtId="0" fontId="34" fillId="29" borderId="1" xfId="0" applyFont="1" applyFill="1" applyBorder="1" applyAlignment="1" applyProtection="1">
      <alignment horizontal="center" vertical="center" wrapText="1"/>
      <protection locked="0"/>
    </xf>
    <xf numFmtId="14" fontId="0" fillId="29" borderId="1" xfId="1" applyNumberFormat="1" applyFont="1" applyFill="1" applyBorder="1" applyAlignment="1" applyProtection="1">
      <alignment vertical="center" wrapText="1"/>
      <protection locked="0"/>
    </xf>
    <xf numFmtId="44" fontId="0" fillId="29" borderId="26" xfId="1" applyFont="1" applyFill="1" applyBorder="1" applyAlignment="1" applyProtection="1">
      <alignment horizontal="justify" vertical="center" wrapText="1"/>
      <protection locked="0"/>
    </xf>
    <xf numFmtId="0" fontId="0" fillId="29" borderId="1" xfId="0" applyFill="1" applyBorder="1" applyAlignment="1" applyProtection="1">
      <alignment horizontal="center" vertical="center" wrapText="1"/>
      <protection locked="0"/>
    </xf>
    <xf numFmtId="44" fontId="0" fillId="29" borderId="1" xfId="1" applyFont="1" applyFill="1" applyBorder="1" applyAlignment="1" applyProtection="1">
      <alignment horizontal="justify" vertical="center" wrapText="1"/>
      <protection locked="0"/>
    </xf>
    <xf numFmtId="44" fontId="0" fillId="29" borderId="1" xfId="1" applyFont="1" applyFill="1" applyBorder="1" applyAlignment="1" applyProtection="1">
      <alignment vertical="center" wrapText="1"/>
      <protection locked="0"/>
    </xf>
    <xf numFmtId="44" fontId="0" fillId="29" borderId="28" xfId="1" applyFont="1" applyFill="1" applyBorder="1" applyAlignment="1" applyProtection="1">
      <alignment vertical="center" wrapText="1"/>
      <protection locked="0"/>
    </xf>
    <xf numFmtId="44" fontId="0" fillId="6" borderId="1" xfId="1" applyFont="1" applyFill="1" applyBorder="1" applyAlignment="1" applyProtection="1">
      <alignment vertical="center" wrapText="1"/>
    </xf>
    <xf numFmtId="165" fontId="0" fillId="6" borderId="1" xfId="1" applyNumberFormat="1" applyFont="1" applyFill="1" applyBorder="1" applyAlignment="1" applyProtection="1">
      <alignment vertical="center" wrapText="1"/>
    </xf>
    <xf numFmtId="44" fontId="0" fillId="15" borderId="1" xfId="1" applyFont="1" applyFill="1" applyBorder="1" applyAlignment="1" applyProtection="1">
      <alignment vertical="center" wrapText="1"/>
    </xf>
    <xf numFmtId="10" fontId="0" fillId="15" borderId="1" xfId="2" applyNumberFormat="1" applyFont="1" applyFill="1" applyBorder="1" applyAlignment="1" applyProtection="1">
      <alignment horizontal="center" vertical="center" wrapText="1"/>
    </xf>
    <xf numFmtId="0" fontId="33" fillId="25" borderId="1" xfId="0" applyFont="1" applyFill="1" applyBorder="1" applyAlignment="1">
      <alignment wrapText="1"/>
    </xf>
    <xf numFmtId="166" fontId="0" fillId="21" borderId="1" xfId="1" applyNumberFormat="1" applyFont="1" applyFill="1" applyBorder="1" applyAlignment="1" applyProtection="1">
      <alignment vertical="center" wrapText="1"/>
    </xf>
    <xf numFmtId="0" fontId="34" fillId="27" borderId="28" xfId="0" applyFont="1" applyFill="1" applyBorder="1" applyAlignment="1" applyProtection="1">
      <alignment horizontal="center" vertical="center" wrapText="1"/>
      <protection locked="0"/>
    </xf>
    <xf numFmtId="14" fontId="0" fillId="28" borderId="28" xfId="1" applyNumberFormat="1" applyFont="1" applyFill="1" applyBorder="1" applyAlignment="1" applyProtection="1">
      <alignment vertical="center" wrapText="1"/>
      <protection locked="0"/>
    </xf>
    <xf numFmtId="14" fontId="0" fillId="28" borderId="27" xfId="1" applyNumberFormat="1" applyFont="1" applyFill="1" applyBorder="1" applyAlignment="1" applyProtection="1">
      <alignment vertical="center" wrapText="1"/>
      <protection locked="0"/>
    </xf>
    <xf numFmtId="44" fontId="35" fillId="28" borderId="28" xfId="1" applyFont="1" applyFill="1" applyBorder="1" applyAlignment="1" applyProtection="1">
      <alignment vertical="center" wrapText="1"/>
      <protection locked="0"/>
    </xf>
    <xf numFmtId="44" fontId="35" fillId="10" borderId="1" xfId="1" applyFont="1" applyFill="1" applyBorder="1" applyAlignment="1">
      <alignment vertical="center" wrapText="1"/>
    </xf>
    <xf numFmtId="165" fontId="35" fillId="10" borderId="1" xfId="1" applyNumberFormat="1" applyFont="1" applyFill="1" applyBorder="1" applyAlignment="1">
      <alignment vertical="center" wrapText="1"/>
    </xf>
    <xf numFmtId="0" fontId="34" fillId="12" borderId="28" xfId="0" applyFont="1" applyFill="1" applyBorder="1" applyAlignment="1" applyProtection="1">
      <alignment horizontal="center" vertical="center" wrapText="1"/>
      <protection locked="0"/>
    </xf>
    <xf numFmtId="14" fontId="0" fillId="12" borderId="28" xfId="1" applyNumberFormat="1" applyFont="1" applyFill="1" applyBorder="1" applyAlignment="1" applyProtection="1">
      <alignment vertical="center" wrapText="1"/>
      <protection locked="0"/>
    </xf>
    <xf numFmtId="0" fontId="32" fillId="12" borderId="28" xfId="6" applyFill="1" applyBorder="1" applyProtection="1">
      <protection locked="0"/>
    </xf>
    <xf numFmtId="0" fontId="0" fillId="12" borderId="28" xfId="0" applyFill="1" applyBorder="1" applyAlignment="1" applyProtection="1">
      <alignment horizontal="center" vertical="center" wrapText="1"/>
      <protection locked="0"/>
    </xf>
    <xf numFmtId="44" fontId="0" fillId="12" borderId="28" xfId="1" applyFont="1" applyFill="1" applyBorder="1" applyAlignment="1" applyProtection="1">
      <alignment vertical="center" wrapText="1"/>
      <protection locked="0"/>
    </xf>
    <xf numFmtId="44" fontId="0" fillId="19" borderId="1" xfId="1" applyFont="1" applyFill="1" applyBorder="1" applyAlignment="1" applyProtection="1">
      <alignment vertical="center" wrapText="1"/>
    </xf>
    <xf numFmtId="165" fontId="0" fillId="19" borderId="1" xfId="1" applyNumberFormat="1" applyFont="1" applyFill="1" applyBorder="1" applyAlignment="1" applyProtection="1">
      <alignment vertical="center" wrapText="1"/>
    </xf>
    <xf numFmtId="0" fontId="34" fillId="29" borderId="26" xfId="0" applyFont="1" applyFill="1" applyBorder="1" applyAlignment="1" applyProtection="1">
      <alignment horizontal="center" vertical="center" wrapText="1"/>
      <protection locked="0"/>
    </xf>
    <xf numFmtId="14" fontId="0" fillId="29" borderId="28" xfId="1" applyNumberFormat="1" applyFont="1" applyFill="1" applyBorder="1" applyAlignment="1" applyProtection="1">
      <alignment vertical="center" wrapText="1"/>
      <protection locked="0"/>
    </xf>
    <xf numFmtId="14" fontId="0" fillId="29" borderId="0" xfId="1" applyNumberFormat="1" applyFont="1" applyFill="1" applyBorder="1" applyAlignment="1" applyProtection="1">
      <alignment vertical="center" wrapText="1"/>
      <protection locked="0"/>
    </xf>
    <xf numFmtId="0" fontId="0" fillId="29" borderId="26" xfId="0" applyFill="1" applyBorder="1" applyAlignment="1" applyProtection="1">
      <alignment horizontal="center" vertical="center" wrapText="1"/>
      <protection locked="0"/>
    </xf>
    <xf numFmtId="14" fontId="0" fillId="29" borderId="26" xfId="1" applyNumberFormat="1" applyFont="1" applyFill="1" applyBorder="1" applyAlignment="1" applyProtection="1">
      <alignment vertical="center" wrapText="1"/>
      <protection locked="0"/>
    </xf>
    <xf numFmtId="44" fontId="0" fillId="29" borderId="7" xfId="1" applyFont="1" applyFill="1" applyBorder="1" applyAlignment="1" applyProtection="1">
      <alignment vertical="center" wrapText="1"/>
      <protection locked="0"/>
    </xf>
    <xf numFmtId="0" fontId="5" fillId="0" borderId="0" xfId="0" applyFont="1" applyAlignment="1">
      <alignment wrapText="1"/>
    </xf>
    <xf numFmtId="0" fontId="36" fillId="3" borderId="1" xfId="0" applyFont="1" applyFill="1" applyBorder="1" applyAlignment="1">
      <alignment horizontal="center" vertical="center" wrapText="1"/>
    </xf>
    <xf numFmtId="0" fontId="36" fillId="8" borderId="1" xfId="0" applyFont="1" applyFill="1" applyBorder="1" applyAlignment="1">
      <alignment horizontal="center" vertical="center" wrapText="1"/>
    </xf>
    <xf numFmtId="0" fontId="36" fillId="13" borderId="1" xfId="0" applyFont="1" applyFill="1" applyBorder="1" applyAlignment="1">
      <alignment horizontal="center" vertical="center" wrapText="1"/>
    </xf>
    <xf numFmtId="0" fontId="36" fillId="18"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38" fillId="0" borderId="1" xfId="0" applyFont="1" applyBorder="1" applyAlignment="1" applyProtection="1">
      <alignment vertical="center" wrapText="1"/>
      <protection locked="0"/>
    </xf>
    <xf numFmtId="0" fontId="39" fillId="7" borderId="1" xfId="0" applyFont="1" applyFill="1" applyBorder="1" applyAlignment="1" applyProtection="1">
      <alignment horizontal="center" vertical="center" wrapText="1"/>
      <protection locked="0"/>
    </xf>
    <xf numFmtId="0" fontId="38" fillId="7" borderId="1" xfId="0" applyFont="1" applyFill="1" applyBorder="1" applyAlignment="1" applyProtection="1">
      <alignment vertical="center" wrapText="1"/>
      <protection locked="0"/>
    </xf>
    <xf numFmtId="0" fontId="38" fillId="0" borderId="1" xfId="0" applyFont="1" applyBorder="1" applyAlignment="1" applyProtection="1">
      <alignment horizontal="center" vertical="center" wrapText="1"/>
      <protection locked="0"/>
    </xf>
    <xf numFmtId="0" fontId="40" fillId="10" borderId="1" xfId="0" applyFont="1" applyFill="1" applyBorder="1" applyAlignment="1" applyProtection="1">
      <alignment vertical="center" wrapText="1"/>
      <protection locked="0"/>
    </xf>
    <xf numFmtId="44" fontId="40" fillId="10" borderId="1" xfId="1" applyFont="1" applyFill="1" applyBorder="1" applyAlignment="1" applyProtection="1">
      <alignment vertical="center" wrapText="1"/>
      <protection locked="0"/>
    </xf>
    <xf numFmtId="165" fontId="40" fillId="10" borderId="1" xfId="1" applyNumberFormat="1" applyFont="1" applyFill="1" applyBorder="1" applyAlignment="1">
      <alignment vertical="center" wrapText="1"/>
    </xf>
    <xf numFmtId="0" fontId="40" fillId="19" borderId="1" xfId="0" applyFont="1" applyFill="1" applyBorder="1" applyAlignment="1" applyProtection="1">
      <alignment vertical="center" wrapText="1"/>
      <protection locked="0"/>
    </xf>
    <xf numFmtId="44" fontId="40" fillId="19" borderId="1" xfId="1" applyFont="1" applyFill="1" applyBorder="1" applyAlignment="1" applyProtection="1">
      <alignment vertical="center" wrapText="1"/>
      <protection locked="0"/>
    </xf>
    <xf numFmtId="44" fontId="40" fillId="19" borderId="1" xfId="1" applyFont="1" applyFill="1" applyBorder="1" applyAlignment="1">
      <alignment vertical="center" wrapText="1"/>
    </xf>
    <xf numFmtId="0" fontId="40" fillId="6" borderId="1" xfId="0" applyFont="1" applyFill="1" applyBorder="1" applyAlignment="1" applyProtection="1">
      <alignment vertical="center" wrapText="1"/>
      <protection locked="0"/>
    </xf>
    <xf numFmtId="44" fontId="40" fillId="6" borderId="1" xfId="1" applyFont="1" applyFill="1" applyBorder="1" applyAlignment="1" applyProtection="1">
      <alignment vertical="center" wrapText="1"/>
      <protection locked="0"/>
    </xf>
    <xf numFmtId="44" fontId="40" fillId="6" borderId="1" xfId="1" applyFont="1" applyFill="1" applyBorder="1" applyAlignment="1">
      <alignment vertical="center" wrapText="1"/>
    </xf>
    <xf numFmtId="44" fontId="40" fillId="15" borderId="1" xfId="1" applyFont="1" applyFill="1" applyBorder="1" applyAlignment="1">
      <alignment vertical="center" wrapText="1"/>
    </xf>
    <xf numFmtId="44" fontId="38" fillId="15" borderId="1" xfId="1" applyFont="1" applyFill="1" applyBorder="1" applyAlignment="1">
      <alignment vertical="center" wrapText="1"/>
    </xf>
    <xf numFmtId="10" fontId="38" fillId="15" borderId="1" xfId="2" applyNumberFormat="1" applyFont="1" applyFill="1" applyBorder="1" applyAlignment="1">
      <alignment horizontal="center" vertical="center" wrapText="1"/>
    </xf>
    <xf numFmtId="0" fontId="38" fillId="7" borderId="1" xfId="0" applyFont="1" applyFill="1" applyBorder="1" applyAlignment="1" applyProtection="1">
      <alignment horizontal="justify" vertical="center" wrapText="1"/>
      <protection locked="0"/>
    </xf>
    <xf numFmtId="0" fontId="38" fillId="0" borderId="1" xfId="0" applyFont="1" applyBorder="1" applyAlignment="1">
      <alignment vertical="center" wrapText="1"/>
    </xf>
    <xf numFmtId="6" fontId="6" fillId="0" borderId="0" xfId="3" applyNumberFormat="1" applyFont="1" applyAlignment="1">
      <alignment horizontal="center" vertical="center" wrapText="1"/>
    </xf>
    <xf numFmtId="8" fontId="6" fillId="0" borderId="0" xfId="3" applyNumberFormat="1" applyFont="1" applyAlignment="1">
      <alignment horizontal="center" vertical="center" wrapText="1"/>
    </xf>
    <xf numFmtId="8" fontId="4" fillId="0" borderId="0" xfId="3" applyNumberFormat="1" applyFont="1" applyAlignment="1">
      <alignment horizontal="center" vertical="center" wrapText="1"/>
    </xf>
    <xf numFmtId="0" fontId="23" fillId="20" borderId="1" xfId="0" applyFont="1" applyFill="1" applyBorder="1" applyAlignment="1">
      <alignment horizontal="center" vertical="center" wrapText="1"/>
    </xf>
    <xf numFmtId="44" fontId="23" fillId="4" borderId="1" xfId="0" applyNumberFormat="1" applyFont="1" applyFill="1" applyBorder="1" applyAlignment="1">
      <alignment horizontal="center" vertical="center" wrapText="1"/>
    </xf>
    <xf numFmtId="0" fontId="26" fillId="20" borderId="3" xfId="0" applyFont="1" applyFill="1" applyBorder="1" applyAlignment="1">
      <alignment horizontal="right" vertical="center" wrapText="1"/>
    </xf>
    <xf numFmtId="0" fontId="7" fillId="0" borderId="1" xfId="0" applyFont="1" applyBorder="1" applyAlignment="1">
      <alignment horizontal="center" vertical="center" wrapText="1"/>
    </xf>
    <xf numFmtId="0" fontId="0" fillId="9" borderId="1" xfId="0" applyFill="1" applyBorder="1" applyAlignment="1">
      <alignment horizontal="center" vertical="center" wrapText="1"/>
    </xf>
    <xf numFmtId="0" fontId="0" fillId="0" borderId="1" xfId="0" applyBorder="1" applyAlignment="1">
      <alignment horizontal="center" vertical="center" wrapText="1"/>
    </xf>
    <xf numFmtId="0" fontId="27" fillId="18" borderId="1" xfId="0" applyFont="1" applyFill="1" applyBorder="1" applyAlignment="1">
      <alignment horizontal="center" vertical="center" wrapText="1"/>
    </xf>
    <xf numFmtId="0" fontId="27" fillId="8" borderId="10" xfId="0" applyFont="1" applyFill="1" applyBorder="1" applyAlignment="1">
      <alignment horizontal="center" wrapText="1"/>
    </xf>
    <xf numFmtId="0" fontId="27" fillId="8" borderId="11" xfId="0" applyFont="1" applyFill="1" applyBorder="1" applyAlignment="1">
      <alignment horizontal="center" wrapText="1"/>
    </xf>
    <xf numFmtId="0" fontId="27" fillId="8"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37" fillId="0" borderId="3" xfId="0" applyFont="1" applyBorder="1" applyAlignment="1">
      <alignment horizont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8" fillId="0" borderId="1" xfId="0"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25" fillId="0" borderId="0" xfId="3" applyFont="1" applyAlignment="1">
      <alignment horizontal="center" vertical="center" wrapText="1"/>
    </xf>
    <xf numFmtId="0" fontId="27" fillId="3" borderId="10" xfId="0" applyFont="1" applyFill="1" applyBorder="1" applyAlignment="1">
      <alignment horizontal="center" wrapText="1"/>
    </xf>
    <xf numFmtId="0" fontId="27" fillId="3" borderId="11" xfId="0" applyFont="1" applyFill="1" applyBorder="1" applyAlignment="1">
      <alignment horizontal="center" wrapText="1"/>
    </xf>
    <xf numFmtId="0" fontId="27" fillId="3" borderId="12" xfId="0" applyFont="1" applyFill="1" applyBorder="1" applyAlignment="1">
      <alignment horizontal="center" wrapText="1"/>
    </xf>
    <xf numFmtId="0" fontId="27" fillId="13" borderId="10" xfId="0" applyFont="1" applyFill="1" applyBorder="1" applyAlignment="1">
      <alignment horizontal="center" wrapText="1"/>
    </xf>
    <xf numFmtId="0" fontId="27" fillId="13" borderId="11" xfId="0" applyFont="1" applyFill="1" applyBorder="1" applyAlignment="1">
      <alignment horizontal="center" wrapText="1"/>
    </xf>
    <xf numFmtId="0" fontId="27"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26" fillId="20" borderId="3" xfId="0" applyFont="1" applyFill="1" applyBorder="1" applyAlignment="1">
      <alignment horizontal="center" vertical="center" wrapText="1"/>
    </xf>
    <xf numFmtId="0" fontId="30" fillId="22" borderId="0" xfId="0" applyFont="1" applyFill="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cellXfs>
  <cellStyles count="8">
    <cellStyle name="Hipervínculo" xfId="6" builtinId="8"/>
    <cellStyle name="Hyperlink" xfId="7" xr:uid="{AAE11459-A681-4E8B-8696-F0200921769F}"/>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6">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10277"/>
          <a:ext cx="1698993" cy="2023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3" Type="http://schemas.microsoft.com/office/2019/04/relationships/externalLinkLongPath" Target="https://gobiernobogota-my.sharepoint.com/personal/planeacion_suba_gobiernobogota_gov_co/Documents/6.Archivo%20digital%202026/1.FORMULACIONES/2504%20-%20Suba%20avanza%20en%20Participaci&#243;n%20(2026)/3.%20AMP%20y%20SASI%20-%20Dotaci&#243;n%20comunal/Estudio_Mercado_Dotaci&#243;nComunal2026.xlsm?9614965E" TargetMode="External"/><Relationship Id="rId2" Type="http://schemas.openxmlformats.org/officeDocument/2006/relationships/externalLinkPath" Target="file:///\\9614965E\Estudio_Mercado_Dotaci&#243;nComunal2026.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3" Type="http://schemas.microsoft.com/office/2019/04/relationships/externalLinkLongPath" Target="https://gobiernobogota-my.sharepoint.com/personal/planeacion_suba_gobiernobogota_gov_co/Documents/6.Archivo%20digital%202026/1.FORMULACIONES/2504%20-%20Suba%20avanza%20en%20Participaci&#243;n%20(2026)/3.%20AMP%20y%20SASI%20-%20Dotaci&#243;n%20comunal/Estudio_Mercado_Dotaci&#243;nComunal2026.xlsm?9614965E" TargetMode="External"/><Relationship Id="rId2" Type="http://schemas.openxmlformats.org/officeDocument/2006/relationships/externalLinkPath" Target="file:///\\9614965E\Estudio_Mercado_Dotaci&#243;nComunal2026.xlsm" TargetMode="External"/><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3" Type="http://schemas.microsoft.com/office/2019/04/relationships/externalLinkLongPath" Target="https://gobiernobogota-my.sharepoint.com/personal/planeacion_suba_gobiernobogota_gov_co/Documents/6.Archivo%20digital%202026/1.FORMULACIONES/2504%20-%20Suba%20avanza%20en%20Participaci&#243;n%20(2026)/3.%20AMP%20y%20SASI%20-%20Dotaci&#243;n%20comunal/Estudio_Mercado_Dotaci&#243;nComunal2026.xlsm?9614965E" TargetMode="External"/><Relationship Id="rId2" Type="http://schemas.openxmlformats.org/officeDocument/2006/relationships/externalLinkPath" Target="file:///\\9614965E\Estudio_Mercado_Dotaci&#243;nComunal2026.xlsm"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140" sheet="Estudio_Mercado" r:id="rId2"/>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139" sheet="Estudio_Mercado" r:id="rId2"/>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139" sheet="Estudio_Mercado" r:id="rId2"/>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24" Type="http://schemas.openxmlformats.org/officeDocument/2006/relationships/hyperlink" Target="https://gobiernobogota-my.sharepoint.com/:b:/g/personal/planeacion_suba_gobiernobogota_gov_co/IQC8aZx2NnlWQJELsizfgLSjAd7eqfeZXr7cjHi5SHEC9sI?e=UN3jEI" TargetMode="External"/><Relationship Id="rId366" Type="http://schemas.openxmlformats.org/officeDocument/2006/relationships/hyperlink" Target="https://gobiernobogota-my.sharepoint.com/:b:/g/personal/planeacion_suba_gobiernobogota_gov_co/IQCmOM4sNIyeQKVfRR7RaucBAaGUGbdhVKj7dWPCRqpVErQ?e=k107Ci"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DYfz7BCezNT5jcCSdluleDAY3bI6UPbxERGDBiY4eb9dI?e=95vbkE"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DDLeNWIGsPRZdsuJClq_lFAZYa83hF7YyG36-9ppN7Ae4?e=2qvgbU" TargetMode="External"/><Relationship Id="rId377" Type="http://schemas.openxmlformats.org/officeDocument/2006/relationships/hyperlink" Target="https://gobiernobogota-my.sharepoint.com/:b:/g/personal/planeacion_suba_gobiernobogota_gov_co/IQAdy-rJ0tjISa5i30jFu1k8AeEdsiKBTVP5Silw_u8tCu8?e=Z53ign"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02" Type="http://schemas.openxmlformats.org/officeDocument/2006/relationships/hyperlink" Target="https://gobiernobogota-my.sharepoint.com/:b:/g/personal/planeacion_suba_gobiernobogota_gov_co/IQB5tu2rd_zgRJ2EKsTPwMTeAQtTCmd-xtyf8_sint871TY?e=E4fmFg"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44" Type="http://schemas.openxmlformats.org/officeDocument/2006/relationships/hyperlink" Target="https://gobiernobogota-my.sharepoint.com/:b:/g/personal/planeacion_suba_gobiernobogota_gov_co/IQAJXjAvIajwQ68bvEjj43HpASA8Zb06zOXwxqocktk2OQM?e=UTKHx0"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46" Type="http://schemas.openxmlformats.org/officeDocument/2006/relationships/hyperlink" Target="https://gobiernobogota-my.sharepoint.com/:b:/g/personal/planeacion_suba_gobiernobogota_gov_co/IQDCo5nBdqHcSYwPwwp8sizdAWH0Tt2nODZUFrKlcfV2Rsc?e=MIgUNA"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DYfz7BCezNT5jcCSdluleDAY3bI6UPbxERGDBiY4eb9dI?e=E1hcom"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357" Type="http://schemas.openxmlformats.org/officeDocument/2006/relationships/hyperlink" Target="https://gobiernobogota-my.sharepoint.com/:b:/g/personal/planeacion_suba_gobiernobogota_gov_co/IQDCo5nBdqHcSYwPwwp8sizdAWH0Tt2nODZUFrKlcfV2Rsc?e=MIgUNA"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399" Type="http://schemas.openxmlformats.org/officeDocument/2006/relationships/hyperlink" Target="https://gobiernobogota-my.sharepoint.com/:b:/g/personal/planeacion_suba_gobiernobogota_gov_co/IQDCo5nBdqHcSYwPwwp8sizdAWH0Tt2nODZUFrKlcfV2Rsc?e=MIgUNA"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24" Type="http://schemas.openxmlformats.org/officeDocument/2006/relationships/hyperlink" Target="https://gobiernobogota-my.sharepoint.com/:b:/g/personal/planeacion_suba_gobiernobogota_gov_co/IQD6Mww9usksQ4e0zP0NbryWAUGp94GVBvrqe-TGMF1HK2g?e=G2MjHl" TargetMode="External"/><Relationship Id="rId466" Type="http://schemas.openxmlformats.org/officeDocument/2006/relationships/drawing" Target="../drawings/drawing4.xm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BI0yEyQXgwQ6mCSOWe2EEQAbsvr7zDXzRyghixX0dftHE?e=gYQKRY"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337" Type="http://schemas.openxmlformats.org/officeDocument/2006/relationships/hyperlink" Target="https://gobiernobogota-my.sharepoint.com/:b:/g/personal/planeacion_suba_gobiernobogota_gov_co/IQDEsI6V2WLnQrISAauBjFUqATkn7I799CZW1pXmMSZKdiY?e=Ka36sk"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dy-rJ0tjISa5i30jFu1k8AZRtQl9JohRXyI4j9ajYCNY?e=zOUkap"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N1y_X_06gQY0vKgXY6PMAATITBv1H4vVRMDBKkVIOM_M?e=4BoYde" TargetMode="External"/><Relationship Id="rId404" Type="http://schemas.openxmlformats.org/officeDocument/2006/relationships/hyperlink" Target="https://gobiernobogota-my.sharepoint.com/:b:/g/personal/planeacion_suba_gobiernobogota_gov_co/IQC8aZx2NnlWQJELsizfgLSjAd7eqfeZXr7cjHi5SHEC9sI?e=UN3jEI" TargetMode="External"/><Relationship Id="rId446" Type="http://schemas.openxmlformats.org/officeDocument/2006/relationships/hyperlink" Target="https://gobiernobogota-my.sharepoint.com/:b:/g/personal/planeacion_suba_gobiernobogota_gov_co/IQBI0yEyQXgwQ6mCSOWe2EEQAbsvr7zDXzRyghixX0dftHE?e=hTSX7c"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Co5nBdqHcSYwPwwp8sizdAWH0Tt2nODZUFrKlcfV2Rsc?e=MIgUNA"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eS0mCe" TargetMode="External"/><Relationship Id="rId457" Type="http://schemas.openxmlformats.org/officeDocument/2006/relationships/hyperlink" Target="https://gobiernobogota-my.sharepoint.com/:b:/g/personal/planeacion_suba_gobiernobogota_gov_co/IQAdy-rJ0tjISa5i30jFu1k8AZRtQl9JohRXyI4j9ajYCNY?e=qk6Pss"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CdkMR8tqp8Q69vbzhAH616AQ_61I5Y1Hm_kEo8HVOdGQ0?e=PORaoV"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Am65oxyc0T6t-hkwmZdHRASZSGbvU_iS39qtovXnWWb0?e=plUu2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BBu4dnf9PkSYwhrQsa2XYcASFuORQjOSLHBBlK7dsYuzY?e=odT6R7"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NsYMpaducRJZiEioICRgqAY4EdQFfHQsumh5haK9ape0?e=fwF8JT"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8aZx2NnlWQJELsizfgLSjAd7eqfeZXr7cjHi5SHEC9sI?e=UN3jEI"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DCo5nBdqHcSYwPwwp8sizdAWH0Tt2nODZUFrKlcfV2Rsc?e=MIgUNA" TargetMode="External"/><Relationship Id="rId406" Type="http://schemas.openxmlformats.org/officeDocument/2006/relationships/hyperlink" Target="https://gobiernobogota-my.sharepoint.com/:b:/g/personal/planeacion_suba_gobiernobogota_gov_co/IQCyA10LkQHjRbpaxdAnmhPDAXpC1OcuVN3A6MnbV1GIUkM?e=vw2qy6"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AJXjAvIajwQ68bvEjj43HpASA8Zb06zOXwxqocktk2OQM?e=gZIkKk" TargetMode="External"/><Relationship Id="rId448" Type="http://schemas.openxmlformats.org/officeDocument/2006/relationships/hyperlink" Target="https://gobiernobogota-my.sharepoint.com/:b:/g/personal/planeacion_suba_gobiernobogota_gov_co/IQBQhQEJ73TWTZbL6J9z5LSKAS3GX70b7VJh0PyiiiLHOF4?e=Gw6MUq"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A6NszVNqoxSpVRkdgh-EZsAdRsu4NGBVTaUGaa2df55MA?e=HccZlx"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BXh6io_0RcTbJer9rD27dvAftEALhK5PU3b2V9PYJePN4?e=ISxCKc" TargetMode="External"/><Relationship Id="rId459" Type="http://schemas.openxmlformats.org/officeDocument/2006/relationships/hyperlink" Target="https://gobiernobogota-my.sharepoint.com/:b:/g/personal/planeacion_suba_gobiernobogota_gov_co/IQDMb7zDnZvgSIT6O8TvxCnaAXhviGQRNqirZ9TaiX8MtJA?e=Xg4H4o"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8aZx2NnlWQJELsizfgLSjAd7eqfeZXr7cjHi5SHEC9sI?e=UN3jEI"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A8acw4gv6QTqasbHqdDju2AQ8OsKaDPoc143yMijZ2y20?e=gv08nj"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BBu4dnf9PkSYwhrQsa2XYcASFuORQjOSLHBBlK7dsYuzY?e=odT6R7" TargetMode="External"/><Relationship Id="rId383" Type="http://schemas.openxmlformats.org/officeDocument/2006/relationships/hyperlink" Target="https://gobiernobogota-my.sharepoint.com/:b:/g/personal/planeacion_suba_gobiernobogota_gov_co/IQBN1y_X_06gQY0vKgXY6PMAATITBv1H4vVRMDBKkVIOM_M?e=4BoYde" TargetMode="External"/><Relationship Id="rId439" Type="http://schemas.openxmlformats.org/officeDocument/2006/relationships/hyperlink" Target="https://gobiernobogota-my.sharepoint.com/:b:/g/personal/planeacion_suba_gobiernobogota_gov_co/IQAdy-rJ0tjISa5i30jFu1k8AZRtQl9JohRXyI4j9ajYCNY?e=25Qtzb"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kdt3wFtcvQb4h71-vpD8TAbOsEE6ey0MDP81BnCJFFP8?e=7lXf6t"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CdkMR8tqp8Q69vbzhAH616AQ_61I5Y1Hm_kEo8HVOdGQ0?e=PORaoV" TargetMode="External"/><Relationship Id="rId394" Type="http://schemas.openxmlformats.org/officeDocument/2006/relationships/hyperlink" Target="https://gobiernobogota-my.sharepoint.com/:b:/g/personal/planeacion_suba_gobiernobogota_gov_co/IQBAqpMZnJhaR4fzT69c6XO1ATJ6Nu3jeOiXo-U-xzU-7u8?e=Whah3p" TargetMode="External"/><Relationship Id="rId408" Type="http://schemas.openxmlformats.org/officeDocument/2006/relationships/hyperlink" Target="https://gobiernobogota-my.sharepoint.com/:b:/g/personal/planeacion_suba_gobiernobogota_gov_co/IQBXh6io_0RcTbJer9rD27dvAftEALhK5PU3b2V9PYJePN4?e=ISxCKc"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dgmqhyyiDFFObZqUWRU4dw?e=obHBnh"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AIzhY_hzIcRb1tcXTTxwnOAZgX9SCU5HaQURydNieQ9n0?e=DydyGo" TargetMode="External"/><Relationship Id="rId419" Type="http://schemas.openxmlformats.org/officeDocument/2006/relationships/hyperlink" Target="https://gobiernobogota-my.sharepoint.com/:b:/g/personal/planeacion_suba_gobiernobogota_gov_co/IQAPRkPrZAKvTLtcG25cEzViAeS6mFIuwdNuXQQ4Dk8pWGY?e=G2CiUB"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Bg0YvBUgUmRI8AMF9L_w7HAcE7CLxCKajIF_u8RdslVHU?e=EVLy69"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BBu4dnf9PkSYwhrQsa2XYcASFuORQjOSLHBBlK7dsYuzY?e=odT6R7"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COgtbqCSx4Rr-blaLs427EAd_hHwOcNPXV2dYA1FgLp_w?e=hY77WV"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Bz2CKObcGQQ7tlyKeMS_LyAYgcIzBGx3HfmbaEMW7eKes?e=Y32qrI"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Ady-rJ0tjISa5i30jFu1k8AZRtQl9JohRXyI4j9ajYCNY?e=anX94a" TargetMode="External"/><Relationship Id="rId431" Type="http://schemas.openxmlformats.org/officeDocument/2006/relationships/hyperlink" Target="https://gobiernobogota-my.sharepoint.com/:b:/g/personal/planeacion_suba_gobiernobogota_gov_co/IQAdy-rJ0tjISa5i30jFu1k8AZRtQl9JohRXyI4j9ajYCNY?e=bpWlxZ" TargetMode="External"/><Relationship Id="rId452" Type="http://schemas.openxmlformats.org/officeDocument/2006/relationships/hyperlink" Target="https://gobiernobogota-my.sharepoint.com/:b:/g/personal/planeacion_suba_gobiernobogota_gov_co/IQAdy-rJ0tjISa5i30jFu1k8AZRtQl9JohRXyI4j9ajYCNY?e=bpWlxZ"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33" Type="http://schemas.openxmlformats.org/officeDocument/2006/relationships/hyperlink" Target="https://gobiernobogota-my.sharepoint.com/:b:/g/personal/planeacion_suba_gobiernobogota_gov_co/IQDMZ0T9mSVxRKfzq21QstZzAUDlBRHMMr71r81ynqwr9wc?e=GwTjSx" TargetMode="External"/><Relationship Id="rId354" Type="http://schemas.openxmlformats.org/officeDocument/2006/relationships/hyperlink" Target="https://gobiernobogota-my.sharepoint.com/:b:/g/personal/planeacion_suba_gobiernobogota_gov_co/IQDCo5nBdqHcSYwPwwp8sizdAWH0Tt2nODZUFrKlcfV2Rsc?e=MIgUNA"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75" Type="http://schemas.openxmlformats.org/officeDocument/2006/relationships/hyperlink" Target="https://gobiernobogota-my.sharepoint.com/:b:/g/personal/planeacion_suba_gobiernobogota_gov_co/IQA8acw4gv6QTqasbHqdDju2AQ8OsKaDPoc143yMijZ2y20?e=wXxAQg" TargetMode="External"/><Relationship Id="rId396" Type="http://schemas.openxmlformats.org/officeDocument/2006/relationships/hyperlink" Target="https://gobiernobogota-my.sharepoint.com/:b:/g/personal/planeacion_suba_gobiernobogota_gov_co/IQC0Zr6QeDVcT6uXSsvLXYzTASI49d9b4wN6s18ujelqB2U?e=OHYGKx"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00" Type="http://schemas.openxmlformats.org/officeDocument/2006/relationships/hyperlink" Target="https://gobiernobogota-my.sharepoint.com/:b:/g/personal/planeacion_suba_gobiernobogota_gov_co/IQCdkMR8tqp8Q69vbzhAH616AQ_61I5Y1Hm_kEo8HVOdGQ0?e=PORaoV" TargetMode="External"/><Relationship Id="rId421" Type="http://schemas.openxmlformats.org/officeDocument/2006/relationships/hyperlink" Target="https://gobiernobogota-my.sharepoint.com/:b:/g/personal/planeacion_suba_gobiernobogota_gov_co/IQADbHMAMcCGRao4tVezbPEsAYJSbRNVoGLbVasgjE7QFQ0?e=Avz2I1" TargetMode="External"/><Relationship Id="rId442" Type="http://schemas.openxmlformats.org/officeDocument/2006/relationships/hyperlink" Target="https://gobiernobogota-my.sharepoint.com/:b:/g/personal/planeacion_suba_gobiernobogota_gov_co/IQCY8Za_LIPjQKyY8H3T7tfXAVdVQvUSKKU9Zbzh2F-_4F4?e=b66puU"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23" Type="http://schemas.openxmlformats.org/officeDocument/2006/relationships/hyperlink" Target="https://gobiernobogota-my.sharepoint.com/:b:/g/personal/planeacion_suba_gobiernobogota_gov_co/IQAPRkPrZAKvTLtcG25cEzViAeS6mFIuwdNuXQQ4Dk8pWGY?e=5nrRxu" TargetMode="External"/><Relationship Id="rId344" Type="http://schemas.openxmlformats.org/officeDocument/2006/relationships/hyperlink" Target="https://gobiernobogota-my.sharepoint.com/:b:/g/personal/planeacion_suba_gobiernobogota_gov_co/IQD11qwsVJHUS6SANem2zz9LAfYhFaaGhDJY_UF1NgV4g-0?e=WQdoMo"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65" Type="http://schemas.openxmlformats.org/officeDocument/2006/relationships/hyperlink" Target="https://gobiernobogota-my.sharepoint.com/:b:/g/personal/planeacion_suba_gobiernobogota_gov_co/IQDXXjy-5aqlQrLhtW2xd7zVAQR76NnvRF-BgbXuQf_hugs?e=A7W88w"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BXh6io_0RcTbJer9rD27dvAftEALhK5PU3b2V9PYJePN4?e=ISxCKc" TargetMode="External"/><Relationship Id="rId432" Type="http://schemas.openxmlformats.org/officeDocument/2006/relationships/hyperlink" Target="https://gobiernobogota-my.sharepoint.com/:b:/g/personal/planeacion_suba_gobiernobogota_gov_co/IQBN1y_X_06gQY0vKgXY6PMAATITBv1H4vVRMDBKkVIOM_M?e=2rbPP8"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BLJ1tp1fdzSL9E0QwjjNUSAS7hmaX-o2ET4sUI1GqHxqY?e=mSj00k" TargetMode="External"/><Relationship Id="rId355" Type="http://schemas.openxmlformats.org/officeDocument/2006/relationships/hyperlink" Target="https://gobiernobogota-my.sharepoint.com/:b:/g/personal/planeacion_suba_gobiernobogota_gov_co/IQBz2CKObcGQQ7tlyKeMS_LyAYgcIzBGx3HfmbaEMW7eKes?e=Y32qrI" TargetMode="External"/><Relationship Id="rId376" Type="http://schemas.openxmlformats.org/officeDocument/2006/relationships/hyperlink" Target="https://gobiernobogota-my.sharepoint.com/:b:/g/personal/planeacion_suba_gobiernobogota_gov_co/IQCOPM8ldyOlTZ80CqEXwIn8AX-cx7kMMoFydOa39O_PZRY?e=PBOXJw" TargetMode="External"/><Relationship Id="rId397" Type="http://schemas.openxmlformats.org/officeDocument/2006/relationships/hyperlink" Target="https://gobiernobogota-my.sharepoint.com/:b:/g/personal/planeacion_suba_gobiernobogota_gov_co/IQAPRkPrZAKvTLtcG25cEzViAeS6mFIuwdNuXQQ4Dk8pWGY?e=5nrRxu"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Bz2CKObcGQQ7tlyKeMS_LyAYgcIzBGx3HfmbaEMW7eKes?e=Y32qrI" TargetMode="External"/><Relationship Id="rId422" Type="http://schemas.openxmlformats.org/officeDocument/2006/relationships/hyperlink" Target="https://gobiernobogota-my.sharepoint.com/:b:/g/personal/planeacion_suba_gobiernobogota_gov_co/IQDXXjy-5aqlQrLhtW2xd7zVAQR76NnvRF-BgbXuQf_hugs?e=5OyPUF" TargetMode="External"/><Relationship Id="rId443" Type="http://schemas.openxmlformats.org/officeDocument/2006/relationships/hyperlink" Target="https://gobiernobogota-my.sharepoint.com/:b:/g/personal/planeacion_suba_gobiernobogota_gov_co/IQDMb7zDnZvgSIT6O8TvxCnaAXhviGQRNqirZ9TaiX8MtJA?e=JKBlsN" TargetMode="External"/><Relationship Id="rId464" Type="http://schemas.openxmlformats.org/officeDocument/2006/relationships/hyperlink" Target="https://gobiernobogota-my.sharepoint.com/:b:/g/personal/planeacion_suba_gobiernobogota_gov_co/IQC8aZx2NnlWQJELsizfgLSjAd7eqfeZXr7cjHi5SHEC9sI?e=UN3jEI"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CdkMR8tqp8Q69vbzhAH616AQ_61I5Y1Hm_kEo8HVOdGQ0?e=PORaoV"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BI0yEyQXgwQ6mCSOWe2EEQAbsvr7zDXzRyghixX0dftHE?e=mKUbhs"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CdkMR8tqp8Q69vbzhAH616AQ_61I5Y1Hm_kEo8HVOdGQ0?e=PORaoV" TargetMode="External"/><Relationship Id="rId398" Type="http://schemas.openxmlformats.org/officeDocument/2006/relationships/hyperlink" Target="https://gobiernobogota-my.sharepoint.com/:b:/g/personal/planeacion_suba_gobiernobogota_gov_co/IQCdkMR8tqp8Q69vbzhAH616AQ_61I5Y1Hm_kEo8HVOdGQ0?e=PORaoV"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C8W9TKWv4jS5fxyVi7-aLRARyeQ2nJnMA_QAak0P1Ybgo?e=FaoXlT"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DYfz7BCezNT5jcCSdluleDAY3bI6UPbxERGDBiY4eb9dI?e=c2AtBR"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BBu4dnf9PkSYwhrQsa2XYcASFuORQjOSLHBBlK7dsYuzY?e=odT6R7" TargetMode="External"/><Relationship Id="rId367" Type="http://schemas.openxmlformats.org/officeDocument/2006/relationships/hyperlink" Target="https://gobiernobogota-my.sharepoint.com/:b:/g/personal/planeacion_suba_gobiernobogota_gov_co/IQA6XZ-gkoxiSKnk6aiVgSCEAawLKwlfM0IroQr3uACmZ9k?e=HVYTcl"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vWsBowmslT68Q3xUoByv5AbWb86AEl_9FGjMuL7NmQgs?e=D5Mwpb"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JXjAvIajwQ68bvEjj43HpASA8Zb06zOXwxqocktk2OQM?e=fHOLTc" TargetMode="External"/><Relationship Id="rId403" Type="http://schemas.openxmlformats.org/officeDocument/2006/relationships/hyperlink" Target="https://gobiernobogota-my.sharepoint.com/:b:/g/personal/planeacion_suba_gobiernobogota_gov_co/IQCdkMR8tqp8Q69vbzhAH616AQ_61I5Y1Hm_kEo8HVOdGQ0?e=PORaoV"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BQhQEJ73TWTZbL6J9z5LSKAS3GX70b7VJh0PyiiiLHOF4?e=6a2p7d"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MZ0T9mSVxRKfzq21QstZzAUDlBRHMMr71r81ynqwr9wc?e=GwTjSx"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gfU5FXEbdSK4NUAeTcHbDAYmCY2Ks8ecH3znMxDjhGXM?e=W52PrW"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jqyMZZ"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Bz2CKObcGQQ7tlyKeMS_LyAYgcIzBGx3HfmbaEMW7eKes?e=Y32qrI"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BWDY3dVrpcSqj40rTqHYUqAQ_wi3xchctE_LU1NyI0Rxo?e=vWQNgY"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CyA10LkQHjRbpaxdAnmhPDAXpC1OcuVN3A6MnbV1GIUkM?e=HCHfKq"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RLilQd"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CyA10LkQHjRbpaxdAnmhPDAXpC1OcuVN3A6MnbV1GIUkM?e=eWZBWu"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DYfz7BCezNT5jcCSdluleDAY3bI6UPbxERGDBiY4eb9dI?e=nMk8kc"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Ady-rJ0tjISa5i30jFu1k8AZRtQl9JohRXyI4j9ajYCNY?e=RLilQd"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CdkMR8tqp8Q69vbzhAH616AQ_61I5Y1Hm_kEo8HVOdGQ0?e=PORaoV"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3n1-3qJZ2SKpVvajWPoLpAeMYPbBWFvEmTo3r_WNO_U0?e=w0AYhT" TargetMode="External"/><Relationship Id="rId416" Type="http://schemas.openxmlformats.org/officeDocument/2006/relationships/hyperlink" Target="https://gobiernobogota-my.sharepoint.com/:b:/g/personal/planeacion_suba_gobiernobogota_gov_co/IQA6XZ-gkoxiSKnk6aiVgSCEAawLKwlfM0IroQr3uACmZ9k?e=HVYTcl"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0TAxhTdESQaWyokxkYiYrAUbT3V5pPD-WeH61XsXHSR4?e=trenfi"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BI0yEyQXgwQ6mCSOWe2EEQAbsvr7zDXzRyghixX0dftHE?e=fojtoe" TargetMode="External"/><Relationship Id="rId427" Type="http://schemas.openxmlformats.org/officeDocument/2006/relationships/hyperlink" Target="https://gobiernobogota-my.sharepoint.com/:b:/g/personal/planeacion_suba_gobiernobogota_gov_co/IQDSBK66d3xwQpQoDybPSp2LASeoWIhjUzuHDVO6h-_iYkU?e=eB4Pi2"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CyA10LkQHjRbpaxdAnmhPDAXpC1OcuVN3A6MnbV1GIUkM?e=YE4SyR"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6a5kqB"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Bz2CKObcGQQ7tlyKeMS_LyAYgcIzBGx3HfmbaEMW7eKes?e=Y32qrI" TargetMode="External"/><Relationship Id="rId393" Type="http://schemas.openxmlformats.org/officeDocument/2006/relationships/hyperlink" Target="https://gobiernobogota-my.sharepoint.com/:b:/g/personal/planeacion_suba_gobiernobogota_gov_co/IQA0TAxhTdESQaWyokxkYiYrAUbT3V5pPD-WeH61XsXHSR4?e=trenfi" TargetMode="External"/><Relationship Id="rId407" Type="http://schemas.openxmlformats.org/officeDocument/2006/relationships/hyperlink" Target="https://gobiernobogota-my.sharepoint.com/:b:/g/personal/planeacion_suba_gobiernobogota_gov_co/IQA6XZ-gkoxiSKnk6aiVgSCEAawLKwlfM0IroQr3uACmZ9k?e=HVYTcl" TargetMode="External"/><Relationship Id="rId449" Type="http://schemas.openxmlformats.org/officeDocument/2006/relationships/hyperlink" Target="https://gobiernobogota-my.sharepoint.com/:b:/g/personal/planeacion_suba_gobiernobogota_gov_co/IQAJXjAvIajwQ68bvEjj43HpASA8Zb06zOXwxqocktk2OQM?e=wUbrQE"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BQhQEJ73TWTZbL6J9z5LSKAS3GX70b7VJh0PyiiiLHOF4?e=hLtbCE"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Df44K_e-byQbI4bgT9lM9AAQvRsujJ9Omyjb1eLxMqujs?e=yCC9hN" TargetMode="External"/><Relationship Id="rId418" Type="http://schemas.openxmlformats.org/officeDocument/2006/relationships/hyperlink" Target="https://gobiernobogota-my.sharepoint.com/:b:/g/personal/planeacion_suba_gobiernobogota_gov_co/IQC8aZx2NnlWQJELsizfgLSjAd7eqfeZXr7cjHi5SHEC9sI?e=UN3jEI"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FhyKV42TQTLqifqCJGS4FAd04VtlpIuOm3VFWK9Ru08M?e=IXJjDp" TargetMode="Externa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0TAxhTdESQaWyokxkYiYrAUbT3V5pPD-WeH61XsXHSR4?e=jsAsse"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CyA10LkQHjRbpaxdAnmhPDAXpC1OcuVN3A6MnbV1GIUkM?e=2evzdw" TargetMode="External"/><Relationship Id="rId384" Type="http://schemas.openxmlformats.org/officeDocument/2006/relationships/hyperlink" Target="https://gobiernobogota-my.sharepoint.com/:b:/g/personal/planeacion_suba_gobiernobogota_gov_co/IQBQhQEJ73TWTZbL6J9z5LSKAS3GX70b7VJh0PyiiiLHOF4?e=Gw6MUq"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BAqpMZnJhaR4fzT69c6XO1AbvWvNOvoX7VQHbjdvg1aOg?e=HmkiGy"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AvWKpowqnXQI-zjcaNaSrDAXGB8rn3XAAygA_ZEbJbDr0?e=D2IBZv" TargetMode="External"/><Relationship Id="rId395" Type="http://schemas.openxmlformats.org/officeDocument/2006/relationships/hyperlink" Target="https://gobiernobogota-my.sharepoint.com/:b:/g/personal/planeacion_suba_gobiernobogota_gov_co/IQCOgtbqCSx4Rr-blaLs427EAd_hHwOcNPXV2dYA1FgLp_w?e=hY77WV"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CefroHToSQYN2wBuKmoUFAebB37ele3HRMBlevK_Hgdc?e=0b4Owj"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Ady-rJ0tjISa5i30jFu1k8AeEdsiKBTVP5Silw_u8tCu8?e=Z53ign"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PRkPrZAKvTLtcG25cEzViAeS6mFIuwdNuXQQ4Dk8pWGY?e=5nrRx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DR177"/>
  <sheetViews>
    <sheetView tabSelected="1" view="pageBreakPreview" topLeftCell="A2" zoomScale="40" zoomScaleNormal="40" zoomScaleSheetLayoutView="40" workbookViewId="0">
      <selection activeCell="AE26" sqref="AE26"/>
    </sheetView>
  </sheetViews>
  <sheetFormatPr baseColWidth="10" defaultColWidth="11.25" defaultRowHeight="14"/>
  <cols>
    <col min="1" max="1" width="17.1640625" style="3" customWidth="1"/>
    <col min="2" max="2" width="24.25" style="3" customWidth="1"/>
    <col min="3" max="3" width="52.25" style="3" customWidth="1"/>
    <col min="4" max="4" width="166.1640625" style="3" customWidth="1"/>
    <col min="5" max="7" width="28.25" style="3" customWidth="1"/>
    <col min="8" max="8" width="31.25" style="3" customWidth="1"/>
    <col min="9" max="13" width="25.25" style="3" customWidth="1"/>
    <col min="14" max="14" width="39" style="3" customWidth="1"/>
    <col min="15" max="15" width="29.83203125" style="3" bestFit="1" customWidth="1"/>
    <col min="16" max="16" width="24.25" style="3" customWidth="1"/>
    <col min="17" max="17" width="29.83203125" style="3" bestFit="1" customWidth="1"/>
    <col min="18" max="18" width="30.58203125" style="3" bestFit="1" customWidth="1"/>
    <col min="19" max="19" width="31.1640625" style="3" bestFit="1" customWidth="1"/>
    <col min="20" max="20" width="39" style="3" customWidth="1"/>
    <col min="21" max="21" width="29.83203125" style="3" bestFit="1" customWidth="1"/>
    <col min="22" max="22" width="23.75" style="3" bestFit="1" customWidth="1"/>
    <col min="23" max="23" width="29.83203125" style="3" bestFit="1" customWidth="1"/>
    <col min="24" max="24" width="30.58203125" style="3" bestFit="1" customWidth="1"/>
    <col min="25" max="25" width="31.1640625" style="3" bestFit="1" customWidth="1"/>
    <col min="26" max="26" width="33" style="3" bestFit="1" customWidth="1"/>
    <col min="27" max="27" width="35.83203125" style="3" customWidth="1"/>
    <col min="28" max="28" width="34.4140625" style="3" bestFit="1" customWidth="1"/>
    <col min="29" max="29" width="24.25" style="3" customWidth="1"/>
    <col min="30" max="30" width="56.25" style="3" customWidth="1"/>
    <col min="31" max="31" width="31" style="3" customWidth="1"/>
    <col min="32" max="32" width="39.25" style="3" customWidth="1"/>
    <col min="33" max="55" width="11.25" style="3" customWidth="1"/>
    <col min="56" max="56" width="5.25" style="3" customWidth="1"/>
    <col min="57" max="104" width="11.25" style="3" customWidth="1"/>
    <col min="105" max="105" width="26.58203125" style="3" hidden="1" customWidth="1"/>
    <col min="106" max="106" width="40.25" style="3" hidden="1" customWidth="1"/>
    <col min="107" max="113" width="0" style="3" hidden="1" customWidth="1"/>
    <col min="114" max="114" width="24.1640625" style="3" hidden="1" customWidth="1"/>
    <col min="115" max="118" width="15.1640625" style="3" hidden="1" customWidth="1"/>
    <col min="119" max="119" width="11.1640625" style="3" hidden="1" customWidth="1"/>
    <col min="120" max="122" width="15.1640625" style="3" hidden="1" customWidth="1"/>
    <col min="123" max="16384" width="11.25" style="3"/>
  </cols>
  <sheetData>
    <row r="3" spans="1:122" s="1" customFormat="1" ht="90.5">
      <c r="A3" s="207" t="s">
        <v>0</v>
      </c>
      <c r="B3" s="207"/>
      <c r="C3" s="207"/>
      <c r="D3" s="207"/>
      <c r="E3" s="207"/>
      <c r="F3" s="207"/>
      <c r="G3" s="207"/>
      <c r="H3" s="207"/>
      <c r="I3" s="207"/>
      <c r="J3" s="207"/>
      <c r="K3" s="207"/>
      <c r="L3" s="207"/>
      <c r="M3" s="207"/>
      <c r="N3" s="221" t="s">
        <v>1</v>
      </c>
      <c r="O3" s="222"/>
      <c r="P3" s="222"/>
      <c r="Q3" s="222"/>
      <c r="R3" s="222"/>
      <c r="S3" s="222"/>
      <c r="T3" s="222"/>
      <c r="U3" s="222"/>
      <c r="V3" s="222"/>
      <c r="W3" s="222"/>
      <c r="X3" s="33"/>
      <c r="Y3" s="33"/>
      <c r="Z3" s="33"/>
      <c r="AA3" s="33"/>
      <c r="AB3" s="33"/>
      <c r="AC3" s="33"/>
      <c r="AE3" s="193"/>
    </row>
    <row r="4" spans="1:122" s="2" customFormat="1" ht="90.5">
      <c r="A4" s="208"/>
      <c r="B4" s="208"/>
      <c r="C4" s="45" t="s">
        <v>2</v>
      </c>
      <c r="D4" s="172">
        <v>46196</v>
      </c>
      <c r="E4" s="209" t="s">
        <v>3</v>
      </c>
      <c r="F4" s="209"/>
      <c r="G4" s="17"/>
      <c r="H4" s="210" t="s">
        <v>4</v>
      </c>
      <c r="I4" s="210"/>
      <c r="J4" s="210"/>
      <c r="K4" s="210"/>
      <c r="L4" s="210"/>
      <c r="M4" s="210"/>
      <c r="N4" s="223"/>
      <c r="O4" s="224"/>
      <c r="P4" s="224"/>
      <c r="Q4" s="224"/>
      <c r="R4" s="224"/>
      <c r="S4" s="224"/>
      <c r="T4" s="224"/>
      <c r="U4" s="224"/>
      <c r="V4" s="224"/>
      <c r="W4" s="224"/>
      <c r="Z4" s="214" t="s">
        <v>5</v>
      </c>
      <c r="AA4" s="214"/>
      <c r="AB4" s="73">
        <f>IF(B11="","",AA140)</f>
        <v>198287504.32306668</v>
      </c>
      <c r="AC4" s="38"/>
      <c r="AE4" s="192"/>
    </row>
    <row r="5" spans="1:122" s="2" customFormat="1" ht="90.5">
      <c r="A5" s="208"/>
      <c r="B5" s="208"/>
      <c r="C5" s="104" t="s">
        <v>6</v>
      </c>
      <c r="D5" s="211" t="s">
        <v>7</v>
      </c>
      <c r="E5" s="212"/>
      <c r="F5" s="213"/>
      <c r="G5" s="89"/>
      <c r="H5" s="104" t="s">
        <v>8</v>
      </c>
      <c r="I5" s="211"/>
      <c r="J5" s="213"/>
      <c r="K5" s="104" t="s">
        <v>9</v>
      </c>
      <c r="L5" s="211"/>
      <c r="M5" s="213"/>
      <c r="N5" s="223"/>
      <c r="O5" s="224"/>
      <c r="P5" s="224"/>
      <c r="Q5" s="224"/>
      <c r="R5" s="224"/>
      <c r="S5" s="224"/>
      <c r="T5" s="224"/>
      <c r="U5" s="224"/>
      <c r="V5" s="224"/>
      <c r="W5" s="224"/>
      <c r="Z5" s="214" t="s">
        <v>10</v>
      </c>
      <c r="AA5" s="214"/>
      <c r="AB5" s="73">
        <f>+J157</f>
        <v>0</v>
      </c>
      <c r="AC5" s="38"/>
      <c r="AD5" s="95" t="s">
        <v>11</v>
      </c>
      <c r="AE5" s="191">
        <v>198715193</v>
      </c>
    </row>
    <row r="6" spans="1:122" s="2" customFormat="1" ht="47.5" customHeight="1">
      <c r="A6" s="208"/>
      <c r="B6" s="208"/>
      <c r="C6" s="105" t="s">
        <v>12</v>
      </c>
      <c r="D6" s="197" t="s">
        <v>13</v>
      </c>
      <c r="E6" s="197"/>
      <c r="F6" s="197"/>
      <c r="G6" s="197"/>
      <c r="H6" s="197"/>
      <c r="I6" s="197"/>
      <c r="J6" s="197"/>
      <c r="K6" s="197"/>
      <c r="L6" s="197"/>
      <c r="M6" s="197"/>
      <c r="N6" s="225"/>
      <c r="O6" s="226"/>
      <c r="P6" s="226"/>
      <c r="Q6" s="226"/>
      <c r="R6" s="226"/>
      <c r="S6" s="226"/>
      <c r="T6" s="226"/>
      <c r="U6" s="226"/>
      <c r="V6" s="226"/>
      <c r="W6" s="226"/>
      <c r="Z6" s="214" t="s">
        <v>14</v>
      </c>
      <c r="AA6" s="214"/>
      <c r="AB6" s="74">
        <f>IF(B11="","",(AB4+AB5))</f>
        <v>198287504.32306668</v>
      </c>
      <c r="AD6" s="93"/>
      <c r="AE6" s="94"/>
      <c r="DA6">
        <v>1</v>
      </c>
      <c r="DB6">
        <v>2</v>
      </c>
      <c r="DC6">
        <v>10</v>
      </c>
      <c r="DD6">
        <v>14</v>
      </c>
      <c r="DE6">
        <v>23</v>
      </c>
      <c r="DF6">
        <v>29</v>
      </c>
      <c r="DG6">
        <v>36</v>
      </c>
      <c r="DH6">
        <v>40</v>
      </c>
      <c r="DI6"/>
      <c r="DJ6">
        <v>48</v>
      </c>
    </row>
    <row r="7" spans="1:122" ht="59.5" hidden="1" customHeight="1">
      <c r="H7" s="206" t="s">
        <v>15</v>
      </c>
      <c r="I7" s="206"/>
      <c r="J7" s="206"/>
      <c r="K7" s="206"/>
      <c r="L7" s="206"/>
      <c r="M7" s="206"/>
      <c r="N7" s="206"/>
      <c r="O7" s="206"/>
      <c r="P7" s="206"/>
      <c r="Q7" s="206"/>
      <c r="R7" s="206"/>
      <c r="S7" s="206"/>
      <c r="T7" s="206"/>
      <c r="U7" s="206"/>
      <c r="V7" s="206"/>
      <c r="DA7" t="s">
        <v>16</v>
      </c>
      <c r="DB7" t="s">
        <v>17</v>
      </c>
      <c r="DC7" t="s">
        <v>18</v>
      </c>
      <c r="DD7" t="s">
        <v>19</v>
      </c>
      <c r="DE7" t="s">
        <v>20</v>
      </c>
      <c r="DF7" t="s">
        <v>21</v>
      </c>
      <c r="DG7" t="s">
        <v>22</v>
      </c>
      <c r="DH7" t="s">
        <v>23</v>
      </c>
      <c r="DI7"/>
      <c r="DJ7" t="s">
        <v>24</v>
      </c>
    </row>
    <row r="8" spans="1:122">
      <c r="J8" s="16"/>
      <c r="K8" s="16"/>
      <c r="L8" s="16"/>
      <c r="M8" s="16"/>
      <c r="P8" s="16"/>
      <c r="Q8" s="16"/>
      <c r="R8" s="16"/>
      <c r="S8" s="16"/>
      <c r="V8" s="16"/>
      <c r="W8" s="16"/>
      <c r="X8" s="16"/>
      <c r="Y8" s="16"/>
      <c r="Z8" s="16"/>
    </row>
    <row r="9" spans="1:122" s="18" customFormat="1" ht="23">
      <c r="H9" s="201" t="s">
        <v>25</v>
      </c>
      <c r="I9" s="202"/>
      <c r="J9" s="202"/>
      <c r="K9" s="202"/>
      <c r="L9" s="202"/>
      <c r="M9" s="203"/>
      <c r="N9" s="215" t="s">
        <v>26</v>
      </c>
      <c r="O9" s="216"/>
      <c r="P9" s="216"/>
      <c r="Q9" s="216"/>
      <c r="R9" s="216"/>
      <c r="S9" s="217"/>
      <c r="T9" s="218" t="s">
        <v>27</v>
      </c>
      <c r="U9" s="219"/>
      <c r="V9" s="219"/>
      <c r="W9" s="219"/>
      <c r="X9" s="219"/>
      <c r="Y9" s="220"/>
      <c r="Z9" s="204" t="s">
        <v>28</v>
      </c>
      <c r="AA9" s="205"/>
      <c r="AB9" s="205"/>
      <c r="AC9" s="205"/>
      <c r="DA9" s="18" t="s">
        <v>29</v>
      </c>
      <c r="DJ9" s="18" t="s">
        <v>30</v>
      </c>
    </row>
    <row r="10" spans="1:122" s="167" customFormat="1" ht="103.15" customHeight="1">
      <c r="A10" s="168" t="s">
        <v>31</v>
      </c>
      <c r="B10" s="168" t="s">
        <v>32</v>
      </c>
      <c r="C10" s="168" t="s">
        <v>16</v>
      </c>
      <c r="D10" s="168" t="s">
        <v>17</v>
      </c>
      <c r="E10" s="168" t="s">
        <v>33</v>
      </c>
      <c r="F10" s="168" t="s">
        <v>34</v>
      </c>
      <c r="G10" s="168" t="s">
        <v>35</v>
      </c>
      <c r="H10" s="169" t="s">
        <v>18</v>
      </c>
      <c r="I10" s="169" t="s">
        <v>23</v>
      </c>
      <c r="J10" s="169" t="s">
        <v>36</v>
      </c>
      <c r="K10" s="169" t="s">
        <v>21</v>
      </c>
      <c r="L10" s="169" t="s">
        <v>37</v>
      </c>
      <c r="M10" s="169" t="s">
        <v>38</v>
      </c>
      <c r="N10" s="168" t="s">
        <v>20</v>
      </c>
      <c r="O10" s="168" t="s">
        <v>23</v>
      </c>
      <c r="P10" s="168" t="s">
        <v>39</v>
      </c>
      <c r="Q10" s="168" t="s">
        <v>21</v>
      </c>
      <c r="R10" s="168" t="s">
        <v>37</v>
      </c>
      <c r="S10" s="168" t="s">
        <v>38</v>
      </c>
      <c r="T10" s="170" t="s">
        <v>22</v>
      </c>
      <c r="U10" s="170" t="s">
        <v>23</v>
      </c>
      <c r="V10" s="170" t="s">
        <v>40</v>
      </c>
      <c r="W10" s="170" t="s">
        <v>21</v>
      </c>
      <c r="X10" s="170" t="s">
        <v>37</v>
      </c>
      <c r="Y10" s="170" t="s">
        <v>38</v>
      </c>
      <c r="Z10" s="169" t="s">
        <v>41</v>
      </c>
      <c r="AA10" s="169" t="s">
        <v>42</v>
      </c>
      <c r="AB10" s="169" t="s">
        <v>43</v>
      </c>
      <c r="AC10" s="169" t="s">
        <v>24</v>
      </c>
      <c r="AD10" s="171" t="s">
        <v>44</v>
      </c>
      <c r="DA10" s="167" t="s">
        <v>45</v>
      </c>
      <c r="DB10" s="167" t="s">
        <v>46</v>
      </c>
      <c r="DC10" s="167" t="s">
        <v>47</v>
      </c>
      <c r="DD10" s="167" t="s">
        <v>48</v>
      </c>
      <c r="DE10" s="167" t="s">
        <v>49</v>
      </c>
      <c r="DF10" s="167" t="s">
        <v>50</v>
      </c>
      <c r="DG10" s="167" t="s">
        <v>51</v>
      </c>
      <c r="DH10" s="167" t="s">
        <v>52</v>
      </c>
      <c r="DI10" s="167" t="s">
        <v>53</v>
      </c>
      <c r="DJ10" s="167" t="s">
        <v>45</v>
      </c>
      <c r="DK10" s="167" t="s">
        <v>46</v>
      </c>
      <c r="DL10" s="167" t="s">
        <v>47</v>
      </c>
      <c r="DM10" s="167" t="s">
        <v>48</v>
      </c>
      <c r="DN10" s="167" t="s">
        <v>49</v>
      </c>
      <c r="DO10" s="167" t="s">
        <v>50</v>
      </c>
      <c r="DP10" s="167" t="s">
        <v>51</v>
      </c>
      <c r="DQ10" s="167" t="s">
        <v>52</v>
      </c>
      <c r="DR10" s="167" t="s">
        <v>53</v>
      </c>
    </row>
    <row r="11" spans="1:122" s="7" customFormat="1" ht="124.5" customHeight="1">
      <c r="A11" s="173">
        <v>1</v>
      </c>
      <c r="B11" s="174" t="s">
        <v>54</v>
      </c>
      <c r="C11" s="175" t="s">
        <v>55</v>
      </c>
      <c r="D11" s="173" t="s">
        <v>56</v>
      </c>
      <c r="E11" s="174" t="s">
        <v>57</v>
      </c>
      <c r="F11" s="176">
        <v>4</v>
      </c>
      <c r="G11" s="189" t="s">
        <v>58</v>
      </c>
      <c r="H11" s="177" t="s">
        <v>59</v>
      </c>
      <c r="I11" s="178">
        <v>836568.91</v>
      </c>
      <c r="J11" s="179">
        <f>I11*19%</f>
        <v>158948.09290000002</v>
      </c>
      <c r="K11" s="179">
        <f>I11+J11</f>
        <v>995517.00290000008</v>
      </c>
      <c r="L11" s="179">
        <f>IF(B11="","",(I11*F11))</f>
        <v>3346275.64</v>
      </c>
      <c r="M11" s="179">
        <f>IF(B11="","",(K11*F11))</f>
        <v>3982068.0116000003</v>
      </c>
      <c r="N11" s="180" t="s">
        <v>60</v>
      </c>
      <c r="O11" s="181">
        <v>798319.33</v>
      </c>
      <c r="P11" s="182">
        <f>O11*19%</f>
        <v>151680.6727</v>
      </c>
      <c r="Q11" s="182">
        <f>O11+P11</f>
        <v>950000.00269999995</v>
      </c>
      <c r="R11" s="182">
        <f>IF(B11="","",(O11*F11))</f>
        <v>3193277.32</v>
      </c>
      <c r="S11" s="182">
        <f>IF(B11="","",(Q11*F11))</f>
        <v>3800000.0107999998</v>
      </c>
      <c r="T11" s="183" t="s">
        <v>61</v>
      </c>
      <c r="U11" s="184">
        <v>854621.85</v>
      </c>
      <c r="V11" s="185">
        <f>U11*19%</f>
        <v>162378.15150000001</v>
      </c>
      <c r="W11" s="185">
        <f>U11+V11</f>
        <v>1017000.0015</v>
      </c>
      <c r="X11" s="185">
        <f>IF(B11="","",(U11*F11))</f>
        <v>3418487.4</v>
      </c>
      <c r="Y11" s="185">
        <f>IF(B11="","",(W11*F11))</f>
        <v>4068000.0060000001</v>
      </c>
      <c r="Z11" s="186">
        <f t="shared" ref="Z11:Z22" si="0">IF(A11="","",AVERAGE(K11,Q11,W11))</f>
        <v>987505.66903333331</v>
      </c>
      <c r="AA11" s="186">
        <f t="shared" ref="AA11:AA22" si="1">IF(B11="","",Z11*F11)</f>
        <v>3950022.6761333332</v>
      </c>
      <c r="AB11" s="187">
        <f t="shared" ref="AB11:AB22" si="2">IF(B11="","",STDEV(M11,S11,Y11))</f>
        <v>136843.62243333977</v>
      </c>
      <c r="AC11" s="188">
        <f t="shared" ref="AC11:AC22" si="3">IF(B11="","",(AB11/AA11))</f>
        <v>3.4643756163773631E-2</v>
      </c>
      <c r="AD11" s="190" t="s">
        <v>62</v>
      </c>
      <c r="BG11" s="7">
        <v>1</v>
      </c>
      <c r="DA11" s="7" t="e">
        <f>VLOOKUP(C11,listaBolsa!$D$2:$BA$248,1,0)</f>
        <v>#N/A</v>
      </c>
      <c r="DB11" s="7" t="e">
        <f>VLOOKUP(C11,listaBolsa!$D$2:$BA$248,2,0)</f>
        <v>#N/A</v>
      </c>
      <c r="DC11" s="7" t="e">
        <f>VLOOKUP(C11,listaBolsa!$D$2:$BA$248,10,0)</f>
        <v>#N/A</v>
      </c>
      <c r="DD11" s="7" t="e">
        <f>VLOOKUP(C11,listaBolsa!$D$2:$BA$248,14,0)</f>
        <v>#N/A</v>
      </c>
      <c r="DE11" s="7" t="e">
        <f>VLOOKUP(C11,listaBolsa!$D$2:$BA$248,23,0)</f>
        <v>#N/A</v>
      </c>
      <c r="DF11" s="7" t="e">
        <f>VLOOKUP(C11,listaBolsa!$D$2:$BA$248,29,0)</f>
        <v>#N/A</v>
      </c>
      <c r="DG11" s="7" t="e">
        <f>VLOOKUP(C11,listaBolsa!$D$2:$BA$248,36,0)</f>
        <v>#N/A</v>
      </c>
      <c r="DH11" s="7" t="e">
        <f>VLOOKUP(C11,listaBolsa!$D$2:$BA$248,40,0)</f>
        <v>#N/A</v>
      </c>
      <c r="DI11" s="7" t="e">
        <f>VLOOKUP(C11,listaBolsa!$D$2:$BA$248,48,0)</f>
        <v>#N/A</v>
      </c>
      <c r="DJ11" s="7" t="e">
        <f>DA11=C11</f>
        <v>#N/A</v>
      </c>
      <c r="DK11" s="7" t="e">
        <f>DB11=D11</f>
        <v>#N/A</v>
      </c>
      <c r="DL11" s="7" t="e">
        <f>DC11=H11</f>
        <v>#N/A</v>
      </c>
      <c r="DM11" s="7" t="e">
        <f>DD11=I11</f>
        <v>#N/A</v>
      </c>
      <c r="DN11" s="7" t="e">
        <f>DE11=N11</f>
        <v>#N/A</v>
      </c>
      <c r="DO11" s="7" t="e">
        <f>DF11=O11</f>
        <v>#N/A</v>
      </c>
      <c r="DP11" s="7" t="e">
        <f>DG11=T11</f>
        <v>#N/A</v>
      </c>
      <c r="DQ11" s="7" t="e">
        <f>DH11=U11</f>
        <v>#N/A</v>
      </c>
      <c r="DR11" s="7" t="e">
        <f>DI11=AC11</f>
        <v>#N/A</v>
      </c>
    </row>
    <row r="12" spans="1:122" s="7" customFormat="1" ht="119.25" customHeight="1">
      <c r="A12" s="173">
        <v>2</v>
      </c>
      <c r="B12" s="174" t="s">
        <v>54</v>
      </c>
      <c r="C12" s="175" t="s">
        <v>63</v>
      </c>
      <c r="D12" s="173" t="s">
        <v>64</v>
      </c>
      <c r="E12" s="174" t="s">
        <v>57</v>
      </c>
      <c r="F12" s="176">
        <v>20</v>
      </c>
      <c r="G12" s="189" t="s">
        <v>58</v>
      </c>
      <c r="H12" s="177" t="s">
        <v>65</v>
      </c>
      <c r="I12" s="178">
        <v>67218.490000000005</v>
      </c>
      <c r="J12" s="179">
        <f t="shared" ref="J12:J75" si="4">I12*19%</f>
        <v>12771.513100000002</v>
      </c>
      <c r="K12" s="179">
        <f t="shared" ref="K12:K75" si="5">I12+J12</f>
        <v>79990.003100000002</v>
      </c>
      <c r="L12" s="179">
        <f t="shared" ref="L12:L75" si="6">IF(B12="","",(I12*F12))</f>
        <v>1344369.8</v>
      </c>
      <c r="M12" s="179">
        <f t="shared" ref="M12:M75" si="7">IF(B12="","",(K12*F12))</f>
        <v>1599800.0619999999</v>
      </c>
      <c r="N12" s="180" t="s">
        <v>66</v>
      </c>
      <c r="O12" s="181">
        <v>67142.86</v>
      </c>
      <c r="P12" s="182">
        <f t="shared" ref="P12:P75" si="8">O12*19%</f>
        <v>12757.143400000001</v>
      </c>
      <c r="Q12" s="182">
        <f t="shared" ref="Q12:Q75" si="9">O12+P12</f>
        <v>79900.003400000001</v>
      </c>
      <c r="R12" s="182">
        <f t="shared" ref="R12:R75" si="10">IF(B12="","",(O12*F12))</f>
        <v>1342857.2</v>
      </c>
      <c r="S12" s="182">
        <f t="shared" ref="S12:S75" si="11">IF(B12="","",(Q12*F12))</f>
        <v>1598000.068</v>
      </c>
      <c r="T12" s="183" t="s">
        <v>67</v>
      </c>
      <c r="U12" s="184">
        <v>67142.86</v>
      </c>
      <c r="V12" s="185">
        <f t="shared" ref="V12:V75" si="12">U12*19%</f>
        <v>12757.143400000001</v>
      </c>
      <c r="W12" s="185">
        <f t="shared" ref="W12:W75" si="13">U12+V12</f>
        <v>79900.003400000001</v>
      </c>
      <c r="X12" s="185">
        <f t="shared" ref="X12:X75" si="14">IF(B12="","",(U12*F12))</f>
        <v>1342857.2</v>
      </c>
      <c r="Y12" s="185">
        <f t="shared" ref="Y12:Y75" si="15">IF(B12="","",(W12*F12))</f>
        <v>1598000.068</v>
      </c>
      <c r="Z12" s="186">
        <f t="shared" si="0"/>
        <v>79930.003299999997</v>
      </c>
      <c r="AA12" s="186">
        <f t="shared" si="1"/>
        <v>1598600.0659999999</v>
      </c>
      <c r="AB12" s="187">
        <f t="shared" si="2"/>
        <v>1039.2270204396812</v>
      </c>
      <c r="AC12" s="188">
        <f t="shared" si="3"/>
        <v>6.500856859339584E-4</v>
      </c>
      <c r="AD12" s="190"/>
      <c r="BG12" s="7">
        <v>2</v>
      </c>
      <c r="DA12" s="7" t="e">
        <f>VLOOKUP(C12,listaBolsa!$D$2:$BA$248,1,0)</f>
        <v>#N/A</v>
      </c>
      <c r="DB12" s="7" t="e">
        <f>VLOOKUP(C12,listaBolsa!$D$2:$BA$248,2,0)</f>
        <v>#N/A</v>
      </c>
      <c r="DC12" s="7" t="e">
        <f>VLOOKUP(C12,listaBolsa!$D$2:$BA$248,10,0)</f>
        <v>#N/A</v>
      </c>
      <c r="DD12" s="7" t="e">
        <f>VLOOKUP(C12,listaBolsa!$D$2:$BA$248,14,0)</f>
        <v>#N/A</v>
      </c>
      <c r="DE12" s="7" t="e">
        <f>VLOOKUP(C12,listaBolsa!$D$2:$BA$248,23,0)</f>
        <v>#N/A</v>
      </c>
      <c r="DF12" s="7" t="e">
        <f>VLOOKUP(C12,listaBolsa!$D$2:$BA$248,29,0)</f>
        <v>#N/A</v>
      </c>
      <c r="DG12" s="7" t="e">
        <f>VLOOKUP(C12,listaBolsa!$D$2:$BA$248,36,0)</f>
        <v>#N/A</v>
      </c>
      <c r="DH12" s="7" t="e">
        <f>VLOOKUP(C12,listaBolsa!$D$2:$BA$248,40,0)</f>
        <v>#N/A</v>
      </c>
      <c r="DI12" s="7" t="e">
        <f>VLOOKUP(C12,listaBolsa!$D$2:$BA$248,48,0)</f>
        <v>#N/A</v>
      </c>
      <c r="DJ12" s="7" t="e">
        <f t="shared" ref="DJ12:DJ75" si="16">DA12=C12</f>
        <v>#N/A</v>
      </c>
      <c r="DK12" s="7" t="e">
        <f t="shared" ref="DK12:DK75" si="17">DB12=D12</f>
        <v>#N/A</v>
      </c>
      <c r="DL12" s="7" t="e">
        <f t="shared" ref="DL12:DL75" si="18">DC12=H12</f>
        <v>#N/A</v>
      </c>
      <c r="DM12" s="7" t="e">
        <f t="shared" ref="DM12:DM75" si="19">DD12=I12</f>
        <v>#N/A</v>
      </c>
      <c r="DN12" s="7" t="e">
        <f t="shared" ref="DN12:DN75" si="20">DE12=N12</f>
        <v>#N/A</v>
      </c>
      <c r="DO12" s="7" t="e">
        <f t="shared" ref="DO12:DO75" si="21">DF12=O12</f>
        <v>#N/A</v>
      </c>
      <c r="DP12" s="7" t="e">
        <f t="shared" ref="DP12:DP75" si="22">DG12=T12</f>
        <v>#N/A</v>
      </c>
      <c r="DQ12" s="7" t="e">
        <f t="shared" ref="DQ12:DQ75" si="23">DH12=U12</f>
        <v>#N/A</v>
      </c>
      <c r="DR12" s="7" t="e">
        <f t="shared" ref="DR12:DR75" si="24">DI12=AC12</f>
        <v>#N/A</v>
      </c>
    </row>
    <row r="13" spans="1:122" s="7" customFormat="1" ht="227.25" customHeight="1">
      <c r="A13" s="173">
        <v>3</v>
      </c>
      <c r="B13" s="174" t="s">
        <v>54</v>
      </c>
      <c r="C13" s="175" t="s">
        <v>68</v>
      </c>
      <c r="D13" s="173" t="s">
        <v>69</v>
      </c>
      <c r="E13" s="174" t="s">
        <v>57</v>
      </c>
      <c r="F13" s="176">
        <v>19</v>
      </c>
      <c r="G13" s="189" t="s">
        <v>58</v>
      </c>
      <c r="H13" s="177" t="s">
        <v>70</v>
      </c>
      <c r="I13" s="178">
        <f>1992000+180000</f>
        <v>2172000</v>
      </c>
      <c r="J13" s="179">
        <f t="shared" ref="J13:J18" si="25">I13*19%</f>
        <v>412680</v>
      </c>
      <c r="K13" s="179">
        <f>I13+J13</f>
        <v>2584680</v>
      </c>
      <c r="L13" s="179">
        <f t="shared" ref="L13:L18" si="26">IF(B13="","",(I13*F13))</f>
        <v>41268000</v>
      </c>
      <c r="M13" s="179">
        <f>IF(B13="","",(K13*F13))</f>
        <v>49108920</v>
      </c>
      <c r="N13" s="180" t="s">
        <v>71</v>
      </c>
      <c r="O13" s="181">
        <f>2130000+81000</f>
        <v>2211000</v>
      </c>
      <c r="P13" s="182">
        <f t="shared" ref="P13:P18" si="27">O13*19%</f>
        <v>420090</v>
      </c>
      <c r="Q13" s="182">
        <f t="shared" ref="Q13:Q18" si="28">O13+P13</f>
        <v>2631090</v>
      </c>
      <c r="R13" s="182">
        <f t="shared" ref="R13:R18" si="29">IF(B13="","",(O13*F13))</f>
        <v>42009000</v>
      </c>
      <c r="S13" s="182">
        <f t="shared" ref="S13:S18" si="30">IF(B13="","",(Q13*F13))</f>
        <v>49990710</v>
      </c>
      <c r="T13" s="183" t="s">
        <v>72</v>
      </c>
      <c r="U13" s="184">
        <v>2220000</v>
      </c>
      <c r="V13" s="185">
        <f t="shared" si="12"/>
        <v>421800</v>
      </c>
      <c r="W13" s="185">
        <f t="shared" si="13"/>
        <v>2641800</v>
      </c>
      <c r="X13" s="185">
        <f t="shared" si="14"/>
        <v>42180000</v>
      </c>
      <c r="Y13" s="185">
        <f t="shared" si="15"/>
        <v>50194200</v>
      </c>
      <c r="Z13" s="186">
        <f>IF(A13="","",AVERAGE(K13,Q13,W13))</f>
        <v>2619190</v>
      </c>
      <c r="AA13" s="186">
        <f t="shared" ref="AA13:AA18" si="31">IF(B13="","",Z13*F13)</f>
        <v>49764610</v>
      </c>
      <c r="AB13" s="187">
        <f t="shared" ref="AB13:AB18" si="32">IF(B13="","",STDEV(M13,S13,Y13))</f>
        <v>576887.40417866642</v>
      </c>
      <c r="AC13" s="188">
        <f t="shared" ref="AC13:AC18" si="33">IF(B13="","",(AB13/AA13))</f>
        <v>1.1592322419057768E-2</v>
      </c>
      <c r="AD13" s="190" t="s">
        <v>73</v>
      </c>
    </row>
    <row r="14" spans="1:122" s="7" customFormat="1" ht="217.5" customHeight="1">
      <c r="A14" s="173">
        <v>4</v>
      </c>
      <c r="B14" s="174" t="s">
        <v>54</v>
      </c>
      <c r="C14" s="175" t="s">
        <v>74</v>
      </c>
      <c r="D14" s="173" t="s">
        <v>75</v>
      </c>
      <c r="E14" s="174" t="s">
        <v>57</v>
      </c>
      <c r="F14" s="176">
        <v>60</v>
      </c>
      <c r="G14" s="189" t="s">
        <v>58</v>
      </c>
      <c r="H14" s="177" t="s">
        <v>76</v>
      </c>
      <c r="I14" s="178">
        <v>159579.82999999999</v>
      </c>
      <c r="J14" s="179">
        <f t="shared" si="25"/>
        <v>30320.167699999998</v>
      </c>
      <c r="K14" s="179">
        <f t="shared" ref="K14:K18" si="34">I14+J14</f>
        <v>189899.99769999998</v>
      </c>
      <c r="L14" s="179">
        <f t="shared" si="26"/>
        <v>9574789.7999999989</v>
      </c>
      <c r="M14" s="179">
        <f t="shared" ref="M14:M18" si="35">IF(B14="","",(K14*F14))</f>
        <v>11393999.861999998</v>
      </c>
      <c r="N14" s="180" t="s">
        <v>67</v>
      </c>
      <c r="O14" s="181">
        <v>151176.47</v>
      </c>
      <c r="P14" s="182">
        <f t="shared" si="27"/>
        <v>28723.529300000002</v>
      </c>
      <c r="Q14" s="182">
        <f t="shared" si="28"/>
        <v>179899.9993</v>
      </c>
      <c r="R14" s="182">
        <f t="shared" si="29"/>
        <v>9070588.1999999993</v>
      </c>
      <c r="S14" s="182">
        <f t="shared" si="30"/>
        <v>10793999.958000001</v>
      </c>
      <c r="T14" s="183" t="s">
        <v>66</v>
      </c>
      <c r="U14" s="184">
        <v>151176.47</v>
      </c>
      <c r="V14" s="185">
        <f t="shared" si="12"/>
        <v>28723.529300000002</v>
      </c>
      <c r="W14" s="185">
        <f t="shared" si="13"/>
        <v>179899.9993</v>
      </c>
      <c r="X14" s="185">
        <f t="shared" si="14"/>
        <v>9070588.1999999993</v>
      </c>
      <c r="Y14" s="185">
        <f t="shared" si="15"/>
        <v>10793999.958000001</v>
      </c>
      <c r="Z14" s="186">
        <f t="shared" ref="Z14:Z18" si="36">IF(A14="","",AVERAGE(K14,Q14,W14))</f>
        <v>183233.3321</v>
      </c>
      <c r="AA14" s="186">
        <f t="shared" si="31"/>
        <v>10993999.925999999</v>
      </c>
      <c r="AB14" s="187">
        <f t="shared" si="32"/>
        <v>346410.10608814808</v>
      </c>
      <c r="AC14" s="188">
        <f t="shared" si="33"/>
        <v>3.1509014773496019E-2</v>
      </c>
      <c r="AD14" s="190"/>
    </row>
    <row r="15" spans="1:122" s="7" customFormat="1" ht="309" customHeight="1">
      <c r="A15" s="173">
        <v>5</v>
      </c>
      <c r="B15" s="174" t="s">
        <v>54</v>
      </c>
      <c r="C15" s="175" t="s">
        <v>77</v>
      </c>
      <c r="D15" s="173" t="s">
        <v>78</v>
      </c>
      <c r="E15" s="174" t="s">
        <v>57</v>
      </c>
      <c r="F15" s="176">
        <v>4</v>
      </c>
      <c r="G15" s="189" t="s">
        <v>58</v>
      </c>
      <c r="H15" s="177" t="s">
        <v>79</v>
      </c>
      <c r="I15" s="178">
        <v>515126</v>
      </c>
      <c r="J15" s="179">
        <f t="shared" si="25"/>
        <v>97873.94</v>
      </c>
      <c r="K15" s="179">
        <f t="shared" si="34"/>
        <v>612999.93999999994</v>
      </c>
      <c r="L15" s="179">
        <f t="shared" si="26"/>
        <v>2060504</v>
      </c>
      <c r="M15" s="179">
        <f t="shared" si="35"/>
        <v>2451999.7599999998</v>
      </c>
      <c r="N15" s="180" t="s">
        <v>67</v>
      </c>
      <c r="O15" s="181">
        <v>515126.05</v>
      </c>
      <c r="P15" s="182">
        <f t="shared" si="27"/>
        <v>97873.949500000002</v>
      </c>
      <c r="Q15" s="182">
        <f t="shared" si="28"/>
        <v>612999.99950000003</v>
      </c>
      <c r="R15" s="182">
        <f t="shared" si="29"/>
        <v>2060504.2</v>
      </c>
      <c r="S15" s="182">
        <f t="shared" si="30"/>
        <v>2451999.9980000001</v>
      </c>
      <c r="T15" s="183" t="s">
        <v>80</v>
      </c>
      <c r="U15" s="184">
        <v>436890.76</v>
      </c>
      <c r="V15" s="185">
        <f t="shared" si="12"/>
        <v>83009.244399999996</v>
      </c>
      <c r="W15" s="185">
        <f t="shared" si="13"/>
        <v>519900.00439999998</v>
      </c>
      <c r="X15" s="185">
        <f t="shared" si="14"/>
        <v>1747563.04</v>
      </c>
      <c r="Y15" s="185">
        <f t="shared" si="15"/>
        <v>2079600.0175999999</v>
      </c>
      <c r="Z15" s="186">
        <f t="shared" si="36"/>
        <v>581966.64796666661</v>
      </c>
      <c r="AA15" s="186">
        <f t="shared" si="31"/>
        <v>2327866.5918666665</v>
      </c>
      <c r="AB15" s="187">
        <f t="shared" si="32"/>
        <v>215005.16022550227</v>
      </c>
      <c r="AC15" s="188">
        <f t="shared" si="33"/>
        <v>9.2361461338338224E-2</v>
      </c>
      <c r="AD15" s="190"/>
    </row>
    <row r="16" spans="1:122" s="7" customFormat="1" ht="283.5" customHeight="1">
      <c r="A16" s="173">
        <v>6</v>
      </c>
      <c r="B16" s="174" t="s">
        <v>54</v>
      </c>
      <c r="C16" s="175" t="s">
        <v>81</v>
      </c>
      <c r="D16" s="173" t="s">
        <v>82</v>
      </c>
      <c r="E16" s="174" t="s">
        <v>57</v>
      </c>
      <c r="F16" s="176">
        <v>8</v>
      </c>
      <c r="G16" s="189" t="s">
        <v>58</v>
      </c>
      <c r="H16" s="177" t="s">
        <v>83</v>
      </c>
      <c r="I16" s="178">
        <v>336050.42</v>
      </c>
      <c r="J16" s="179">
        <f t="shared" si="25"/>
        <v>63849.5798</v>
      </c>
      <c r="K16" s="179">
        <f t="shared" si="34"/>
        <v>399899.99979999999</v>
      </c>
      <c r="L16" s="179">
        <f t="shared" si="26"/>
        <v>2688403.36</v>
      </c>
      <c r="M16" s="179">
        <f t="shared" si="35"/>
        <v>3199199.9983999999</v>
      </c>
      <c r="N16" s="180" t="s">
        <v>66</v>
      </c>
      <c r="O16" s="181">
        <v>294033.61</v>
      </c>
      <c r="P16" s="182">
        <f t="shared" si="27"/>
        <v>55866.385900000001</v>
      </c>
      <c r="Q16" s="182">
        <f t="shared" si="28"/>
        <v>349899.99589999998</v>
      </c>
      <c r="R16" s="182">
        <f t="shared" si="29"/>
        <v>2352268.88</v>
      </c>
      <c r="S16" s="182">
        <f t="shared" si="30"/>
        <v>2799199.9671999998</v>
      </c>
      <c r="T16" s="183" t="s">
        <v>84</v>
      </c>
      <c r="U16" s="184">
        <v>378067.23</v>
      </c>
      <c r="V16" s="185">
        <f t="shared" si="12"/>
        <v>71832.773699999991</v>
      </c>
      <c r="W16" s="185">
        <f t="shared" si="13"/>
        <v>449900.0037</v>
      </c>
      <c r="X16" s="185">
        <f t="shared" si="14"/>
        <v>3024537.84</v>
      </c>
      <c r="Y16" s="185">
        <f t="shared" si="15"/>
        <v>3599200.0296</v>
      </c>
      <c r="Z16" s="186">
        <f t="shared" si="36"/>
        <v>399899.99980000005</v>
      </c>
      <c r="AA16" s="186">
        <f t="shared" si="31"/>
        <v>3199199.9984000004</v>
      </c>
      <c r="AB16" s="187">
        <f t="shared" si="32"/>
        <v>400000.03119999636</v>
      </c>
      <c r="AC16" s="188">
        <f t="shared" si="33"/>
        <v>0.12503126762942185</v>
      </c>
      <c r="AD16" s="190"/>
    </row>
    <row r="17" spans="1:122" s="7" customFormat="1" ht="119.25" customHeight="1">
      <c r="A17" s="173">
        <v>7</v>
      </c>
      <c r="B17" s="174" t="s">
        <v>54</v>
      </c>
      <c r="C17" s="175" t="s">
        <v>85</v>
      </c>
      <c r="D17" s="173" t="s">
        <v>86</v>
      </c>
      <c r="E17" s="174" t="s">
        <v>57</v>
      </c>
      <c r="F17" s="176">
        <v>500</v>
      </c>
      <c r="G17" s="189" t="s">
        <v>58</v>
      </c>
      <c r="H17" s="177" t="s">
        <v>76</v>
      </c>
      <c r="I17" s="178">
        <v>33529.410000000003</v>
      </c>
      <c r="J17" s="179">
        <f t="shared" si="25"/>
        <v>6370.5879000000004</v>
      </c>
      <c r="K17" s="179">
        <f t="shared" si="34"/>
        <v>39899.997900000002</v>
      </c>
      <c r="L17" s="179">
        <f t="shared" si="26"/>
        <v>16764705.000000002</v>
      </c>
      <c r="M17" s="179">
        <f t="shared" si="35"/>
        <v>19949998.949999999</v>
      </c>
      <c r="N17" s="180" t="s">
        <v>87</v>
      </c>
      <c r="O17" s="181">
        <v>37806.720000000001</v>
      </c>
      <c r="P17" s="182">
        <f t="shared" si="27"/>
        <v>7183.2768000000005</v>
      </c>
      <c r="Q17" s="182">
        <f t="shared" si="28"/>
        <v>44989.996800000001</v>
      </c>
      <c r="R17" s="182">
        <f t="shared" si="29"/>
        <v>18903360</v>
      </c>
      <c r="S17" s="182">
        <f t="shared" si="30"/>
        <v>22494998.400000002</v>
      </c>
      <c r="T17" s="183" t="s">
        <v>88</v>
      </c>
      <c r="U17" s="184">
        <v>43025.21</v>
      </c>
      <c r="V17" s="185">
        <f t="shared" si="12"/>
        <v>8174.7898999999998</v>
      </c>
      <c r="W17" s="185">
        <f t="shared" si="13"/>
        <v>51199.999899999995</v>
      </c>
      <c r="X17" s="185">
        <f t="shared" si="14"/>
        <v>21512605</v>
      </c>
      <c r="Y17" s="185">
        <f t="shared" si="15"/>
        <v>25599999.949999999</v>
      </c>
      <c r="Z17" s="186">
        <f t="shared" si="36"/>
        <v>45363.331533333338</v>
      </c>
      <c r="AA17" s="186">
        <f t="shared" si="31"/>
        <v>22681665.766666669</v>
      </c>
      <c r="AB17" s="187">
        <f t="shared" si="32"/>
        <v>2829622.1221806277</v>
      </c>
      <c r="AC17" s="188">
        <f t="shared" si="33"/>
        <v>0.12475371744252949</v>
      </c>
      <c r="AD17" s="190"/>
    </row>
    <row r="18" spans="1:122" s="7" customFormat="1" ht="213.75" customHeight="1">
      <c r="A18" s="173">
        <v>8</v>
      </c>
      <c r="B18" s="174" t="s">
        <v>54</v>
      </c>
      <c r="C18" s="175" t="s">
        <v>89</v>
      </c>
      <c r="D18" s="173" t="s">
        <v>90</v>
      </c>
      <c r="E18" s="174" t="s">
        <v>57</v>
      </c>
      <c r="F18" s="176">
        <v>5</v>
      </c>
      <c r="G18" s="189" t="s">
        <v>58</v>
      </c>
      <c r="H18" s="177" t="s">
        <v>91</v>
      </c>
      <c r="I18" s="178">
        <v>193193.28</v>
      </c>
      <c r="J18" s="179">
        <f t="shared" si="25"/>
        <v>36706.7232</v>
      </c>
      <c r="K18" s="179">
        <f t="shared" si="34"/>
        <v>229900.00320000001</v>
      </c>
      <c r="L18" s="179">
        <f t="shared" si="26"/>
        <v>965966.4</v>
      </c>
      <c r="M18" s="179">
        <f t="shared" si="35"/>
        <v>1149500.0160000001</v>
      </c>
      <c r="N18" s="180" t="s">
        <v>67</v>
      </c>
      <c r="O18" s="181">
        <v>281428.57</v>
      </c>
      <c r="P18" s="182">
        <f t="shared" si="27"/>
        <v>53471.4283</v>
      </c>
      <c r="Q18" s="182">
        <f t="shared" si="28"/>
        <v>334899.99829999998</v>
      </c>
      <c r="R18" s="182">
        <f t="shared" si="29"/>
        <v>1407142.85</v>
      </c>
      <c r="S18" s="182">
        <f t="shared" si="30"/>
        <v>1674499.9915</v>
      </c>
      <c r="T18" s="183" t="s">
        <v>66</v>
      </c>
      <c r="U18" s="184">
        <v>235294.12</v>
      </c>
      <c r="V18" s="185">
        <f t="shared" si="12"/>
        <v>44705.882799999999</v>
      </c>
      <c r="W18" s="185">
        <f t="shared" si="13"/>
        <v>280000.00280000002</v>
      </c>
      <c r="X18" s="185">
        <f t="shared" si="14"/>
        <v>1176470.6000000001</v>
      </c>
      <c r="Y18" s="185">
        <f t="shared" si="15"/>
        <v>1400000.014</v>
      </c>
      <c r="Z18" s="186">
        <f t="shared" si="36"/>
        <v>281600.00143333332</v>
      </c>
      <c r="AA18" s="186">
        <f t="shared" si="31"/>
        <v>1408000.0071666667</v>
      </c>
      <c r="AB18" s="187">
        <f t="shared" si="32"/>
        <v>262591.40025284252</v>
      </c>
      <c r="AC18" s="188">
        <f t="shared" si="33"/>
        <v>0.18649957309393625</v>
      </c>
      <c r="AD18" s="190"/>
    </row>
    <row r="19" spans="1:122" s="7" customFormat="1" ht="304.5" customHeight="1">
      <c r="A19" s="173">
        <v>9</v>
      </c>
      <c r="B19" s="174" t="s">
        <v>92</v>
      </c>
      <c r="C19" s="175" t="s">
        <v>93</v>
      </c>
      <c r="D19" s="173" t="s">
        <v>94</v>
      </c>
      <c r="E19" s="174" t="s">
        <v>57</v>
      </c>
      <c r="F19" s="176">
        <v>12</v>
      </c>
      <c r="G19" s="189" t="s">
        <v>58</v>
      </c>
      <c r="H19" s="177" t="s">
        <v>95</v>
      </c>
      <c r="I19" s="178">
        <v>453781.51</v>
      </c>
      <c r="J19" s="179">
        <f t="shared" si="4"/>
        <v>86218.486900000004</v>
      </c>
      <c r="K19" s="179">
        <f t="shared" si="5"/>
        <v>539999.99690000003</v>
      </c>
      <c r="L19" s="179">
        <f t="shared" si="6"/>
        <v>5445378.1200000001</v>
      </c>
      <c r="M19" s="179">
        <f t="shared" si="7"/>
        <v>6479999.9627999999</v>
      </c>
      <c r="N19" s="180" t="s">
        <v>96</v>
      </c>
      <c r="O19" s="181">
        <v>510924.37</v>
      </c>
      <c r="P19" s="182">
        <f t="shared" si="8"/>
        <v>97075.630300000004</v>
      </c>
      <c r="Q19" s="182">
        <f t="shared" si="9"/>
        <v>608000.00029999996</v>
      </c>
      <c r="R19" s="182">
        <f t="shared" si="10"/>
        <v>6131092.4399999995</v>
      </c>
      <c r="S19" s="182">
        <f t="shared" si="11"/>
        <v>7296000.0035999995</v>
      </c>
      <c r="T19" s="183" t="s">
        <v>66</v>
      </c>
      <c r="U19" s="184">
        <v>510924.37</v>
      </c>
      <c r="V19" s="185">
        <f t="shared" ref="V19:V20" si="37">U19*19%</f>
        <v>97075.630300000004</v>
      </c>
      <c r="W19" s="185">
        <f t="shared" ref="W19:W20" si="38">U19+V19</f>
        <v>608000.00029999996</v>
      </c>
      <c r="X19" s="185">
        <f t="shared" ref="X19:X20" si="39">IF(B19="","",(U19*F19))</f>
        <v>6131092.4399999995</v>
      </c>
      <c r="Y19" s="185">
        <f t="shared" ref="Y19:Y20" si="40">IF(B19="","",(W19*F19))</f>
        <v>7296000.0035999995</v>
      </c>
      <c r="Z19" s="186">
        <f t="shared" si="0"/>
        <v>585333.33250000002</v>
      </c>
      <c r="AA19" s="186">
        <f t="shared" si="1"/>
        <v>7023999.9900000002</v>
      </c>
      <c r="AB19" s="187">
        <f t="shared" si="2"/>
        <v>471117.84321462538</v>
      </c>
      <c r="AC19" s="188">
        <f t="shared" si="3"/>
        <v>6.7072585974565946E-2</v>
      </c>
      <c r="AD19" s="190"/>
      <c r="BG19" s="7">
        <v>3</v>
      </c>
      <c r="DA19" s="7" t="e">
        <f>VLOOKUP(C19,listaBolsa!$D$2:$BA$248,1,0)</f>
        <v>#N/A</v>
      </c>
      <c r="DB19" s="7" t="e">
        <f>VLOOKUP(C19,listaBolsa!$D$2:$BA$248,2,0)</f>
        <v>#N/A</v>
      </c>
      <c r="DC19" s="7" t="e">
        <f>VLOOKUP(C19,listaBolsa!$D$2:$BA$248,10,0)</f>
        <v>#N/A</v>
      </c>
      <c r="DD19" s="7" t="e">
        <f>VLOOKUP(C19,listaBolsa!$D$2:$BA$248,14,0)</f>
        <v>#N/A</v>
      </c>
      <c r="DE19" s="7" t="e">
        <f>VLOOKUP(C19,listaBolsa!$D$2:$BA$248,23,0)</f>
        <v>#N/A</v>
      </c>
      <c r="DF19" s="7" t="e">
        <f>VLOOKUP(C19,listaBolsa!$D$2:$BA$248,29,0)</f>
        <v>#N/A</v>
      </c>
      <c r="DG19" s="7" t="e">
        <f>VLOOKUP(C19,listaBolsa!$D$2:$BA$248,36,0)</f>
        <v>#N/A</v>
      </c>
      <c r="DH19" s="7" t="e">
        <f>VLOOKUP(C19,listaBolsa!$D$2:$BA$248,40,0)</f>
        <v>#N/A</v>
      </c>
      <c r="DI19" s="7" t="e">
        <f>VLOOKUP(C19,listaBolsa!$D$2:$BA$248,48,0)</f>
        <v>#N/A</v>
      </c>
      <c r="DJ19" s="7" t="e">
        <f t="shared" si="16"/>
        <v>#N/A</v>
      </c>
      <c r="DK19" s="7" t="e">
        <f t="shared" si="17"/>
        <v>#N/A</v>
      </c>
      <c r="DL19" s="7" t="e">
        <f t="shared" si="18"/>
        <v>#N/A</v>
      </c>
      <c r="DM19" s="7" t="e">
        <f t="shared" si="19"/>
        <v>#N/A</v>
      </c>
      <c r="DN19" s="7" t="e">
        <f t="shared" si="20"/>
        <v>#N/A</v>
      </c>
      <c r="DO19" s="7" t="e">
        <f t="shared" si="21"/>
        <v>#N/A</v>
      </c>
      <c r="DP19" s="7" t="e">
        <f t="shared" si="22"/>
        <v>#N/A</v>
      </c>
      <c r="DQ19" s="7" t="e">
        <f t="shared" si="23"/>
        <v>#N/A</v>
      </c>
      <c r="DR19" s="7" t="e">
        <f t="shared" si="24"/>
        <v>#N/A</v>
      </c>
    </row>
    <row r="20" spans="1:122" s="7" customFormat="1" ht="123">
      <c r="A20" s="173">
        <v>10</v>
      </c>
      <c r="B20" s="174" t="s">
        <v>92</v>
      </c>
      <c r="C20" s="175" t="s">
        <v>97</v>
      </c>
      <c r="D20" s="173" t="s">
        <v>98</v>
      </c>
      <c r="E20" s="174" t="s">
        <v>57</v>
      </c>
      <c r="F20" s="176">
        <v>4</v>
      </c>
      <c r="G20" s="189" t="s">
        <v>58</v>
      </c>
      <c r="H20" s="177" t="s">
        <v>99</v>
      </c>
      <c r="I20" s="178">
        <v>882352.94</v>
      </c>
      <c r="J20" s="179">
        <f t="shared" ref="J20" si="41">I20*19%</f>
        <v>167647.05859999999</v>
      </c>
      <c r="K20" s="179">
        <f t="shared" ref="K20" si="42">I20+J20</f>
        <v>1049999.9986</v>
      </c>
      <c r="L20" s="179">
        <f t="shared" ref="L20" si="43">IF(B20="","",(I20*F20))</f>
        <v>3529411.76</v>
      </c>
      <c r="M20" s="179">
        <f t="shared" ref="M20" si="44">IF(B20="","",(K20*F20))</f>
        <v>4199999.9944000002</v>
      </c>
      <c r="N20" s="180" t="s">
        <v>100</v>
      </c>
      <c r="O20" s="181">
        <v>818277.31</v>
      </c>
      <c r="P20" s="182">
        <f t="shared" ref="P20" si="45">O20*19%</f>
        <v>155472.68890000001</v>
      </c>
      <c r="Q20" s="182">
        <f t="shared" ref="Q20" si="46">O20+P20</f>
        <v>973749.99890000001</v>
      </c>
      <c r="R20" s="182">
        <f t="shared" ref="R20" si="47">IF(B20="","",(O20*F20))</f>
        <v>3273109.24</v>
      </c>
      <c r="S20" s="182">
        <f t="shared" ref="S20" si="48">IF(B20="","",(Q20*F20))</f>
        <v>3894999.9956</v>
      </c>
      <c r="T20" s="183" t="s">
        <v>101</v>
      </c>
      <c r="U20" s="184">
        <v>965546.22</v>
      </c>
      <c r="V20" s="185">
        <f t="shared" si="37"/>
        <v>183453.7818</v>
      </c>
      <c r="W20" s="185">
        <f t="shared" si="38"/>
        <v>1149000.0018</v>
      </c>
      <c r="X20" s="185">
        <f t="shared" si="39"/>
        <v>3862184.88</v>
      </c>
      <c r="Y20" s="185">
        <f t="shared" si="40"/>
        <v>4596000.0071999999</v>
      </c>
      <c r="Z20" s="186">
        <f t="shared" si="0"/>
        <v>1057583.3331000002</v>
      </c>
      <c r="AA20" s="186">
        <f t="shared" si="1"/>
        <v>4230333.3324000007</v>
      </c>
      <c r="AB20" s="187">
        <f t="shared" si="2"/>
        <v>351483.05451538722</v>
      </c>
      <c r="AC20" s="188">
        <f t="shared" si="3"/>
        <v>8.3086373318005155E-2</v>
      </c>
      <c r="AD20" s="190"/>
      <c r="BG20" s="7">
        <v>4</v>
      </c>
      <c r="DA20" s="7" t="e">
        <f>VLOOKUP(C20,listaBolsa!$D$2:$BA$248,1,0)</f>
        <v>#N/A</v>
      </c>
      <c r="DB20" s="7" t="e">
        <f>VLOOKUP(C20,listaBolsa!$D$2:$BA$248,2,0)</f>
        <v>#N/A</v>
      </c>
      <c r="DC20" s="7" t="e">
        <f>VLOOKUP(C20,listaBolsa!$D$2:$BA$248,10,0)</f>
        <v>#N/A</v>
      </c>
      <c r="DD20" s="7" t="e">
        <f>VLOOKUP(C20,listaBolsa!$D$2:$BA$248,14,0)</f>
        <v>#N/A</v>
      </c>
      <c r="DE20" s="7" t="e">
        <f>VLOOKUP(C20,listaBolsa!$D$2:$BA$248,23,0)</f>
        <v>#N/A</v>
      </c>
      <c r="DF20" s="7" t="e">
        <f>VLOOKUP(C20,listaBolsa!$D$2:$BA$248,29,0)</f>
        <v>#N/A</v>
      </c>
      <c r="DG20" s="7" t="e">
        <f>VLOOKUP(C20,listaBolsa!$D$2:$BA$248,36,0)</f>
        <v>#N/A</v>
      </c>
      <c r="DH20" s="7" t="e">
        <f>VLOOKUP(C20,listaBolsa!$D$2:$BA$248,40,0)</f>
        <v>#N/A</v>
      </c>
      <c r="DI20" s="7" t="e">
        <f>VLOOKUP(C20,listaBolsa!$D$2:$BA$248,48,0)</f>
        <v>#N/A</v>
      </c>
      <c r="DJ20" s="7" t="e">
        <f t="shared" si="16"/>
        <v>#N/A</v>
      </c>
      <c r="DK20" s="7" t="e">
        <f t="shared" si="17"/>
        <v>#N/A</v>
      </c>
      <c r="DL20" s="7" t="e">
        <f t="shared" si="18"/>
        <v>#N/A</v>
      </c>
      <c r="DM20" s="7" t="e">
        <f t="shared" si="19"/>
        <v>#N/A</v>
      </c>
      <c r="DN20" s="7" t="e">
        <f t="shared" si="20"/>
        <v>#N/A</v>
      </c>
      <c r="DO20" s="7" t="e">
        <f t="shared" si="21"/>
        <v>#N/A</v>
      </c>
      <c r="DP20" s="7" t="e">
        <f t="shared" si="22"/>
        <v>#N/A</v>
      </c>
      <c r="DQ20" s="7" t="e">
        <f t="shared" si="23"/>
        <v>#N/A</v>
      </c>
      <c r="DR20" s="7" t="e">
        <f t="shared" si="24"/>
        <v>#N/A</v>
      </c>
    </row>
    <row r="21" spans="1:122" s="7" customFormat="1" ht="253.5" customHeight="1">
      <c r="A21" s="173">
        <v>11</v>
      </c>
      <c r="B21" s="174" t="s">
        <v>92</v>
      </c>
      <c r="C21" s="175" t="s">
        <v>102</v>
      </c>
      <c r="D21" s="173" t="s">
        <v>103</v>
      </c>
      <c r="E21" s="174" t="s">
        <v>57</v>
      </c>
      <c r="F21" s="176">
        <v>14</v>
      </c>
      <c r="G21" s="189" t="s">
        <v>58</v>
      </c>
      <c r="H21" s="177" t="s">
        <v>101</v>
      </c>
      <c r="I21" s="178">
        <v>2881512.61</v>
      </c>
      <c r="J21" s="179">
        <f t="shared" si="4"/>
        <v>547487.3959</v>
      </c>
      <c r="K21" s="179">
        <f t="shared" si="5"/>
        <v>3429000.0058999998</v>
      </c>
      <c r="L21" s="179">
        <f t="shared" si="6"/>
        <v>40341176.539999999</v>
      </c>
      <c r="M21" s="179">
        <f t="shared" si="7"/>
        <v>48006000.082599998</v>
      </c>
      <c r="N21" s="180" t="s">
        <v>66</v>
      </c>
      <c r="O21" s="181">
        <v>2688991.6</v>
      </c>
      <c r="P21" s="182">
        <f t="shared" si="8"/>
        <v>510908.40400000004</v>
      </c>
      <c r="Q21" s="182">
        <f t="shared" si="9"/>
        <v>3199900.0040000002</v>
      </c>
      <c r="R21" s="182">
        <f t="shared" si="10"/>
        <v>37645882.399999999</v>
      </c>
      <c r="S21" s="182">
        <f t="shared" si="11"/>
        <v>44798600.056000002</v>
      </c>
      <c r="T21" s="183" t="s">
        <v>67</v>
      </c>
      <c r="U21" s="184">
        <v>2857058.82</v>
      </c>
      <c r="V21" s="185">
        <f t="shared" si="12"/>
        <v>542841.17579999997</v>
      </c>
      <c r="W21" s="185">
        <f t="shared" si="13"/>
        <v>3399899.9957999997</v>
      </c>
      <c r="X21" s="185">
        <f t="shared" si="14"/>
        <v>39998823.479999997</v>
      </c>
      <c r="Y21" s="185">
        <f t="shared" si="15"/>
        <v>47598599.941199996</v>
      </c>
      <c r="Z21" s="186">
        <f t="shared" si="0"/>
        <v>3342933.3352333331</v>
      </c>
      <c r="AA21" s="186">
        <f t="shared" si="1"/>
        <v>46801066.69326666</v>
      </c>
      <c r="AB21" s="187">
        <f t="shared" si="2"/>
        <v>1746109.4449740911</v>
      </c>
      <c r="AC21" s="188">
        <f t="shared" si="3"/>
        <v>3.7309180502616758E-2</v>
      </c>
      <c r="AD21" s="190"/>
      <c r="BG21" s="7">
        <v>5</v>
      </c>
      <c r="DA21" s="7" t="e">
        <f>VLOOKUP(C21,listaBolsa!$D$2:$BA$248,1,0)</f>
        <v>#N/A</v>
      </c>
      <c r="DB21" s="7" t="e">
        <f>VLOOKUP(C21,listaBolsa!$D$2:$BA$248,2,0)</f>
        <v>#N/A</v>
      </c>
      <c r="DC21" s="7" t="e">
        <f>VLOOKUP(C21,listaBolsa!$D$2:$BA$248,10,0)</f>
        <v>#N/A</v>
      </c>
      <c r="DD21" s="7" t="e">
        <f>VLOOKUP(C21,listaBolsa!$D$2:$BA$248,14,0)</f>
        <v>#N/A</v>
      </c>
      <c r="DE21" s="7" t="e">
        <f>VLOOKUP(C21,listaBolsa!$D$2:$BA$248,23,0)</f>
        <v>#N/A</v>
      </c>
      <c r="DF21" s="7" t="e">
        <f>VLOOKUP(C21,listaBolsa!$D$2:$BA$248,29,0)</f>
        <v>#N/A</v>
      </c>
      <c r="DG21" s="7" t="e">
        <f>VLOOKUP(C21,listaBolsa!$D$2:$BA$248,36,0)</f>
        <v>#N/A</v>
      </c>
      <c r="DH21" s="7" t="e">
        <f>VLOOKUP(C21,listaBolsa!$D$2:$BA$248,40,0)</f>
        <v>#N/A</v>
      </c>
      <c r="DI21" s="7" t="e">
        <f>VLOOKUP(C21,listaBolsa!$D$2:$BA$248,48,0)</f>
        <v>#N/A</v>
      </c>
      <c r="DJ21" s="7" t="e">
        <f t="shared" si="16"/>
        <v>#N/A</v>
      </c>
      <c r="DK21" s="7" t="e">
        <f t="shared" si="17"/>
        <v>#N/A</v>
      </c>
      <c r="DL21" s="7" t="e">
        <f t="shared" si="18"/>
        <v>#N/A</v>
      </c>
      <c r="DM21" s="7" t="e">
        <f t="shared" si="19"/>
        <v>#N/A</v>
      </c>
      <c r="DN21" s="7" t="e">
        <f t="shared" si="20"/>
        <v>#N/A</v>
      </c>
      <c r="DO21" s="7" t="e">
        <f t="shared" si="21"/>
        <v>#N/A</v>
      </c>
      <c r="DP21" s="7" t="e">
        <f t="shared" si="22"/>
        <v>#N/A</v>
      </c>
      <c r="DQ21" s="7" t="e">
        <f t="shared" si="23"/>
        <v>#N/A</v>
      </c>
      <c r="DR21" s="7" t="e">
        <f t="shared" si="24"/>
        <v>#N/A</v>
      </c>
    </row>
    <row r="22" spans="1:122" s="7" customFormat="1" ht="82">
      <c r="A22" s="173">
        <v>12</v>
      </c>
      <c r="B22" s="174" t="s">
        <v>92</v>
      </c>
      <c r="C22" s="175" t="s">
        <v>104</v>
      </c>
      <c r="D22" s="173" t="s">
        <v>105</v>
      </c>
      <c r="E22" s="174" t="s">
        <v>57</v>
      </c>
      <c r="F22" s="176">
        <v>14</v>
      </c>
      <c r="G22" s="189" t="s">
        <v>58</v>
      </c>
      <c r="H22" s="177" t="s">
        <v>106</v>
      </c>
      <c r="I22" s="178">
        <v>411764.71</v>
      </c>
      <c r="J22" s="179">
        <f t="shared" si="4"/>
        <v>78235.294900000008</v>
      </c>
      <c r="K22" s="179">
        <f t="shared" si="5"/>
        <v>490000.00490000006</v>
      </c>
      <c r="L22" s="179">
        <f t="shared" si="6"/>
        <v>5764705.9400000004</v>
      </c>
      <c r="M22" s="179">
        <f t="shared" si="7"/>
        <v>6860000.0686000008</v>
      </c>
      <c r="N22" s="180" t="s">
        <v>101</v>
      </c>
      <c r="O22" s="181">
        <v>420084.03</v>
      </c>
      <c r="P22" s="182">
        <f t="shared" si="8"/>
        <v>79815.965700000001</v>
      </c>
      <c r="Q22" s="182">
        <f t="shared" si="9"/>
        <v>499899.99570000003</v>
      </c>
      <c r="R22" s="182">
        <f t="shared" si="10"/>
        <v>5881176.4199999999</v>
      </c>
      <c r="S22" s="182">
        <f t="shared" si="11"/>
        <v>6998599.9398000007</v>
      </c>
      <c r="T22" s="183" t="s">
        <v>107</v>
      </c>
      <c r="U22" s="184">
        <v>413686</v>
      </c>
      <c r="V22" s="185">
        <f t="shared" si="12"/>
        <v>78600.34</v>
      </c>
      <c r="W22" s="185">
        <f t="shared" si="13"/>
        <v>492286.33999999997</v>
      </c>
      <c r="X22" s="185">
        <f t="shared" si="14"/>
        <v>5791604</v>
      </c>
      <c r="Y22" s="185">
        <f t="shared" si="15"/>
        <v>6892008.7599999998</v>
      </c>
      <c r="Z22" s="186">
        <f t="shared" si="0"/>
        <v>494062.11353333341</v>
      </c>
      <c r="AA22" s="186">
        <f t="shared" si="1"/>
        <v>6916869.5894666677</v>
      </c>
      <c r="AB22" s="187">
        <f t="shared" si="2"/>
        <v>72567.394231102022</v>
      </c>
      <c r="AC22" s="188">
        <f t="shared" si="3"/>
        <v>1.0491363656994638E-2</v>
      </c>
      <c r="AD22" s="190"/>
      <c r="BG22" s="7">
        <v>6</v>
      </c>
      <c r="DA22" s="7" t="e">
        <f>VLOOKUP(C22,listaBolsa!$D$2:$BA$248,1,0)</f>
        <v>#N/A</v>
      </c>
      <c r="DB22" s="7" t="e">
        <f>VLOOKUP(C22,listaBolsa!$D$2:$BA$248,2,0)</f>
        <v>#N/A</v>
      </c>
      <c r="DC22" s="7" t="e">
        <f>VLOOKUP(C22,listaBolsa!$D$2:$BA$248,10,0)</f>
        <v>#N/A</v>
      </c>
      <c r="DD22" s="7" t="e">
        <f>VLOOKUP(C22,listaBolsa!$D$2:$BA$248,14,0)</f>
        <v>#N/A</v>
      </c>
      <c r="DE22" s="7" t="e">
        <f>VLOOKUP(C22,listaBolsa!$D$2:$BA$248,23,0)</f>
        <v>#N/A</v>
      </c>
      <c r="DF22" s="7" t="e">
        <f>VLOOKUP(C22,listaBolsa!$D$2:$BA$248,29,0)</f>
        <v>#N/A</v>
      </c>
      <c r="DG22" s="7" t="e">
        <f>VLOOKUP(C22,listaBolsa!$D$2:$BA$248,36,0)</f>
        <v>#N/A</v>
      </c>
      <c r="DH22" s="7" t="e">
        <f>VLOOKUP(C22,listaBolsa!$D$2:$BA$248,40,0)</f>
        <v>#N/A</v>
      </c>
      <c r="DI22" s="7" t="e">
        <f>VLOOKUP(C22,listaBolsa!$D$2:$BA$248,48,0)</f>
        <v>#N/A</v>
      </c>
      <c r="DJ22" s="7" t="e">
        <f t="shared" si="16"/>
        <v>#N/A</v>
      </c>
      <c r="DK22" s="7" t="e">
        <f t="shared" si="17"/>
        <v>#N/A</v>
      </c>
      <c r="DL22" s="7" t="e">
        <f t="shared" si="18"/>
        <v>#N/A</v>
      </c>
      <c r="DM22" s="7" t="e">
        <f t="shared" si="19"/>
        <v>#N/A</v>
      </c>
      <c r="DN22" s="7" t="e">
        <f t="shared" si="20"/>
        <v>#N/A</v>
      </c>
      <c r="DO22" s="7" t="e">
        <f t="shared" si="21"/>
        <v>#N/A</v>
      </c>
      <c r="DP22" s="7" t="e">
        <f t="shared" si="22"/>
        <v>#N/A</v>
      </c>
      <c r="DQ22" s="7" t="e">
        <f t="shared" si="23"/>
        <v>#N/A</v>
      </c>
      <c r="DR22" s="7" t="e">
        <f t="shared" si="24"/>
        <v>#N/A</v>
      </c>
    </row>
    <row r="23" spans="1:122" s="7" customFormat="1" ht="82">
      <c r="A23" s="173">
        <v>13</v>
      </c>
      <c r="B23" s="174" t="s">
        <v>92</v>
      </c>
      <c r="C23" s="175" t="s">
        <v>108</v>
      </c>
      <c r="D23" s="173" t="s">
        <v>109</v>
      </c>
      <c r="E23" s="174" t="s">
        <v>57</v>
      </c>
      <c r="F23" s="176">
        <v>9</v>
      </c>
      <c r="G23" s="189" t="s">
        <v>58</v>
      </c>
      <c r="H23" s="177" t="s">
        <v>67</v>
      </c>
      <c r="I23" s="178">
        <v>246134.45</v>
      </c>
      <c r="J23" s="179">
        <f t="shared" si="4"/>
        <v>46765.5455</v>
      </c>
      <c r="K23" s="179">
        <f t="shared" si="5"/>
        <v>292899.99550000002</v>
      </c>
      <c r="L23" s="179">
        <f t="shared" si="6"/>
        <v>2215210.0500000003</v>
      </c>
      <c r="M23" s="179">
        <f t="shared" si="7"/>
        <v>2636099.9595000003</v>
      </c>
      <c r="N23" s="180" t="s">
        <v>110</v>
      </c>
      <c r="O23" s="181">
        <v>242017.65</v>
      </c>
      <c r="P23" s="182">
        <f t="shared" si="8"/>
        <v>45983.353499999997</v>
      </c>
      <c r="Q23" s="182">
        <f t="shared" si="9"/>
        <v>288001.00349999999</v>
      </c>
      <c r="R23" s="182">
        <f t="shared" si="10"/>
        <v>2178158.85</v>
      </c>
      <c r="S23" s="182">
        <f t="shared" si="11"/>
        <v>2592009.0315</v>
      </c>
      <c r="T23" s="183" t="s">
        <v>111</v>
      </c>
      <c r="U23" s="184">
        <v>176470.59</v>
      </c>
      <c r="V23" s="185">
        <f t="shared" si="12"/>
        <v>33529.412100000001</v>
      </c>
      <c r="W23" s="185">
        <f t="shared" si="13"/>
        <v>210000.00209999998</v>
      </c>
      <c r="X23" s="185">
        <f t="shared" si="14"/>
        <v>1588235.31</v>
      </c>
      <c r="Y23" s="185">
        <f t="shared" si="15"/>
        <v>1890000.0188999998</v>
      </c>
      <c r="Z23" s="186">
        <f t="shared" ref="Z23:Z75" si="49">IF(A23="","",AVERAGE(K23,Q23,W23))</f>
        <v>263633.66703333333</v>
      </c>
      <c r="AA23" s="186">
        <f t="shared" ref="AA23:AA75" si="50">IF(B23="","",Z23*F23)</f>
        <v>2372703.0033</v>
      </c>
      <c r="AB23" s="187">
        <f t="shared" ref="AB23:AB75" si="51">IF(B23="","",STDEV(M23,S23,Y23))</f>
        <v>418613.94009812613</v>
      </c>
      <c r="AC23" s="188">
        <f t="shared" ref="AC23:AC75" si="52">IF(B23="","",(AB23/AA23))</f>
        <v>0.17642913568023894</v>
      </c>
      <c r="AD23" s="190"/>
      <c r="BG23" s="7">
        <v>10</v>
      </c>
      <c r="DA23" s="7" t="e">
        <f>VLOOKUP(C23,listaBolsa!$D$2:$BA$248,1,0)</f>
        <v>#N/A</v>
      </c>
      <c r="DB23" s="7" t="e">
        <f>VLOOKUP(C23,listaBolsa!$D$2:$BA$248,2,0)</f>
        <v>#N/A</v>
      </c>
      <c r="DC23" s="7" t="e">
        <f>VLOOKUP(C23,listaBolsa!$D$2:$BA$248,10,0)</f>
        <v>#N/A</v>
      </c>
      <c r="DD23" s="7" t="e">
        <f>VLOOKUP(C23,listaBolsa!$D$2:$BA$248,14,0)</f>
        <v>#N/A</v>
      </c>
      <c r="DE23" s="7" t="e">
        <f>VLOOKUP(C23,listaBolsa!$D$2:$BA$248,23,0)</f>
        <v>#N/A</v>
      </c>
      <c r="DF23" s="7" t="e">
        <f>VLOOKUP(C23,listaBolsa!$D$2:$BA$248,29,0)</f>
        <v>#N/A</v>
      </c>
      <c r="DG23" s="7" t="e">
        <f>VLOOKUP(C23,listaBolsa!$D$2:$BA$248,36,0)</f>
        <v>#N/A</v>
      </c>
      <c r="DH23" s="7" t="e">
        <f>VLOOKUP(C23,listaBolsa!$D$2:$BA$248,40,0)</f>
        <v>#N/A</v>
      </c>
      <c r="DI23" s="7" t="e">
        <f>VLOOKUP(C23,listaBolsa!$D$2:$BA$248,48,0)</f>
        <v>#N/A</v>
      </c>
      <c r="DJ23" s="7" t="e">
        <f t="shared" si="16"/>
        <v>#N/A</v>
      </c>
      <c r="DK23" s="7" t="e">
        <f t="shared" si="17"/>
        <v>#N/A</v>
      </c>
      <c r="DL23" s="7" t="e">
        <f t="shared" si="18"/>
        <v>#N/A</v>
      </c>
      <c r="DM23" s="7" t="e">
        <f t="shared" si="19"/>
        <v>#N/A</v>
      </c>
      <c r="DN23" s="7" t="e">
        <f t="shared" si="20"/>
        <v>#N/A</v>
      </c>
      <c r="DO23" s="7" t="e">
        <f t="shared" si="21"/>
        <v>#N/A</v>
      </c>
      <c r="DP23" s="7" t="e">
        <f t="shared" si="22"/>
        <v>#N/A</v>
      </c>
      <c r="DQ23" s="7" t="e">
        <f t="shared" si="23"/>
        <v>#N/A</v>
      </c>
      <c r="DR23" s="7" t="e">
        <f t="shared" si="24"/>
        <v>#N/A</v>
      </c>
    </row>
    <row r="24" spans="1:122" s="7" customFormat="1" ht="123">
      <c r="A24" s="173">
        <v>14</v>
      </c>
      <c r="B24" s="174" t="s">
        <v>92</v>
      </c>
      <c r="C24" s="175" t="s">
        <v>112</v>
      </c>
      <c r="D24" s="173" t="s">
        <v>113</v>
      </c>
      <c r="E24" s="174" t="s">
        <v>57</v>
      </c>
      <c r="F24" s="176">
        <v>2</v>
      </c>
      <c r="G24" s="189" t="s">
        <v>58</v>
      </c>
      <c r="H24" s="177" t="s">
        <v>67</v>
      </c>
      <c r="I24" s="178">
        <v>1660420.17</v>
      </c>
      <c r="J24" s="179">
        <f t="shared" si="4"/>
        <v>315479.83230000001</v>
      </c>
      <c r="K24" s="179">
        <f t="shared" si="5"/>
        <v>1975900.0022999998</v>
      </c>
      <c r="L24" s="179">
        <f t="shared" si="6"/>
        <v>3320840.34</v>
      </c>
      <c r="M24" s="179">
        <f t="shared" si="7"/>
        <v>3951800.0045999996</v>
      </c>
      <c r="N24" s="180" t="s">
        <v>66</v>
      </c>
      <c r="O24" s="181">
        <v>1991512.605</v>
      </c>
      <c r="P24" s="182">
        <f t="shared" si="8"/>
        <v>378387.39494999999</v>
      </c>
      <c r="Q24" s="182">
        <f t="shared" si="9"/>
        <v>2369899.9999500001</v>
      </c>
      <c r="R24" s="182">
        <f t="shared" si="10"/>
        <v>3983025.21</v>
      </c>
      <c r="S24" s="182">
        <f t="shared" si="11"/>
        <v>4739799.9999000002</v>
      </c>
      <c r="T24" s="183" t="s">
        <v>87</v>
      </c>
      <c r="U24" s="184">
        <v>1932689.075</v>
      </c>
      <c r="V24" s="185">
        <f t="shared" si="12"/>
        <v>367210.92424999998</v>
      </c>
      <c r="W24" s="185">
        <f t="shared" si="13"/>
        <v>2299899.9992499999</v>
      </c>
      <c r="X24" s="185">
        <f t="shared" si="14"/>
        <v>3865378.15</v>
      </c>
      <c r="Y24" s="185">
        <f t="shared" si="15"/>
        <v>4599799.9984999998</v>
      </c>
      <c r="Z24" s="186">
        <f t="shared" si="49"/>
        <v>2215233.3338333331</v>
      </c>
      <c r="AA24" s="186">
        <f t="shared" si="50"/>
        <v>4430466.6676666662</v>
      </c>
      <c r="AB24" s="187">
        <f t="shared" si="51"/>
        <v>420406.14986764116</v>
      </c>
      <c r="AC24" s="188">
        <f t="shared" si="52"/>
        <v>9.488981215810631E-2</v>
      </c>
      <c r="AD24" s="190"/>
      <c r="BG24" s="7">
        <v>14</v>
      </c>
      <c r="DA24" s="7" t="e">
        <f>VLOOKUP(C24,listaBolsa!$D$2:$BA$248,1,0)</f>
        <v>#N/A</v>
      </c>
      <c r="DB24" s="7" t="e">
        <f>VLOOKUP(C24,listaBolsa!$D$2:$BA$248,2,0)</f>
        <v>#N/A</v>
      </c>
      <c r="DC24" s="7" t="e">
        <f>VLOOKUP(C24,listaBolsa!$D$2:$BA$248,10,0)</f>
        <v>#N/A</v>
      </c>
      <c r="DD24" s="7" t="e">
        <f>VLOOKUP(C24,listaBolsa!$D$2:$BA$248,14,0)</f>
        <v>#N/A</v>
      </c>
      <c r="DE24" s="7" t="e">
        <f>VLOOKUP(C24,listaBolsa!$D$2:$BA$248,23,0)</f>
        <v>#N/A</v>
      </c>
      <c r="DF24" s="7" t="e">
        <f>VLOOKUP(C24,listaBolsa!$D$2:$BA$248,29,0)</f>
        <v>#N/A</v>
      </c>
      <c r="DG24" s="7" t="e">
        <f>VLOOKUP(C24,listaBolsa!$D$2:$BA$248,36,0)</f>
        <v>#N/A</v>
      </c>
      <c r="DH24" s="7" t="e">
        <f>VLOOKUP(C24,listaBolsa!$D$2:$BA$248,40,0)</f>
        <v>#N/A</v>
      </c>
      <c r="DI24" s="7" t="e">
        <f>VLOOKUP(C24,listaBolsa!$D$2:$BA$248,48,0)</f>
        <v>#N/A</v>
      </c>
      <c r="DJ24" s="7" t="e">
        <f t="shared" si="16"/>
        <v>#N/A</v>
      </c>
      <c r="DK24" s="7" t="e">
        <f t="shared" si="17"/>
        <v>#N/A</v>
      </c>
      <c r="DL24" s="7" t="e">
        <f t="shared" si="18"/>
        <v>#N/A</v>
      </c>
      <c r="DM24" s="7" t="e">
        <f t="shared" si="19"/>
        <v>#N/A</v>
      </c>
      <c r="DN24" s="7" t="e">
        <f t="shared" si="20"/>
        <v>#N/A</v>
      </c>
      <c r="DO24" s="7" t="e">
        <f t="shared" si="21"/>
        <v>#N/A</v>
      </c>
      <c r="DP24" s="7" t="e">
        <f t="shared" si="22"/>
        <v>#N/A</v>
      </c>
      <c r="DQ24" s="7" t="e">
        <f t="shared" si="23"/>
        <v>#N/A</v>
      </c>
      <c r="DR24" s="7" t="e">
        <f t="shared" si="24"/>
        <v>#N/A</v>
      </c>
    </row>
    <row r="25" spans="1:122" s="7" customFormat="1" ht="61.5">
      <c r="A25" s="173">
        <v>15</v>
      </c>
      <c r="B25" s="174" t="s">
        <v>92</v>
      </c>
      <c r="C25" s="175" t="s">
        <v>114</v>
      </c>
      <c r="D25" s="173" t="s">
        <v>115</v>
      </c>
      <c r="E25" s="174" t="s">
        <v>57</v>
      </c>
      <c r="F25" s="176">
        <v>12</v>
      </c>
      <c r="G25" s="189" t="s">
        <v>58</v>
      </c>
      <c r="H25" s="177" t="s">
        <v>116</v>
      </c>
      <c r="I25" s="178">
        <v>327647.06</v>
      </c>
      <c r="J25" s="179">
        <f t="shared" si="4"/>
        <v>62252.941400000003</v>
      </c>
      <c r="K25" s="179">
        <f t="shared" si="5"/>
        <v>389900.00140000001</v>
      </c>
      <c r="L25" s="179">
        <f t="shared" si="6"/>
        <v>3931764.7199999997</v>
      </c>
      <c r="M25" s="179">
        <f t="shared" si="7"/>
        <v>4678800.0168000003</v>
      </c>
      <c r="N25" s="180" t="s">
        <v>117</v>
      </c>
      <c r="O25" s="181">
        <v>315042.02</v>
      </c>
      <c r="P25" s="182">
        <f t="shared" si="8"/>
        <v>59857.983800000002</v>
      </c>
      <c r="Q25" s="182">
        <f t="shared" si="9"/>
        <v>374900.00380000001</v>
      </c>
      <c r="R25" s="182">
        <f t="shared" si="10"/>
        <v>3780504.24</v>
      </c>
      <c r="S25" s="182">
        <f t="shared" si="11"/>
        <v>4498800.0455999998</v>
      </c>
      <c r="T25" s="183" t="s">
        <v>101</v>
      </c>
      <c r="U25" s="184">
        <v>315042.02</v>
      </c>
      <c r="V25" s="185">
        <f t="shared" si="12"/>
        <v>59857.983800000002</v>
      </c>
      <c r="W25" s="185">
        <f t="shared" si="13"/>
        <v>374900.00380000001</v>
      </c>
      <c r="X25" s="185">
        <f t="shared" si="14"/>
        <v>3780504.24</v>
      </c>
      <c r="Y25" s="185">
        <f t="shared" si="15"/>
        <v>4498800.0455999998</v>
      </c>
      <c r="Z25" s="186">
        <f t="shared" si="49"/>
        <v>379900.00300000003</v>
      </c>
      <c r="AA25" s="186">
        <f t="shared" si="50"/>
        <v>4558800.0360000003</v>
      </c>
      <c r="AB25" s="187">
        <f t="shared" si="51"/>
        <v>103923.03182644516</v>
      </c>
      <c r="AC25" s="188">
        <f t="shared" si="52"/>
        <v>2.2796137361977761E-2</v>
      </c>
      <c r="AD25" s="190"/>
      <c r="BG25" s="7">
        <v>15</v>
      </c>
      <c r="DA25" s="7" t="e">
        <f>VLOOKUP(C25,listaBolsa!$D$2:$BA$248,1,0)</f>
        <v>#N/A</v>
      </c>
      <c r="DB25" s="7" t="e">
        <f>VLOOKUP(C25,listaBolsa!$D$2:$BA$248,2,0)</f>
        <v>#N/A</v>
      </c>
      <c r="DC25" s="7" t="e">
        <f>VLOOKUP(C25,listaBolsa!$D$2:$BA$248,10,0)</f>
        <v>#N/A</v>
      </c>
      <c r="DD25" s="7" t="e">
        <f>VLOOKUP(C25,listaBolsa!$D$2:$BA$248,14,0)</f>
        <v>#N/A</v>
      </c>
      <c r="DE25" s="7" t="e">
        <f>VLOOKUP(C25,listaBolsa!$D$2:$BA$248,23,0)</f>
        <v>#N/A</v>
      </c>
      <c r="DF25" s="7" t="e">
        <f>VLOOKUP(C25,listaBolsa!$D$2:$BA$248,29,0)</f>
        <v>#N/A</v>
      </c>
      <c r="DG25" s="7" t="e">
        <f>VLOOKUP(C25,listaBolsa!$D$2:$BA$248,36,0)</f>
        <v>#N/A</v>
      </c>
      <c r="DH25" s="7" t="e">
        <f>VLOOKUP(C25,listaBolsa!$D$2:$BA$248,40,0)</f>
        <v>#N/A</v>
      </c>
      <c r="DI25" s="7" t="e">
        <f>VLOOKUP(C25,listaBolsa!$D$2:$BA$248,48,0)</f>
        <v>#N/A</v>
      </c>
      <c r="DJ25" s="7" t="e">
        <f t="shared" si="16"/>
        <v>#N/A</v>
      </c>
      <c r="DK25" s="7" t="e">
        <f t="shared" si="17"/>
        <v>#N/A</v>
      </c>
      <c r="DL25" s="7" t="e">
        <f t="shared" si="18"/>
        <v>#N/A</v>
      </c>
      <c r="DM25" s="7" t="e">
        <f t="shared" si="19"/>
        <v>#N/A</v>
      </c>
      <c r="DN25" s="7" t="e">
        <f t="shared" si="20"/>
        <v>#N/A</v>
      </c>
      <c r="DO25" s="7" t="e">
        <f t="shared" si="21"/>
        <v>#N/A</v>
      </c>
      <c r="DP25" s="7" t="e">
        <f t="shared" si="22"/>
        <v>#N/A</v>
      </c>
      <c r="DQ25" s="7" t="e">
        <f t="shared" si="23"/>
        <v>#N/A</v>
      </c>
      <c r="DR25" s="7" t="e">
        <f t="shared" si="24"/>
        <v>#N/A</v>
      </c>
    </row>
    <row r="26" spans="1:122" s="7" customFormat="1" ht="123">
      <c r="A26" s="173">
        <v>16</v>
      </c>
      <c r="B26" s="174" t="s">
        <v>92</v>
      </c>
      <c r="C26" s="175" t="s">
        <v>118</v>
      </c>
      <c r="D26" s="173" t="s">
        <v>119</v>
      </c>
      <c r="E26" s="174" t="s">
        <v>57</v>
      </c>
      <c r="F26" s="176">
        <v>11</v>
      </c>
      <c r="G26" s="189" t="s">
        <v>58</v>
      </c>
      <c r="H26" s="177" t="s">
        <v>120</v>
      </c>
      <c r="I26" s="178">
        <v>1982352.94</v>
      </c>
      <c r="J26" s="179">
        <f t="shared" si="4"/>
        <v>376647.05859999999</v>
      </c>
      <c r="K26" s="179">
        <f t="shared" si="5"/>
        <v>2358999.9986</v>
      </c>
      <c r="L26" s="179">
        <f t="shared" si="6"/>
        <v>21805882.34</v>
      </c>
      <c r="M26" s="179">
        <f t="shared" si="7"/>
        <v>25948999.9846</v>
      </c>
      <c r="N26" s="180" t="s">
        <v>121</v>
      </c>
      <c r="O26" s="181">
        <v>1966386.55</v>
      </c>
      <c r="P26" s="182">
        <f t="shared" si="8"/>
        <v>373613.44450000004</v>
      </c>
      <c r="Q26" s="182">
        <f t="shared" si="9"/>
        <v>2339999.9945</v>
      </c>
      <c r="R26" s="182">
        <f t="shared" si="10"/>
        <v>21630252.050000001</v>
      </c>
      <c r="S26" s="182">
        <f t="shared" si="11"/>
        <v>25739999.9395</v>
      </c>
      <c r="T26" s="183" t="s">
        <v>117</v>
      </c>
      <c r="U26" s="184">
        <v>2016722.69</v>
      </c>
      <c r="V26" s="185">
        <f t="shared" si="12"/>
        <v>383177.31109999999</v>
      </c>
      <c r="W26" s="185">
        <f t="shared" si="13"/>
        <v>2399900.0011</v>
      </c>
      <c r="X26" s="185">
        <f t="shared" si="14"/>
        <v>22183949.59</v>
      </c>
      <c r="Y26" s="185">
        <f t="shared" si="15"/>
        <v>26398900.0121</v>
      </c>
      <c r="Z26" s="186">
        <f t="shared" si="49"/>
        <v>2366299.998066667</v>
      </c>
      <c r="AA26" s="186">
        <f t="shared" si="50"/>
        <v>26029299.978733338</v>
      </c>
      <c r="AB26" s="187">
        <f t="shared" si="51"/>
        <v>336709.65714014089</v>
      </c>
      <c r="AC26" s="188">
        <f t="shared" si="52"/>
        <v>1.2935793794502427E-2</v>
      </c>
      <c r="AD26" s="190"/>
      <c r="BG26" s="7">
        <v>16</v>
      </c>
      <c r="DA26" s="7" t="e">
        <f>VLOOKUP(C26,listaBolsa!$D$2:$BA$248,1,0)</f>
        <v>#N/A</v>
      </c>
      <c r="DB26" s="7" t="e">
        <f>VLOOKUP(C26,listaBolsa!$D$2:$BA$248,2,0)</f>
        <v>#N/A</v>
      </c>
      <c r="DC26" s="7" t="e">
        <f>VLOOKUP(C26,listaBolsa!$D$2:$BA$248,10,0)</f>
        <v>#N/A</v>
      </c>
      <c r="DD26" s="7" t="e">
        <f>VLOOKUP(C26,listaBolsa!$D$2:$BA$248,14,0)</f>
        <v>#N/A</v>
      </c>
      <c r="DE26" s="7" t="e">
        <f>VLOOKUP(C26,listaBolsa!$D$2:$BA$248,23,0)</f>
        <v>#N/A</v>
      </c>
      <c r="DF26" s="7" t="e">
        <f>VLOOKUP(C26,listaBolsa!$D$2:$BA$248,29,0)</f>
        <v>#N/A</v>
      </c>
      <c r="DG26" s="7" t="e">
        <f>VLOOKUP(C26,listaBolsa!$D$2:$BA$248,36,0)</f>
        <v>#N/A</v>
      </c>
      <c r="DH26" s="7" t="e">
        <f>VLOOKUP(C26,listaBolsa!$D$2:$BA$248,40,0)</f>
        <v>#N/A</v>
      </c>
      <c r="DI26" s="7" t="e">
        <f>VLOOKUP(C26,listaBolsa!$D$2:$BA$248,48,0)</f>
        <v>#N/A</v>
      </c>
      <c r="DJ26" s="7" t="e">
        <f t="shared" si="16"/>
        <v>#N/A</v>
      </c>
      <c r="DK26" s="7" t="e">
        <f t="shared" si="17"/>
        <v>#N/A</v>
      </c>
      <c r="DL26" s="7" t="e">
        <f t="shared" si="18"/>
        <v>#N/A</v>
      </c>
      <c r="DM26" s="7" t="e">
        <f t="shared" si="19"/>
        <v>#N/A</v>
      </c>
      <c r="DN26" s="7" t="e">
        <f t="shared" si="20"/>
        <v>#N/A</v>
      </c>
      <c r="DO26" s="7" t="e">
        <f t="shared" si="21"/>
        <v>#N/A</v>
      </c>
      <c r="DP26" s="7" t="e">
        <f t="shared" si="22"/>
        <v>#N/A</v>
      </c>
      <c r="DQ26" s="7" t="e">
        <f t="shared" si="23"/>
        <v>#N/A</v>
      </c>
      <c r="DR26" s="7" t="e">
        <f t="shared" si="24"/>
        <v>#N/A</v>
      </c>
    </row>
    <row r="27" spans="1:122" s="7" customFormat="1" ht="20" hidden="1">
      <c r="A27" s="75" t="str">
        <f t="shared" ref="A27:A75" si="53">IF(B27&lt;&gt;"",BG27,"")</f>
        <v/>
      </c>
      <c r="B27" s="101"/>
      <c r="C27" s="83"/>
      <c r="D27" s="75" t="str">
        <f>IF(C27="","",VLOOKUP(C27,listaBolsa!$D$2:$H$276,2,0))</f>
        <v/>
      </c>
      <c r="E27" s="101" t="str">
        <f>IF(C27="","",VLOOKUP(C27,listaBolsa!$D$2:$H$276,3,0))</f>
        <v/>
      </c>
      <c r="F27" s="102"/>
      <c r="G27" s="92" t="str">
        <f>IF(C27="","",VLOOKUP(C27,listaBolsa!$D$2:$H$276,5,0))</f>
        <v/>
      </c>
      <c r="H27" s="96" t="str">
        <f>IF(C27="","",VLOOKUP(C27,listaBolsa!$D$2:$W$276,10,0))</f>
        <v/>
      </c>
      <c r="I27" s="97" t="str">
        <f>IF(C27="","",VLOOKUP(C27,listaBolsa!$D$2:$W$276,14,0))</f>
        <v/>
      </c>
      <c r="J27" s="84" t="e">
        <f t="shared" si="4"/>
        <v>#VALUE!</v>
      </c>
      <c r="K27" s="84" t="e">
        <f t="shared" si="5"/>
        <v>#VALUE!</v>
      </c>
      <c r="L27" s="84" t="str">
        <f t="shared" si="6"/>
        <v/>
      </c>
      <c r="M27" s="84" t="str">
        <f t="shared" si="7"/>
        <v/>
      </c>
      <c r="N27" s="98" t="str">
        <f>IF(C27="","",VLOOKUP(C27,listaBolsa!$D$2:$AZ$276,23,0))</f>
        <v/>
      </c>
      <c r="O27" s="99" t="str">
        <f>IF(C27="","",VLOOKUP(C27,listaBolsa!$D$2:$AZ$276,27,0))</f>
        <v/>
      </c>
      <c r="P27" s="100" t="e">
        <f t="shared" si="8"/>
        <v>#VALUE!</v>
      </c>
      <c r="Q27" s="100" t="e">
        <f t="shared" si="9"/>
        <v>#VALUE!</v>
      </c>
      <c r="R27" s="100" t="str">
        <f t="shared" si="10"/>
        <v/>
      </c>
      <c r="S27" s="100" t="str">
        <f t="shared" si="11"/>
        <v/>
      </c>
      <c r="T27" s="85" t="str">
        <f>IF(C27="","",VLOOKUP(C27,listaBolsa!$D$2:$BB$276,36,0))</f>
        <v/>
      </c>
      <c r="U27" s="86" t="str">
        <f>IF(C27="","",VLOOKUP(C27,listaBolsa!$D$2:$BB$276,40,0))</f>
        <v/>
      </c>
      <c r="V27" s="87" t="e">
        <f t="shared" si="12"/>
        <v>#VALUE!</v>
      </c>
      <c r="W27" s="87" t="e">
        <f t="shared" si="13"/>
        <v>#VALUE!</v>
      </c>
      <c r="X27" s="87" t="str">
        <f t="shared" si="14"/>
        <v/>
      </c>
      <c r="Y27" s="87" t="str">
        <f t="shared" si="15"/>
        <v/>
      </c>
      <c r="Z27" s="88" t="str">
        <f t="shared" si="49"/>
        <v/>
      </c>
      <c r="AA27" s="88" t="str">
        <f t="shared" si="50"/>
        <v/>
      </c>
      <c r="AB27" s="78" t="str">
        <f t="shared" si="51"/>
        <v/>
      </c>
      <c r="AC27" s="91" t="str">
        <f t="shared" si="52"/>
        <v/>
      </c>
      <c r="AD27" s="5"/>
      <c r="BG27" s="7">
        <v>17</v>
      </c>
      <c r="DA27" s="7" t="e">
        <f>VLOOKUP(C27,listaBolsa!$D$2:$BA$248,1,0)</f>
        <v>#N/A</v>
      </c>
      <c r="DB27" s="7" t="e">
        <f>VLOOKUP(C27,listaBolsa!$D$2:$BA$248,2,0)</f>
        <v>#N/A</v>
      </c>
      <c r="DC27" s="7" t="e">
        <f>VLOOKUP(C27,listaBolsa!$D$2:$BA$248,10,0)</f>
        <v>#N/A</v>
      </c>
      <c r="DD27" s="7" t="e">
        <f>VLOOKUP(C27,listaBolsa!$D$2:$BA$248,14,0)</f>
        <v>#N/A</v>
      </c>
      <c r="DE27" s="7" t="e">
        <f>VLOOKUP(C27,listaBolsa!$D$2:$BA$248,23,0)</f>
        <v>#N/A</v>
      </c>
      <c r="DF27" s="7" t="e">
        <f>VLOOKUP(C27,listaBolsa!$D$2:$BA$248,29,0)</f>
        <v>#N/A</v>
      </c>
      <c r="DG27" s="7" t="e">
        <f>VLOOKUP(C27,listaBolsa!$D$2:$BA$248,36,0)</f>
        <v>#N/A</v>
      </c>
      <c r="DH27" s="7" t="e">
        <f>VLOOKUP(C27,listaBolsa!$D$2:$BA$248,40,0)</f>
        <v>#N/A</v>
      </c>
      <c r="DI27" s="7" t="e">
        <f>VLOOKUP(C27,listaBolsa!$D$2:$BA$248,48,0)</f>
        <v>#N/A</v>
      </c>
      <c r="DJ27" s="7" t="e">
        <f t="shared" si="16"/>
        <v>#N/A</v>
      </c>
      <c r="DK27" s="7" t="e">
        <f t="shared" si="17"/>
        <v>#N/A</v>
      </c>
      <c r="DL27" s="7" t="e">
        <f t="shared" si="18"/>
        <v>#N/A</v>
      </c>
      <c r="DM27" s="7" t="e">
        <f t="shared" si="19"/>
        <v>#N/A</v>
      </c>
      <c r="DN27" s="7" t="e">
        <f t="shared" si="20"/>
        <v>#N/A</v>
      </c>
      <c r="DO27" s="7" t="e">
        <f t="shared" si="21"/>
        <v>#N/A</v>
      </c>
      <c r="DP27" s="7" t="e">
        <f t="shared" si="22"/>
        <v>#N/A</v>
      </c>
      <c r="DQ27" s="7" t="e">
        <f t="shared" si="23"/>
        <v>#N/A</v>
      </c>
      <c r="DR27" s="7" t="e">
        <f t="shared" si="24"/>
        <v>#N/A</v>
      </c>
    </row>
    <row r="28" spans="1:122" s="7" customFormat="1" ht="20" hidden="1">
      <c r="A28" s="75" t="str">
        <f t="shared" si="53"/>
        <v/>
      </c>
      <c r="B28" s="101"/>
      <c r="C28" s="83"/>
      <c r="D28" s="75" t="str">
        <f>IF(C28="","",VLOOKUP(C28,listaBolsa!$D$2:$H$276,2,0))</f>
        <v/>
      </c>
      <c r="E28" s="101" t="str">
        <f>IF(C28="","",VLOOKUP(C28,listaBolsa!$D$2:$H$276,3,0))</f>
        <v/>
      </c>
      <c r="F28" s="102"/>
      <c r="G28" s="92" t="str">
        <f>IF(C28="","",VLOOKUP(C28,listaBolsa!$D$2:$H$276,5,0))</f>
        <v/>
      </c>
      <c r="H28" s="96" t="str">
        <f>IF(C28="","",VLOOKUP(C28,listaBolsa!$D$2:$W$276,10,0))</f>
        <v/>
      </c>
      <c r="I28" s="97" t="str">
        <f>IF(C28="","",VLOOKUP(C28,listaBolsa!$D$2:$W$276,14,0))</f>
        <v/>
      </c>
      <c r="J28" s="84" t="e">
        <f t="shared" si="4"/>
        <v>#VALUE!</v>
      </c>
      <c r="K28" s="84" t="e">
        <f t="shared" si="5"/>
        <v>#VALUE!</v>
      </c>
      <c r="L28" s="84" t="str">
        <f t="shared" si="6"/>
        <v/>
      </c>
      <c r="M28" s="84" t="str">
        <f t="shared" si="7"/>
        <v/>
      </c>
      <c r="N28" s="98" t="str">
        <f>IF(C28="","",VLOOKUP(C28,listaBolsa!$D$2:$AZ$276,23,0))</f>
        <v/>
      </c>
      <c r="O28" s="99" t="str">
        <f>IF(C28="","",VLOOKUP(C28,listaBolsa!$D$2:$AZ$276,27,0))</f>
        <v/>
      </c>
      <c r="P28" s="100" t="e">
        <f t="shared" si="8"/>
        <v>#VALUE!</v>
      </c>
      <c r="Q28" s="100" t="e">
        <f t="shared" si="9"/>
        <v>#VALUE!</v>
      </c>
      <c r="R28" s="100" t="str">
        <f t="shared" si="10"/>
        <v/>
      </c>
      <c r="S28" s="100" t="str">
        <f t="shared" si="11"/>
        <v/>
      </c>
      <c r="T28" s="85" t="str">
        <f>IF(C28="","",VLOOKUP(C28,listaBolsa!$D$2:$BB$276,36,0))</f>
        <v/>
      </c>
      <c r="U28" s="86" t="str">
        <f>IF(C28="","",VLOOKUP(C28,listaBolsa!$D$2:$BB$276,40,0))</f>
        <v/>
      </c>
      <c r="V28" s="87" t="e">
        <f t="shared" si="12"/>
        <v>#VALUE!</v>
      </c>
      <c r="W28" s="87" t="e">
        <f t="shared" si="13"/>
        <v>#VALUE!</v>
      </c>
      <c r="X28" s="87" t="str">
        <f t="shared" si="14"/>
        <v/>
      </c>
      <c r="Y28" s="87" t="str">
        <f t="shared" si="15"/>
        <v/>
      </c>
      <c r="Z28" s="88" t="str">
        <f t="shared" si="49"/>
        <v/>
      </c>
      <c r="AA28" s="88" t="str">
        <f t="shared" si="50"/>
        <v/>
      </c>
      <c r="AB28" s="78" t="str">
        <f t="shared" si="51"/>
        <v/>
      </c>
      <c r="AC28" s="91" t="str">
        <f t="shared" si="52"/>
        <v/>
      </c>
      <c r="AD28" s="5"/>
      <c r="BG28" s="7">
        <v>18</v>
      </c>
      <c r="DA28" s="7" t="e">
        <f>VLOOKUP(C28,listaBolsa!$D$2:$BA$248,1,0)</f>
        <v>#N/A</v>
      </c>
      <c r="DB28" s="7" t="e">
        <f>VLOOKUP(C28,listaBolsa!$D$2:$BA$248,2,0)</f>
        <v>#N/A</v>
      </c>
      <c r="DC28" s="7" t="e">
        <f>VLOOKUP(C28,listaBolsa!$D$2:$BA$248,10,0)</f>
        <v>#N/A</v>
      </c>
      <c r="DD28" s="7" t="e">
        <f>VLOOKUP(C28,listaBolsa!$D$2:$BA$248,14,0)</f>
        <v>#N/A</v>
      </c>
      <c r="DE28" s="7" t="e">
        <f>VLOOKUP(C28,listaBolsa!$D$2:$BA$248,23,0)</f>
        <v>#N/A</v>
      </c>
      <c r="DF28" s="7" t="e">
        <f>VLOOKUP(C28,listaBolsa!$D$2:$BA$248,29,0)</f>
        <v>#N/A</v>
      </c>
      <c r="DG28" s="7" t="e">
        <f>VLOOKUP(C28,listaBolsa!$D$2:$BA$248,36,0)</f>
        <v>#N/A</v>
      </c>
      <c r="DH28" s="7" t="e">
        <f>VLOOKUP(C28,listaBolsa!$D$2:$BA$248,40,0)</f>
        <v>#N/A</v>
      </c>
      <c r="DI28" s="7" t="e">
        <f>VLOOKUP(C28,listaBolsa!$D$2:$BA$248,48,0)</f>
        <v>#N/A</v>
      </c>
      <c r="DJ28" s="7" t="e">
        <f t="shared" si="16"/>
        <v>#N/A</v>
      </c>
      <c r="DK28" s="7" t="e">
        <f t="shared" si="17"/>
        <v>#N/A</v>
      </c>
      <c r="DL28" s="7" t="e">
        <f t="shared" si="18"/>
        <v>#N/A</v>
      </c>
      <c r="DM28" s="7" t="e">
        <f t="shared" si="19"/>
        <v>#N/A</v>
      </c>
      <c r="DN28" s="7" t="e">
        <f t="shared" si="20"/>
        <v>#N/A</v>
      </c>
      <c r="DO28" s="7" t="e">
        <f t="shared" si="21"/>
        <v>#N/A</v>
      </c>
      <c r="DP28" s="7" t="e">
        <f t="shared" si="22"/>
        <v>#N/A</v>
      </c>
      <c r="DQ28" s="7" t="e">
        <f t="shared" si="23"/>
        <v>#N/A</v>
      </c>
      <c r="DR28" s="7" t="e">
        <f t="shared" si="24"/>
        <v>#N/A</v>
      </c>
    </row>
    <row r="29" spans="1:122" s="7" customFormat="1" ht="20" hidden="1">
      <c r="A29" s="75" t="str">
        <f t="shared" si="53"/>
        <v/>
      </c>
      <c r="B29" s="101"/>
      <c r="C29" s="83"/>
      <c r="D29" s="75" t="str">
        <f>IF(C29="","",VLOOKUP(C29,listaBolsa!$D$2:$H$276,2,0))</f>
        <v/>
      </c>
      <c r="E29" s="101" t="str">
        <f>IF(C29="","",VLOOKUP(C29,listaBolsa!$D$2:$H$276,3,0))</f>
        <v/>
      </c>
      <c r="F29" s="102"/>
      <c r="G29" s="92" t="str">
        <f>IF(C29="","",VLOOKUP(C29,listaBolsa!$D$2:$H$276,5,0))</f>
        <v/>
      </c>
      <c r="H29" s="96" t="str">
        <f>IF(C29="","",VLOOKUP(C29,listaBolsa!$D$2:$W$276,10,0))</f>
        <v/>
      </c>
      <c r="I29" s="97" t="str">
        <f>IF(C29="","",VLOOKUP(C29,listaBolsa!$D$2:$W$276,14,0))</f>
        <v/>
      </c>
      <c r="J29" s="84" t="e">
        <f t="shared" si="4"/>
        <v>#VALUE!</v>
      </c>
      <c r="K29" s="84" t="e">
        <f t="shared" si="5"/>
        <v>#VALUE!</v>
      </c>
      <c r="L29" s="84" t="str">
        <f t="shared" si="6"/>
        <v/>
      </c>
      <c r="M29" s="84" t="str">
        <f t="shared" si="7"/>
        <v/>
      </c>
      <c r="N29" s="98" t="str">
        <f>IF(C29="","",VLOOKUP(C29,listaBolsa!$D$2:$AZ$276,23,0))</f>
        <v/>
      </c>
      <c r="O29" s="99" t="str">
        <f>IF(C29="","",VLOOKUP(C29,listaBolsa!$D$2:$AZ$276,27,0))</f>
        <v/>
      </c>
      <c r="P29" s="100" t="e">
        <f t="shared" si="8"/>
        <v>#VALUE!</v>
      </c>
      <c r="Q29" s="100" t="e">
        <f t="shared" si="9"/>
        <v>#VALUE!</v>
      </c>
      <c r="R29" s="100" t="str">
        <f t="shared" si="10"/>
        <v/>
      </c>
      <c r="S29" s="100" t="str">
        <f t="shared" si="11"/>
        <v/>
      </c>
      <c r="T29" s="85" t="str">
        <f>IF(C29="","",VLOOKUP(C29,listaBolsa!$D$2:$BB$276,36,0))</f>
        <v/>
      </c>
      <c r="U29" s="86" t="str">
        <f>IF(C29="","",VLOOKUP(C29,listaBolsa!$D$2:$BB$276,40,0))</f>
        <v/>
      </c>
      <c r="V29" s="87" t="e">
        <f t="shared" si="12"/>
        <v>#VALUE!</v>
      </c>
      <c r="W29" s="87" t="e">
        <f t="shared" si="13"/>
        <v>#VALUE!</v>
      </c>
      <c r="X29" s="87" t="str">
        <f t="shared" si="14"/>
        <v/>
      </c>
      <c r="Y29" s="87" t="str">
        <f t="shared" si="15"/>
        <v/>
      </c>
      <c r="Z29" s="88" t="str">
        <f t="shared" si="49"/>
        <v/>
      </c>
      <c r="AA29" s="88" t="str">
        <f t="shared" si="50"/>
        <v/>
      </c>
      <c r="AB29" s="78" t="str">
        <f t="shared" si="51"/>
        <v/>
      </c>
      <c r="AC29" s="91" t="str">
        <f t="shared" si="52"/>
        <v/>
      </c>
      <c r="AD29" s="5"/>
      <c r="BG29" s="7">
        <v>19</v>
      </c>
      <c r="DA29" s="7" t="e">
        <f>VLOOKUP(C29,listaBolsa!$D$2:$BA$248,1,0)</f>
        <v>#N/A</v>
      </c>
      <c r="DB29" s="7" t="e">
        <f>VLOOKUP(C29,listaBolsa!$D$2:$BA$248,2,0)</f>
        <v>#N/A</v>
      </c>
      <c r="DC29" s="7" t="e">
        <f>VLOOKUP(C29,listaBolsa!$D$2:$BA$248,10,0)</f>
        <v>#N/A</v>
      </c>
      <c r="DD29" s="7" t="e">
        <f>VLOOKUP(C29,listaBolsa!$D$2:$BA$248,14,0)</f>
        <v>#N/A</v>
      </c>
      <c r="DE29" s="7" t="e">
        <f>VLOOKUP(C29,listaBolsa!$D$2:$BA$248,23,0)</f>
        <v>#N/A</v>
      </c>
      <c r="DF29" s="7" t="e">
        <f>VLOOKUP(C29,listaBolsa!$D$2:$BA$248,29,0)</f>
        <v>#N/A</v>
      </c>
      <c r="DG29" s="7" t="e">
        <f>VLOOKUP(C29,listaBolsa!$D$2:$BA$248,36,0)</f>
        <v>#N/A</v>
      </c>
      <c r="DH29" s="7" t="e">
        <f>VLOOKUP(C29,listaBolsa!$D$2:$BA$248,40,0)</f>
        <v>#N/A</v>
      </c>
      <c r="DI29" s="7" t="e">
        <f>VLOOKUP(C29,listaBolsa!$D$2:$BA$248,48,0)</f>
        <v>#N/A</v>
      </c>
      <c r="DJ29" s="7" t="e">
        <f t="shared" si="16"/>
        <v>#N/A</v>
      </c>
      <c r="DK29" s="7" t="e">
        <f t="shared" si="17"/>
        <v>#N/A</v>
      </c>
      <c r="DL29" s="7" t="e">
        <f t="shared" si="18"/>
        <v>#N/A</v>
      </c>
      <c r="DM29" s="7" t="e">
        <f t="shared" si="19"/>
        <v>#N/A</v>
      </c>
      <c r="DN29" s="7" t="e">
        <f t="shared" si="20"/>
        <v>#N/A</v>
      </c>
      <c r="DO29" s="7" t="e">
        <f t="shared" si="21"/>
        <v>#N/A</v>
      </c>
      <c r="DP29" s="7" t="e">
        <f t="shared" si="22"/>
        <v>#N/A</v>
      </c>
      <c r="DQ29" s="7" t="e">
        <f t="shared" si="23"/>
        <v>#N/A</v>
      </c>
      <c r="DR29" s="7" t="e">
        <f t="shared" si="24"/>
        <v>#N/A</v>
      </c>
    </row>
    <row r="30" spans="1:122" s="7" customFormat="1" ht="20" hidden="1">
      <c r="A30" s="75" t="str">
        <f t="shared" si="53"/>
        <v/>
      </c>
      <c r="B30" s="101"/>
      <c r="C30" s="83"/>
      <c r="D30" s="75" t="str">
        <f>IF(C30="","",VLOOKUP(C30,listaBolsa!$D$2:$H$276,2,0))</f>
        <v/>
      </c>
      <c r="E30" s="101" t="str">
        <f>IF(C30="","",VLOOKUP(C30,listaBolsa!$D$2:$H$276,3,0))</f>
        <v/>
      </c>
      <c r="F30" s="102"/>
      <c r="G30" s="92" t="str">
        <f>IF(C30="","",VLOOKUP(C30,listaBolsa!$D$2:$H$276,5,0))</f>
        <v/>
      </c>
      <c r="H30" s="96" t="str">
        <f>IF(C30="","",VLOOKUP(C30,listaBolsa!$D$2:$W$276,10,0))</f>
        <v/>
      </c>
      <c r="I30" s="97" t="str">
        <f>IF(C30="","",VLOOKUP(C30,listaBolsa!$D$2:$W$276,14,0))</f>
        <v/>
      </c>
      <c r="J30" s="84" t="e">
        <f t="shared" si="4"/>
        <v>#VALUE!</v>
      </c>
      <c r="K30" s="84" t="e">
        <f t="shared" si="5"/>
        <v>#VALUE!</v>
      </c>
      <c r="L30" s="84" t="str">
        <f t="shared" si="6"/>
        <v/>
      </c>
      <c r="M30" s="84" t="str">
        <f t="shared" si="7"/>
        <v/>
      </c>
      <c r="N30" s="98" t="str">
        <f>IF(C30="","",VLOOKUP(C30,listaBolsa!$D$2:$AZ$276,23,0))</f>
        <v/>
      </c>
      <c r="O30" s="99" t="str">
        <f>IF(C30="","",VLOOKUP(C30,listaBolsa!$D$2:$AZ$276,27,0))</f>
        <v/>
      </c>
      <c r="P30" s="100" t="e">
        <f t="shared" si="8"/>
        <v>#VALUE!</v>
      </c>
      <c r="Q30" s="100" t="e">
        <f t="shared" si="9"/>
        <v>#VALUE!</v>
      </c>
      <c r="R30" s="100" t="str">
        <f t="shared" si="10"/>
        <v/>
      </c>
      <c r="S30" s="100" t="str">
        <f t="shared" si="11"/>
        <v/>
      </c>
      <c r="T30" s="85" t="str">
        <f>IF(C30="","",VLOOKUP(C30,listaBolsa!$D$2:$BB$276,36,0))</f>
        <v/>
      </c>
      <c r="U30" s="86" t="str">
        <f>IF(C30="","",VLOOKUP(C30,listaBolsa!$D$2:$BB$276,40,0))</f>
        <v/>
      </c>
      <c r="V30" s="87" t="e">
        <f t="shared" si="12"/>
        <v>#VALUE!</v>
      </c>
      <c r="W30" s="87" t="e">
        <f t="shared" si="13"/>
        <v>#VALUE!</v>
      </c>
      <c r="X30" s="87" t="str">
        <f t="shared" si="14"/>
        <v/>
      </c>
      <c r="Y30" s="87" t="str">
        <f t="shared" si="15"/>
        <v/>
      </c>
      <c r="Z30" s="88" t="str">
        <f t="shared" si="49"/>
        <v/>
      </c>
      <c r="AA30" s="88" t="str">
        <f t="shared" si="50"/>
        <v/>
      </c>
      <c r="AB30" s="78" t="str">
        <f t="shared" si="51"/>
        <v/>
      </c>
      <c r="AC30" s="91" t="str">
        <f t="shared" si="52"/>
        <v/>
      </c>
      <c r="AD30" s="5"/>
      <c r="BG30" s="7">
        <v>20</v>
      </c>
      <c r="DA30" s="7" t="e">
        <f>VLOOKUP(C30,listaBolsa!$D$2:$BA$248,1,0)</f>
        <v>#N/A</v>
      </c>
      <c r="DB30" s="7" t="e">
        <f>VLOOKUP(C30,listaBolsa!$D$2:$BA$248,2,0)</f>
        <v>#N/A</v>
      </c>
      <c r="DC30" s="7" t="e">
        <f>VLOOKUP(C30,listaBolsa!$D$2:$BA$248,10,0)</f>
        <v>#N/A</v>
      </c>
      <c r="DD30" s="7" t="e">
        <f>VLOOKUP(C30,listaBolsa!$D$2:$BA$248,14,0)</f>
        <v>#N/A</v>
      </c>
      <c r="DE30" s="7" t="e">
        <f>VLOOKUP(C30,listaBolsa!$D$2:$BA$248,23,0)</f>
        <v>#N/A</v>
      </c>
      <c r="DF30" s="7" t="e">
        <f>VLOOKUP(C30,listaBolsa!$D$2:$BA$248,29,0)</f>
        <v>#N/A</v>
      </c>
      <c r="DG30" s="7" t="e">
        <f>VLOOKUP(C30,listaBolsa!$D$2:$BA$248,36,0)</f>
        <v>#N/A</v>
      </c>
      <c r="DH30" s="7" t="e">
        <f>VLOOKUP(C30,listaBolsa!$D$2:$BA$248,40,0)</f>
        <v>#N/A</v>
      </c>
      <c r="DI30" s="7" t="e">
        <f>VLOOKUP(C30,listaBolsa!$D$2:$BA$248,48,0)</f>
        <v>#N/A</v>
      </c>
      <c r="DJ30" s="7" t="e">
        <f t="shared" si="16"/>
        <v>#N/A</v>
      </c>
      <c r="DK30" s="7" t="e">
        <f t="shared" si="17"/>
        <v>#N/A</v>
      </c>
      <c r="DL30" s="7" t="e">
        <f t="shared" si="18"/>
        <v>#N/A</v>
      </c>
      <c r="DM30" s="7" t="e">
        <f t="shared" si="19"/>
        <v>#N/A</v>
      </c>
      <c r="DN30" s="7" t="e">
        <f t="shared" si="20"/>
        <v>#N/A</v>
      </c>
      <c r="DO30" s="7" t="e">
        <f t="shared" si="21"/>
        <v>#N/A</v>
      </c>
      <c r="DP30" s="7" t="e">
        <f t="shared" si="22"/>
        <v>#N/A</v>
      </c>
      <c r="DQ30" s="7" t="e">
        <f t="shared" si="23"/>
        <v>#N/A</v>
      </c>
      <c r="DR30" s="7" t="e">
        <f t="shared" si="24"/>
        <v>#N/A</v>
      </c>
    </row>
    <row r="31" spans="1:122" s="7" customFormat="1" ht="20" hidden="1">
      <c r="A31" s="75" t="str">
        <f t="shared" si="53"/>
        <v/>
      </c>
      <c r="B31" s="101"/>
      <c r="C31" s="83"/>
      <c r="D31" s="75" t="str">
        <f>IF(C31="","",VLOOKUP(C31,listaBolsa!$D$2:$H$276,2,0))</f>
        <v/>
      </c>
      <c r="E31" s="101" t="str">
        <f>IF(C31="","",VLOOKUP(C31,listaBolsa!$D$2:$H$276,3,0))</f>
        <v/>
      </c>
      <c r="F31" s="102"/>
      <c r="G31" s="92" t="str">
        <f>IF(C31="","",VLOOKUP(C31,listaBolsa!$D$2:$H$276,5,0))</f>
        <v/>
      </c>
      <c r="H31" s="96" t="str">
        <f>IF(C31="","",VLOOKUP(C31,listaBolsa!$D$2:$W$276,10,0))</f>
        <v/>
      </c>
      <c r="I31" s="97" t="str">
        <f>IF(C31="","",VLOOKUP(C31,listaBolsa!$D$2:$W$276,14,0))</f>
        <v/>
      </c>
      <c r="J31" s="84" t="e">
        <f t="shared" si="4"/>
        <v>#VALUE!</v>
      </c>
      <c r="K31" s="84" t="e">
        <f t="shared" si="5"/>
        <v>#VALUE!</v>
      </c>
      <c r="L31" s="84" t="str">
        <f t="shared" si="6"/>
        <v/>
      </c>
      <c r="M31" s="84" t="str">
        <f t="shared" si="7"/>
        <v/>
      </c>
      <c r="N31" s="98" t="str">
        <f>IF(C31="","",VLOOKUP(C31,listaBolsa!$D$2:$AZ$276,23,0))</f>
        <v/>
      </c>
      <c r="O31" s="99" t="str">
        <f>IF(C31="","",VLOOKUP(C31,listaBolsa!$D$2:$AZ$276,27,0))</f>
        <v/>
      </c>
      <c r="P31" s="100" t="e">
        <f t="shared" si="8"/>
        <v>#VALUE!</v>
      </c>
      <c r="Q31" s="100" t="e">
        <f t="shared" si="9"/>
        <v>#VALUE!</v>
      </c>
      <c r="R31" s="100" t="str">
        <f t="shared" si="10"/>
        <v/>
      </c>
      <c r="S31" s="100" t="str">
        <f t="shared" si="11"/>
        <v/>
      </c>
      <c r="T31" s="85" t="str">
        <f>IF(C31="","",VLOOKUP(C31,listaBolsa!$D$2:$BB$276,36,0))</f>
        <v/>
      </c>
      <c r="U31" s="86" t="str">
        <f>IF(C31="","",VLOOKUP(C31,listaBolsa!$D$2:$BB$276,40,0))</f>
        <v/>
      </c>
      <c r="V31" s="87" t="e">
        <f t="shared" si="12"/>
        <v>#VALUE!</v>
      </c>
      <c r="W31" s="87" t="e">
        <f t="shared" si="13"/>
        <v>#VALUE!</v>
      </c>
      <c r="X31" s="87" t="str">
        <f t="shared" si="14"/>
        <v/>
      </c>
      <c r="Y31" s="87" t="str">
        <f t="shared" si="15"/>
        <v/>
      </c>
      <c r="Z31" s="88" t="str">
        <f t="shared" si="49"/>
        <v/>
      </c>
      <c r="AA31" s="88" t="str">
        <f t="shared" si="50"/>
        <v/>
      </c>
      <c r="AB31" s="78" t="str">
        <f t="shared" si="51"/>
        <v/>
      </c>
      <c r="AC31" s="91" t="str">
        <f t="shared" si="52"/>
        <v/>
      </c>
      <c r="AD31" s="5"/>
      <c r="BG31" s="7">
        <v>21</v>
      </c>
      <c r="DA31" s="7" t="e">
        <f>VLOOKUP(C31,listaBolsa!$D$2:$BA$248,1,0)</f>
        <v>#N/A</v>
      </c>
      <c r="DB31" s="7" t="e">
        <f>VLOOKUP(C31,listaBolsa!$D$2:$BA$248,2,0)</f>
        <v>#N/A</v>
      </c>
      <c r="DC31" s="7" t="e">
        <f>VLOOKUP(C31,listaBolsa!$D$2:$BA$248,10,0)</f>
        <v>#N/A</v>
      </c>
      <c r="DD31" s="7" t="e">
        <f>VLOOKUP(C31,listaBolsa!$D$2:$BA$248,14,0)</f>
        <v>#N/A</v>
      </c>
      <c r="DE31" s="7" t="e">
        <f>VLOOKUP(C31,listaBolsa!$D$2:$BA$248,23,0)</f>
        <v>#N/A</v>
      </c>
      <c r="DF31" s="7" t="e">
        <f>VLOOKUP(C31,listaBolsa!$D$2:$BA$248,29,0)</f>
        <v>#N/A</v>
      </c>
      <c r="DG31" s="7" t="e">
        <f>VLOOKUP(C31,listaBolsa!$D$2:$BA$248,36,0)</f>
        <v>#N/A</v>
      </c>
      <c r="DH31" s="7" t="e">
        <f>VLOOKUP(C31,listaBolsa!$D$2:$BA$248,40,0)</f>
        <v>#N/A</v>
      </c>
      <c r="DI31" s="7" t="e">
        <f>VLOOKUP(C31,listaBolsa!$D$2:$BA$248,48,0)</f>
        <v>#N/A</v>
      </c>
      <c r="DJ31" s="7" t="e">
        <f t="shared" si="16"/>
        <v>#N/A</v>
      </c>
      <c r="DK31" s="7" t="e">
        <f t="shared" si="17"/>
        <v>#N/A</v>
      </c>
      <c r="DL31" s="7" t="e">
        <f t="shared" si="18"/>
        <v>#N/A</v>
      </c>
      <c r="DM31" s="7" t="e">
        <f t="shared" si="19"/>
        <v>#N/A</v>
      </c>
      <c r="DN31" s="7" t="e">
        <f t="shared" si="20"/>
        <v>#N/A</v>
      </c>
      <c r="DO31" s="7" t="e">
        <f t="shared" si="21"/>
        <v>#N/A</v>
      </c>
      <c r="DP31" s="7" t="e">
        <f t="shared" si="22"/>
        <v>#N/A</v>
      </c>
      <c r="DQ31" s="7" t="e">
        <f t="shared" si="23"/>
        <v>#N/A</v>
      </c>
      <c r="DR31" s="7" t="e">
        <f t="shared" si="24"/>
        <v>#N/A</v>
      </c>
    </row>
    <row r="32" spans="1:122" s="7" customFormat="1" ht="20" hidden="1">
      <c r="A32" s="75" t="str">
        <f t="shared" si="53"/>
        <v/>
      </c>
      <c r="B32" s="101"/>
      <c r="C32" s="83"/>
      <c r="D32" s="75" t="str">
        <f>IF(C32="","",VLOOKUP(C32,listaBolsa!$D$2:$H$276,2,0))</f>
        <v/>
      </c>
      <c r="E32" s="101" t="str">
        <f>IF(C32="","",VLOOKUP(C32,listaBolsa!$D$2:$H$276,3,0))</f>
        <v/>
      </c>
      <c r="F32" s="102"/>
      <c r="G32" s="92" t="str">
        <f>IF(C32="","",VLOOKUP(C32,listaBolsa!$D$2:$H$276,5,0))</f>
        <v/>
      </c>
      <c r="H32" s="96" t="str">
        <f>IF(C32="","",VLOOKUP(C32,listaBolsa!$D$2:$W$276,10,0))</f>
        <v/>
      </c>
      <c r="I32" s="97" t="str">
        <f>IF(C32="","",VLOOKUP(C32,listaBolsa!$D$2:$W$276,14,0))</f>
        <v/>
      </c>
      <c r="J32" s="84" t="e">
        <f t="shared" si="4"/>
        <v>#VALUE!</v>
      </c>
      <c r="K32" s="84" t="e">
        <f t="shared" si="5"/>
        <v>#VALUE!</v>
      </c>
      <c r="L32" s="84" t="str">
        <f t="shared" si="6"/>
        <v/>
      </c>
      <c r="M32" s="84" t="str">
        <f t="shared" si="7"/>
        <v/>
      </c>
      <c r="N32" s="98" t="str">
        <f>IF(C32="","",VLOOKUP(C32,listaBolsa!$D$2:$AZ$276,23,0))</f>
        <v/>
      </c>
      <c r="O32" s="99" t="str">
        <f>IF(C32="","",VLOOKUP(C32,listaBolsa!$D$2:$AZ$276,27,0))</f>
        <v/>
      </c>
      <c r="P32" s="100" t="e">
        <f t="shared" si="8"/>
        <v>#VALUE!</v>
      </c>
      <c r="Q32" s="100" t="e">
        <f t="shared" si="9"/>
        <v>#VALUE!</v>
      </c>
      <c r="R32" s="100" t="str">
        <f t="shared" si="10"/>
        <v/>
      </c>
      <c r="S32" s="100" t="str">
        <f t="shared" si="11"/>
        <v/>
      </c>
      <c r="T32" s="85" t="str">
        <f>IF(C32="","",VLOOKUP(C32,listaBolsa!$D$2:$BB$276,36,0))</f>
        <v/>
      </c>
      <c r="U32" s="86" t="str">
        <f>IF(C32="","",VLOOKUP(C32,listaBolsa!$D$2:$BB$276,40,0))</f>
        <v/>
      </c>
      <c r="V32" s="87" t="e">
        <f t="shared" si="12"/>
        <v>#VALUE!</v>
      </c>
      <c r="W32" s="87" t="e">
        <f t="shared" si="13"/>
        <v>#VALUE!</v>
      </c>
      <c r="X32" s="87" t="str">
        <f t="shared" si="14"/>
        <v/>
      </c>
      <c r="Y32" s="87" t="str">
        <f t="shared" si="15"/>
        <v/>
      </c>
      <c r="Z32" s="88" t="str">
        <f t="shared" si="49"/>
        <v/>
      </c>
      <c r="AA32" s="88" t="str">
        <f t="shared" si="50"/>
        <v/>
      </c>
      <c r="AB32" s="78" t="str">
        <f t="shared" si="51"/>
        <v/>
      </c>
      <c r="AC32" s="91" t="str">
        <f t="shared" si="52"/>
        <v/>
      </c>
      <c r="AD32" s="5"/>
      <c r="BG32" s="7">
        <v>22</v>
      </c>
      <c r="DA32" s="7" t="e">
        <f>VLOOKUP(C32,listaBolsa!$D$2:$BA$248,1,0)</f>
        <v>#N/A</v>
      </c>
      <c r="DB32" s="7" t="e">
        <f>VLOOKUP(C32,listaBolsa!$D$2:$BA$248,2,0)</f>
        <v>#N/A</v>
      </c>
      <c r="DC32" s="7" t="e">
        <f>VLOOKUP(C32,listaBolsa!$D$2:$BA$248,10,0)</f>
        <v>#N/A</v>
      </c>
      <c r="DD32" s="7" t="e">
        <f>VLOOKUP(C32,listaBolsa!$D$2:$BA$248,14,0)</f>
        <v>#N/A</v>
      </c>
      <c r="DE32" s="7" t="e">
        <f>VLOOKUP(C32,listaBolsa!$D$2:$BA$248,23,0)</f>
        <v>#N/A</v>
      </c>
      <c r="DF32" s="7" t="e">
        <f>VLOOKUP(C32,listaBolsa!$D$2:$BA$248,29,0)</f>
        <v>#N/A</v>
      </c>
      <c r="DG32" s="7" t="e">
        <f>VLOOKUP(C32,listaBolsa!$D$2:$BA$248,36,0)</f>
        <v>#N/A</v>
      </c>
      <c r="DH32" s="7" t="e">
        <f>VLOOKUP(C32,listaBolsa!$D$2:$BA$248,40,0)</f>
        <v>#N/A</v>
      </c>
      <c r="DI32" s="7" t="e">
        <f>VLOOKUP(C32,listaBolsa!$D$2:$BA$248,48,0)</f>
        <v>#N/A</v>
      </c>
      <c r="DJ32" s="7" t="e">
        <f t="shared" si="16"/>
        <v>#N/A</v>
      </c>
      <c r="DK32" s="7" t="e">
        <f t="shared" si="17"/>
        <v>#N/A</v>
      </c>
      <c r="DL32" s="7" t="e">
        <f t="shared" si="18"/>
        <v>#N/A</v>
      </c>
      <c r="DM32" s="7" t="e">
        <f t="shared" si="19"/>
        <v>#N/A</v>
      </c>
      <c r="DN32" s="7" t="e">
        <f t="shared" si="20"/>
        <v>#N/A</v>
      </c>
      <c r="DO32" s="7" t="e">
        <f t="shared" si="21"/>
        <v>#N/A</v>
      </c>
      <c r="DP32" s="7" t="e">
        <f t="shared" si="22"/>
        <v>#N/A</v>
      </c>
      <c r="DQ32" s="7" t="e">
        <f t="shared" si="23"/>
        <v>#N/A</v>
      </c>
      <c r="DR32" s="7" t="e">
        <f t="shared" si="24"/>
        <v>#N/A</v>
      </c>
    </row>
    <row r="33" spans="1:122" s="7" customFormat="1" ht="20" hidden="1">
      <c r="A33" s="75" t="str">
        <f t="shared" si="53"/>
        <v/>
      </c>
      <c r="B33" s="101"/>
      <c r="C33" s="83"/>
      <c r="D33" s="75" t="str">
        <f>IF(C33="","",VLOOKUP(C33,listaBolsa!$D$2:$H$276,2,0))</f>
        <v/>
      </c>
      <c r="E33" s="101" t="str">
        <f>IF(C33="","",VLOOKUP(C33,listaBolsa!$D$2:$H$276,3,0))</f>
        <v/>
      </c>
      <c r="F33" s="102"/>
      <c r="G33" s="92" t="str">
        <f>IF(C33="","",VLOOKUP(C33,listaBolsa!$D$2:$H$276,5,0))</f>
        <v/>
      </c>
      <c r="H33" s="96" t="str">
        <f>IF(C33="","",VLOOKUP(C33,listaBolsa!$D$2:$W$276,10,0))</f>
        <v/>
      </c>
      <c r="I33" s="97" t="str">
        <f>IF(C33="","",VLOOKUP(C33,listaBolsa!$D$2:$W$276,14,0))</f>
        <v/>
      </c>
      <c r="J33" s="84" t="e">
        <f t="shared" si="4"/>
        <v>#VALUE!</v>
      </c>
      <c r="K33" s="84" t="e">
        <f t="shared" si="5"/>
        <v>#VALUE!</v>
      </c>
      <c r="L33" s="84" t="str">
        <f t="shared" si="6"/>
        <v/>
      </c>
      <c r="M33" s="84" t="str">
        <f t="shared" si="7"/>
        <v/>
      </c>
      <c r="N33" s="98" t="str">
        <f>IF(C33="","",VLOOKUP(C33,listaBolsa!$D$2:$AZ$276,23,0))</f>
        <v/>
      </c>
      <c r="O33" s="99" t="str">
        <f>IF(C33="","",VLOOKUP(C33,listaBolsa!$D$2:$AZ$276,27,0))</f>
        <v/>
      </c>
      <c r="P33" s="100" t="e">
        <f t="shared" si="8"/>
        <v>#VALUE!</v>
      </c>
      <c r="Q33" s="100" t="e">
        <f t="shared" si="9"/>
        <v>#VALUE!</v>
      </c>
      <c r="R33" s="100" t="str">
        <f t="shared" si="10"/>
        <v/>
      </c>
      <c r="S33" s="100" t="str">
        <f t="shared" si="11"/>
        <v/>
      </c>
      <c r="T33" s="85" t="str">
        <f>IF(C33="","",VLOOKUP(C33,listaBolsa!$D$2:$BB$276,36,0))</f>
        <v/>
      </c>
      <c r="U33" s="86" t="str">
        <f>IF(C33="","",VLOOKUP(C33,listaBolsa!$D$2:$BB$276,40,0))</f>
        <v/>
      </c>
      <c r="V33" s="87" t="e">
        <f t="shared" si="12"/>
        <v>#VALUE!</v>
      </c>
      <c r="W33" s="87" t="e">
        <f t="shared" si="13"/>
        <v>#VALUE!</v>
      </c>
      <c r="X33" s="87" t="str">
        <f t="shared" si="14"/>
        <v/>
      </c>
      <c r="Y33" s="87" t="str">
        <f t="shared" si="15"/>
        <v/>
      </c>
      <c r="Z33" s="88" t="str">
        <f t="shared" si="49"/>
        <v/>
      </c>
      <c r="AA33" s="88" t="str">
        <f t="shared" si="50"/>
        <v/>
      </c>
      <c r="AB33" s="78" t="str">
        <f t="shared" si="51"/>
        <v/>
      </c>
      <c r="AC33" s="91" t="str">
        <f t="shared" si="52"/>
        <v/>
      </c>
      <c r="AD33" s="5"/>
      <c r="BG33" s="7">
        <v>23</v>
      </c>
      <c r="DA33" s="7" t="e">
        <f>VLOOKUP(C33,listaBolsa!$D$2:$BA$248,1,0)</f>
        <v>#N/A</v>
      </c>
      <c r="DB33" s="7" t="e">
        <f>VLOOKUP(C33,listaBolsa!$D$2:$BA$248,2,0)</f>
        <v>#N/A</v>
      </c>
      <c r="DC33" s="7" t="e">
        <f>VLOOKUP(C33,listaBolsa!$D$2:$BA$248,10,0)</f>
        <v>#N/A</v>
      </c>
      <c r="DD33" s="7" t="e">
        <f>VLOOKUP(C33,listaBolsa!$D$2:$BA$248,14,0)</f>
        <v>#N/A</v>
      </c>
      <c r="DE33" s="7" t="e">
        <f>VLOOKUP(C33,listaBolsa!$D$2:$BA$248,23,0)</f>
        <v>#N/A</v>
      </c>
      <c r="DF33" s="7" t="e">
        <f>VLOOKUP(C33,listaBolsa!$D$2:$BA$248,29,0)</f>
        <v>#N/A</v>
      </c>
      <c r="DG33" s="7" t="e">
        <f>VLOOKUP(C33,listaBolsa!$D$2:$BA$248,36,0)</f>
        <v>#N/A</v>
      </c>
      <c r="DH33" s="7" t="e">
        <f>VLOOKUP(C33,listaBolsa!$D$2:$BA$248,40,0)</f>
        <v>#N/A</v>
      </c>
      <c r="DI33" s="7" t="e">
        <f>VLOOKUP(C33,listaBolsa!$D$2:$BA$248,48,0)</f>
        <v>#N/A</v>
      </c>
      <c r="DJ33" s="7" t="e">
        <f t="shared" si="16"/>
        <v>#N/A</v>
      </c>
      <c r="DK33" s="7" t="e">
        <f t="shared" si="17"/>
        <v>#N/A</v>
      </c>
      <c r="DL33" s="7" t="e">
        <f t="shared" si="18"/>
        <v>#N/A</v>
      </c>
      <c r="DM33" s="7" t="e">
        <f t="shared" si="19"/>
        <v>#N/A</v>
      </c>
      <c r="DN33" s="7" t="e">
        <f t="shared" si="20"/>
        <v>#N/A</v>
      </c>
      <c r="DO33" s="7" t="e">
        <f t="shared" si="21"/>
        <v>#N/A</v>
      </c>
      <c r="DP33" s="7" t="e">
        <f t="shared" si="22"/>
        <v>#N/A</v>
      </c>
      <c r="DQ33" s="7" t="e">
        <f t="shared" si="23"/>
        <v>#N/A</v>
      </c>
      <c r="DR33" s="7" t="e">
        <f t="shared" si="24"/>
        <v>#N/A</v>
      </c>
    </row>
    <row r="34" spans="1:122" s="7" customFormat="1" ht="20" hidden="1">
      <c r="A34" s="75" t="str">
        <f t="shared" si="53"/>
        <v/>
      </c>
      <c r="B34" s="101"/>
      <c r="C34" s="83"/>
      <c r="D34" s="75" t="str">
        <f>IF(C34="","",VLOOKUP(C34,listaBolsa!$D$2:$H$276,2,0))</f>
        <v/>
      </c>
      <c r="E34" s="101" t="str">
        <f>IF(C34="","",VLOOKUP(C34,listaBolsa!$D$2:$H$276,3,0))</f>
        <v/>
      </c>
      <c r="F34" s="102"/>
      <c r="G34" s="92" t="str">
        <f>IF(C34="","",VLOOKUP(C34,listaBolsa!$D$2:$H$276,5,0))</f>
        <v/>
      </c>
      <c r="H34" s="96" t="str">
        <f>IF(C34="","",VLOOKUP(C34,listaBolsa!$D$2:$W$276,10,0))</f>
        <v/>
      </c>
      <c r="I34" s="97" t="str">
        <f>IF(C34="","",VLOOKUP(C34,listaBolsa!$D$2:$W$276,14,0))</f>
        <v/>
      </c>
      <c r="J34" s="84" t="e">
        <f t="shared" si="4"/>
        <v>#VALUE!</v>
      </c>
      <c r="K34" s="84" t="e">
        <f t="shared" si="5"/>
        <v>#VALUE!</v>
      </c>
      <c r="L34" s="84" t="str">
        <f t="shared" si="6"/>
        <v/>
      </c>
      <c r="M34" s="84" t="str">
        <f t="shared" si="7"/>
        <v/>
      </c>
      <c r="N34" s="98" t="str">
        <f>IF(C34="","",VLOOKUP(C34,listaBolsa!$D$2:$AZ$276,23,0))</f>
        <v/>
      </c>
      <c r="O34" s="99" t="str">
        <f>IF(C34="","",VLOOKUP(C34,listaBolsa!$D$2:$AZ$276,27,0))</f>
        <v/>
      </c>
      <c r="P34" s="100" t="e">
        <f t="shared" si="8"/>
        <v>#VALUE!</v>
      </c>
      <c r="Q34" s="100" t="e">
        <f t="shared" si="9"/>
        <v>#VALUE!</v>
      </c>
      <c r="R34" s="100" t="str">
        <f t="shared" si="10"/>
        <v/>
      </c>
      <c r="S34" s="100" t="str">
        <f t="shared" si="11"/>
        <v/>
      </c>
      <c r="T34" s="85" t="str">
        <f>IF(C34="","",VLOOKUP(C34,listaBolsa!$D$2:$BB$276,36,0))</f>
        <v/>
      </c>
      <c r="U34" s="86" t="str">
        <f>IF(C34="","",VLOOKUP(C34,listaBolsa!$D$2:$BB$276,40,0))</f>
        <v/>
      </c>
      <c r="V34" s="87" t="e">
        <f t="shared" si="12"/>
        <v>#VALUE!</v>
      </c>
      <c r="W34" s="87" t="e">
        <f t="shared" si="13"/>
        <v>#VALUE!</v>
      </c>
      <c r="X34" s="87" t="str">
        <f t="shared" si="14"/>
        <v/>
      </c>
      <c r="Y34" s="87" t="str">
        <f t="shared" si="15"/>
        <v/>
      </c>
      <c r="Z34" s="88" t="str">
        <f t="shared" si="49"/>
        <v/>
      </c>
      <c r="AA34" s="88" t="str">
        <f t="shared" si="50"/>
        <v/>
      </c>
      <c r="AB34" s="78" t="str">
        <f t="shared" si="51"/>
        <v/>
      </c>
      <c r="AC34" s="91" t="str">
        <f t="shared" si="52"/>
        <v/>
      </c>
      <c r="AD34" s="5"/>
      <c r="BG34" s="7">
        <v>24</v>
      </c>
      <c r="DA34" s="7" t="e">
        <f>VLOOKUP(C34,listaBolsa!$D$2:$BA$248,1,0)</f>
        <v>#N/A</v>
      </c>
      <c r="DB34" s="7" t="e">
        <f>VLOOKUP(C34,listaBolsa!$D$2:$BA$248,2,0)</f>
        <v>#N/A</v>
      </c>
      <c r="DC34" s="7" t="e">
        <f>VLOOKUP(C34,listaBolsa!$D$2:$BA$248,10,0)</f>
        <v>#N/A</v>
      </c>
      <c r="DD34" s="7" t="e">
        <f>VLOOKUP(C34,listaBolsa!$D$2:$BA$248,14,0)</f>
        <v>#N/A</v>
      </c>
      <c r="DE34" s="7" t="e">
        <f>VLOOKUP(C34,listaBolsa!$D$2:$BA$248,23,0)</f>
        <v>#N/A</v>
      </c>
      <c r="DF34" s="7" t="e">
        <f>VLOOKUP(C34,listaBolsa!$D$2:$BA$248,29,0)</f>
        <v>#N/A</v>
      </c>
      <c r="DG34" s="7" t="e">
        <f>VLOOKUP(C34,listaBolsa!$D$2:$BA$248,36,0)</f>
        <v>#N/A</v>
      </c>
      <c r="DH34" s="7" t="e">
        <f>VLOOKUP(C34,listaBolsa!$D$2:$BA$248,40,0)</f>
        <v>#N/A</v>
      </c>
      <c r="DI34" s="7" t="e">
        <f>VLOOKUP(C34,listaBolsa!$D$2:$BA$248,48,0)</f>
        <v>#N/A</v>
      </c>
      <c r="DJ34" s="7" t="e">
        <f t="shared" si="16"/>
        <v>#N/A</v>
      </c>
      <c r="DK34" s="7" t="e">
        <f t="shared" si="17"/>
        <v>#N/A</v>
      </c>
      <c r="DL34" s="7" t="e">
        <f t="shared" si="18"/>
        <v>#N/A</v>
      </c>
      <c r="DM34" s="7" t="e">
        <f t="shared" si="19"/>
        <v>#N/A</v>
      </c>
      <c r="DN34" s="7" t="e">
        <f t="shared" si="20"/>
        <v>#N/A</v>
      </c>
      <c r="DO34" s="7" t="e">
        <f t="shared" si="21"/>
        <v>#N/A</v>
      </c>
      <c r="DP34" s="7" t="e">
        <f t="shared" si="22"/>
        <v>#N/A</v>
      </c>
      <c r="DQ34" s="7" t="e">
        <f t="shared" si="23"/>
        <v>#N/A</v>
      </c>
      <c r="DR34" s="7" t="e">
        <f t="shared" si="24"/>
        <v>#N/A</v>
      </c>
    </row>
    <row r="35" spans="1:122" s="7" customFormat="1" ht="20" hidden="1">
      <c r="A35" s="75" t="str">
        <f t="shared" si="53"/>
        <v/>
      </c>
      <c r="B35" s="101"/>
      <c r="C35" s="83"/>
      <c r="D35" s="75" t="str">
        <f>IF(C35="","",VLOOKUP(C35,listaBolsa!$D$2:$H$276,2,0))</f>
        <v/>
      </c>
      <c r="E35" s="101" t="str">
        <f>IF(C35="","",VLOOKUP(C35,listaBolsa!$D$2:$H$276,3,0))</f>
        <v/>
      </c>
      <c r="F35" s="102"/>
      <c r="G35" s="92" t="str">
        <f>IF(C35="","",VLOOKUP(C35,listaBolsa!$D$2:$H$276,5,0))</f>
        <v/>
      </c>
      <c r="H35" s="96" t="str">
        <f>IF(C35="","",VLOOKUP(C35,listaBolsa!$D$2:$W$276,10,0))</f>
        <v/>
      </c>
      <c r="I35" s="97" t="str">
        <f>IF(C35="","",VLOOKUP(C35,listaBolsa!$D$2:$W$276,14,0))</f>
        <v/>
      </c>
      <c r="J35" s="84" t="e">
        <f t="shared" si="4"/>
        <v>#VALUE!</v>
      </c>
      <c r="K35" s="84" t="e">
        <f t="shared" si="5"/>
        <v>#VALUE!</v>
      </c>
      <c r="L35" s="84" t="str">
        <f t="shared" si="6"/>
        <v/>
      </c>
      <c r="M35" s="84" t="str">
        <f t="shared" si="7"/>
        <v/>
      </c>
      <c r="N35" s="98" t="str">
        <f>IF(C35="","",VLOOKUP(C35,listaBolsa!$D$2:$AZ$276,23,0))</f>
        <v/>
      </c>
      <c r="O35" s="99" t="str">
        <f>IF(C35="","",VLOOKUP(C35,listaBolsa!$D$2:$AZ$276,27,0))</f>
        <v/>
      </c>
      <c r="P35" s="100" t="e">
        <f t="shared" si="8"/>
        <v>#VALUE!</v>
      </c>
      <c r="Q35" s="100" t="e">
        <f t="shared" si="9"/>
        <v>#VALUE!</v>
      </c>
      <c r="R35" s="100" t="str">
        <f t="shared" si="10"/>
        <v/>
      </c>
      <c r="S35" s="100" t="str">
        <f t="shared" si="11"/>
        <v/>
      </c>
      <c r="T35" s="85" t="str">
        <f>IF(C35="","",VLOOKUP(C35,listaBolsa!$D$2:$BB$276,36,0))</f>
        <v/>
      </c>
      <c r="U35" s="86" t="str">
        <f>IF(C35="","",VLOOKUP(C35,listaBolsa!$D$2:$BB$276,40,0))</f>
        <v/>
      </c>
      <c r="V35" s="87" t="e">
        <f t="shared" si="12"/>
        <v>#VALUE!</v>
      </c>
      <c r="W35" s="87" t="e">
        <f t="shared" si="13"/>
        <v>#VALUE!</v>
      </c>
      <c r="X35" s="87" t="str">
        <f t="shared" si="14"/>
        <v/>
      </c>
      <c r="Y35" s="87" t="str">
        <f t="shared" si="15"/>
        <v/>
      </c>
      <c r="Z35" s="88" t="str">
        <f t="shared" si="49"/>
        <v/>
      </c>
      <c r="AA35" s="88" t="str">
        <f t="shared" si="50"/>
        <v/>
      </c>
      <c r="AB35" s="78" t="str">
        <f t="shared" si="51"/>
        <v/>
      </c>
      <c r="AC35" s="91" t="str">
        <f t="shared" si="52"/>
        <v/>
      </c>
      <c r="AD35" s="5"/>
      <c r="BG35" s="7">
        <v>25</v>
      </c>
      <c r="DA35" s="7" t="e">
        <f>VLOOKUP(C35,listaBolsa!$D$2:$BA$248,1,0)</f>
        <v>#N/A</v>
      </c>
      <c r="DB35" s="7" t="e">
        <f>VLOOKUP(C35,listaBolsa!$D$2:$BA$248,2,0)</f>
        <v>#N/A</v>
      </c>
      <c r="DC35" s="7" t="e">
        <f>VLOOKUP(C35,listaBolsa!$D$2:$BA$248,10,0)</f>
        <v>#N/A</v>
      </c>
      <c r="DD35" s="7" t="e">
        <f>VLOOKUP(C35,listaBolsa!$D$2:$BA$248,14,0)</f>
        <v>#N/A</v>
      </c>
      <c r="DE35" s="7" t="e">
        <f>VLOOKUP(C35,listaBolsa!$D$2:$BA$248,23,0)</f>
        <v>#N/A</v>
      </c>
      <c r="DF35" s="7" t="e">
        <f>VLOOKUP(C35,listaBolsa!$D$2:$BA$248,29,0)</f>
        <v>#N/A</v>
      </c>
      <c r="DG35" s="7" t="e">
        <f>VLOOKUP(C35,listaBolsa!$D$2:$BA$248,36,0)</f>
        <v>#N/A</v>
      </c>
      <c r="DH35" s="7" t="e">
        <f>VLOOKUP(C35,listaBolsa!$D$2:$BA$248,40,0)</f>
        <v>#N/A</v>
      </c>
      <c r="DI35" s="7" t="e">
        <f>VLOOKUP(C35,listaBolsa!$D$2:$BA$248,48,0)</f>
        <v>#N/A</v>
      </c>
      <c r="DJ35" s="7" t="e">
        <f t="shared" si="16"/>
        <v>#N/A</v>
      </c>
      <c r="DK35" s="7" t="e">
        <f t="shared" si="17"/>
        <v>#N/A</v>
      </c>
      <c r="DL35" s="7" t="e">
        <f t="shared" si="18"/>
        <v>#N/A</v>
      </c>
      <c r="DM35" s="7" t="e">
        <f t="shared" si="19"/>
        <v>#N/A</v>
      </c>
      <c r="DN35" s="7" t="e">
        <f t="shared" si="20"/>
        <v>#N/A</v>
      </c>
      <c r="DO35" s="7" t="e">
        <f t="shared" si="21"/>
        <v>#N/A</v>
      </c>
      <c r="DP35" s="7" t="e">
        <f t="shared" si="22"/>
        <v>#N/A</v>
      </c>
      <c r="DQ35" s="7" t="e">
        <f t="shared" si="23"/>
        <v>#N/A</v>
      </c>
      <c r="DR35" s="7" t="e">
        <f t="shared" si="24"/>
        <v>#N/A</v>
      </c>
    </row>
    <row r="36" spans="1:122" s="7" customFormat="1" ht="20" hidden="1">
      <c r="A36" s="75" t="str">
        <f t="shared" si="53"/>
        <v/>
      </c>
      <c r="B36" s="101"/>
      <c r="C36" s="83"/>
      <c r="D36" s="75" t="str">
        <f>IF(C36="","",VLOOKUP(C36,listaBolsa!$D$2:$H$276,2,0))</f>
        <v/>
      </c>
      <c r="E36" s="101" t="str">
        <f>IF(C36="","",VLOOKUP(C36,listaBolsa!$D$2:$H$276,3,0))</f>
        <v/>
      </c>
      <c r="F36" s="102"/>
      <c r="G36" s="92" t="str">
        <f>IF(C36="","",VLOOKUP(C36,listaBolsa!$D$2:$H$276,5,0))</f>
        <v/>
      </c>
      <c r="H36" s="96" t="str">
        <f>IF(C36="","",VLOOKUP(C36,listaBolsa!$D$2:$W$276,10,0))</f>
        <v/>
      </c>
      <c r="I36" s="97" t="str">
        <f>IF(C36="","",VLOOKUP(C36,listaBolsa!$D$2:$W$276,14,0))</f>
        <v/>
      </c>
      <c r="J36" s="84" t="e">
        <f t="shared" si="4"/>
        <v>#VALUE!</v>
      </c>
      <c r="K36" s="84" t="e">
        <f t="shared" si="5"/>
        <v>#VALUE!</v>
      </c>
      <c r="L36" s="84" t="str">
        <f t="shared" si="6"/>
        <v/>
      </c>
      <c r="M36" s="84" t="str">
        <f t="shared" si="7"/>
        <v/>
      </c>
      <c r="N36" s="98" t="str">
        <f>IF(C36="","",VLOOKUP(C36,listaBolsa!$D$2:$AZ$276,23,0))</f>
        <v/>
      </c>
      <c r="O36" s="99" t="str">
        <f>IF(C36="","",VLOOKUP(C36,listaBolsa!$D$2:$AZ$276,27,0))</f>
        <v/>
      </c>
      <c r="P36" s="100" t="e">
        <f t="shared" si="8"/>
        <v>#VALUE!</v>
      </c>
      <c r="Q36" s="100" t="e">
        <f t="shared" si="9"/>
        <v>#VALUE!</v>
      </c>
      <c r="R36" s="100" t="str">
        <f t="shared" si="10"/>
        <v/>
      </c>
      <c r="S36" s="100" t="str">
        <f t="shared" si="11"/>
        <v/>
      </c>
      <c r="T36" s="85" t="str">
        <f>IF(C36="","",VLOOKUP(C36,listaBolsa!$D$2:$BB$276,36,0))</f>
        <v/>
      </c>
      <c r="U36" s="86" t="str">
        <f>IF(C36="","",VLOOKUP(C36,listaBolsa!$D$2:$BB$276,40,0))</f>
        <v/>
      </c>
      <c r="V36" s="87" t="e">
        <f t="shared" si="12"/>
        <v>#VALUE!</v>
      </c>
      <c r="W36" s="87" t="e">
        <f t="shared" si="13"/>
        <v>#VALUE!</v>
      </c>
      <c r="X36" s="87" t="str">
        <f t="shared" si="14"/>
        <v/>
      </c>
      <c r="Y36" s="87" t="str">
        <f t="shared" si="15"/>
        <v/>
      </c>
      <c r="Z36" s="88" t="str">
        <f t="shared" si="49"/>
        <v/>
      </c>
      <c r="AA36" s="88" t="str">
        <f t="shared" si="50"/>
        <v/>
      </c>
      <c r="AB36" s="78" t="str">
        <f t="shared" si="51"/>
        <v/>
      </c>
      <c r="AC36" s="91" t="str">
        <f t="shared" si="52"/>
        <v/>
      </c>
      <c r="AD36" s="5"/>
      <c r="BG36" s="7">
        <v>26</v>
      </c>
      <c r="DA36" s="7" t="e">
        <f>VLOOKUP(C36,listaBolsa!$D$2:$BA$248,1,0)</f>
        <v>#N/A</v>
      </c>
      <c r="DB36" s="7" t="e">
        <f>VLOOKUP(C36,listaBolsa!$D$2:$BA$248,2,0)</f>
        <v>#N/A</v>
      </c>
      <c r="DC36" s="7" t="e">
        <f>VLOOKUP(C36,listaBolsa!$D$2:$BA$248,10,0)</f>
        <v>#N/A</v>
      </c>
      <c r="DD36" s="7" t="e">
        <f>VLOOKUP(C36,listaBolsa!$D$2:$BA$248,14,0)</f>
        <v>#N/A</v>
      </c>
      <c r="DE36" s="7" t="e">
        <f>VLOOKUP(C36,listaBolsa!$D$2:$BA$248,23,0)</f>
        <v>#N/A</v>
      </c>
      <c r="DF36" s="7" t="e">
        <f>VLOOKUP(C36,listaBolsa!$D$2:$BA$248,29,0)</f>
        <v>#N/A</v>
      </c>
      <c r="DG36" s="7" t="e">
        <f>VLOOKUP(C36,listaBolsa!$D$2:$BA$248,36,0)</f>
        <v>#N/A</v>
      </c>
      <c r="DH36" s="7" t="e">
        <f>VLOOKUP(C36,listaBolsa!$D$2:$BA$248,40,0)</f>
        <v>#N/A</v>
      </c>
      <c r="DI36" s="7" t="e">
        <f>VLOOKUP(C36,listaBolsa!$D$2:$BA$248,48,0)</f>
        <v>#N/A</v>
      </c>
      <c r="DJ36" s="7" t="e">
        <f t="shared" si="16"/>
        <v>#N/A</v>
      </c>
      <c r="DK36" s="7" t="e">
        <f t="shared" si="17"/>
        <v>#N/A</v>
      </c>
      <c r="DL36" s="7" t="e">
        <f t="shared" si="18"/>
        <v>#N/A</v>
      </c>
      <c r="DM36" s="7" t="e">
        <f t="shared" si="19"/>
        <v>#N/A</v>
      </c>
      <c r="DN36" s="7" t="e">
        <f t="shared" si="20"/>
        <v>#N/A</v>
      </c>
      <c r="DO36" s="7" t="e">
        <f t="shared" si="21"/>
        <v>#N/A</v>
      </c>
      <c r="DP36" s="7" t="e">
        <f t="shared" si="22"/>
        <v>#N/A</v>
      </c>
      <c r="DQ36" s="7" t="e">
        <f t="shared" si="23"/>
        <v>#N/A</v>
      </c>
      <c r="DR36" s="7" t="e">
        <f t="shared" si="24"/>
        <v>#N/A</v>
      </c>
    </row>
    <row r="37" spans="1:122" s="7" customFormat="1" ht="20" hidden="1">
      <c r="A37" s="75" t="str">
        <f t="shared" si="53"/>
        <v/>
      </c>
      <c r="B37" s="101"/>
      <c r="C37" s="83"/>
      <c r="D37" s="75" t="str">
        <f>IF(C37="","",VLOOKUP(C37,listaBolsa!$D$2:$H$276,2,0))</f>
        <v/>
      </c>
      <c r="E37" s="101" t="str">
        <f>IF(C37="","",VLOOKUP(C37,listaBolsa!$D$2:$H$276,3,0))</f>
        <v/>
      </c>
      <c r="F37" s="102"/>
      <c r="G37" s="92" t="str">
        <f>IF(C37="","",VLOOKUP(C37,listaBolsa!$D$2:$H$276,5,0))</f>
        <v/>
      </c>
      <c r="H37" s="96" t="str">
        <f>IF(C37="","",VLOOKUP(C37,listaBolsa!$D$2:$W$276,10,0))</f>
        <v/>
      </c>
      <c r="I37" s="97" t="str">
        <f>IF(C37="","",VLOOKUP(C37,listaBolsa!$D$2:$W$276,14,0))</f>
        <v/>
      </c>
      <c r="J37" s="84" t="e">
        <f t="shared" si="4"/>
        <v>#VALUE!</v>
      </c>
      <c r="K37" s="84" t="e">
        <f t="shared" si="5"/>
        <v>#VALUE!</v>
      </c>
      <c r="L37" s="84" t="str">
        <f t="shared" si="6"/>
        <v/>
      </c>
      <c r="M37" s="84" t="str">
        <f t="shared" si="7"/>
        <v/>
      </c>
      <c r="N37" s="98" t="str">
        <f>IF(C37="","",VLOOKUP(C37,listaBolsa!$D$2:$AZ$276,23,0))</f>
        <v/>
      </c>
      <c r="O37" s="99" t="str">
        <f>IF(C37="","",VLOOKUP(C37,listaBolsa!$D$2:$AZ$276,27,0))</f>
        <v/>
      </c>
      <c r="P37" s="100" t="e">
        <f t="shared" si="8"/>
        <v>#VALUE!</v>
      </c>
      <c r="Q37" s="100" t="e">
        <f t="shared" si="9"/>
        <v>#VALUE!</v>
      </c>
      <c r="R37" s="100" t="str">
        <f t="shared" si="10"/>
        <v/>
      </c>
      <c r="S37" s="100" t="str">
        <f t="shared" si="11"/>
        <v/>
      </c>
      <c r="T37" s="85" t="str">
        <f>IF(C37="","",VLOOKUP(C37,listaBolsa!$D$2:$BB$276,36,0))</f>
        <v/>
      </c>
      <c r="U37" s="86" t="str">
        <f>IF(C37="","",VLOOKUP(C37,listaBolsa!$D$2:$BB$276,40,0))</f>
        <v/>
      </c>
      <c r="V37" s="87" t="e">
        <f t="shared" si="12"/>
        <v>#VALUE!</v>
      </c>
      <c r="W37" s="87" t="e">
        <f t="shared" si="13"/>
        <v>#VALUE!</v>
      </c>
      <c r="X37" s="87" t="str">
        <f t="shared" si="14"/>
        <v/>
      </c>
      <c r="Y37" s="87" t="str">
        <f t="shared" si="15"/>
        <v/>
      </c>
      <c r="Z37" s="88" t="str">
        <f t="shared" si="49"/>
        <v/>
      </c>
      <c r="AA37" s="88" t="str">
        <f t="shared" si="50"/>
        <v/>
      </c>
      <c r="AB37" s="78" t="str">
        <f t="shared" si="51"/>
        <v/>
      </c>
      <c r="AC37" s="91" t="str">
        <f t="shared" si="52"/>
        <v/>
      </c>
      <c r="AD37" s="5"/>
      <c r="BG37" s="7">
        <v>27</v>
      </c>
      <c r="DA37" s="7" t="e">
        <f>VLOOKUP(C37,listaBolsa!$D$2:$BA$248,1,0)</f>
        <v>#N/A</v>
      </c>
      <c r="DB37" s="7" t="e">
        <f>VLOOKUP(C37,listaBolsa!$D$2:$BA$248,2,0)</f>
        <v>#N/A</v>
      </c>
      <c r="DC37" s="7" t="e">
        <f>VLOOKUP(C37,listaBolsa!$D$2:$BA$248,10,0)</f>
        <v>#N/A</v>
      </c>
      <c r="DD37" s="7" t="e">
        <f>VLOOKUP(C37,listaBolsa!$D$2:$BA$248,14,0)</f>
        <v>#N/A</v>
      </c>
      <c r="DE37" s="7" t="e">
        <f>VLOOKUP(C37,listaBolsa!$D$2:$BA$248,23,0)</f>
        <v>#N/A</v>
      </c>
      <c r="DF37" s="7" t="e">
        <f>VLOOKUP(C37,listaBolsa!$D$2:$BA$248,29,0)</f>
        <v>#N/A</v>
      </c>
      <c r="DG37" s="7" t="e">
        <f>VLOOKUP(C37,listaBolsa!$D$2:$BA$248,36,0)</f>
        <v>#N/A</v>
      </c>
      <c r="DH37" s="7" t="e">
        <f>VLOOKUP(C37,listaBolsa!$D$2:$BA$248,40,0)</f>
        <v>#N/A</v>
      </c>
      <c r="DI37" s="7" t="e">
        <f>VLOOKUP(C37,listaBolsa!$D$2:$BA$248,48,0)</f>
        <v>#N/A</v>
      </c>
      <c r="DJ37" s="7" t="e">
        <f t="shared" si="16"/>
        <v>#N/A</v>
      </c>
      <c r="DK37" s="7" t="e">
        <f t="shared" si="17"/>
        <v>#N/A</v>
      </c>
      <c r="DL37" s="7" t="e">
        <f t="shared" si="18"/>
        <v>#N/A</v>
      </c>
      <c r="DM37" s="7" t="e">
        <f t="shared" si="19"/>
        <v>#N/A</v>
      </c>
      <c r="DN37" s="7" t="e">
        <f t="shared" si="20"/>
        <v>#N/A</v>
      </c>
      <c r="DO37" s="7" t="e">
        <f t="shared" si="21"/>
        <v>#N/A</v>
      </c>
      <c r="DP37" s="7" t="e">
        <f t="shared" si="22"/>
        <v>#N/A</v>
      </c>
      <c r="DQ37" s="7" t="e">
        <f t="shared" si="23"/>
        <v>#N/A</v>
      </c>
      <c r="DR37" s="7" t="e">
        <f t="shared" si="24"/>
        <v>#N/A</v>
      </c>
    </row>
    <row r="38" spans="1:122" s="7" customFormat="1" ht="20" hidden="1">
      <c r="A38" s="75" t="str">
        <f t="shared" si="53"/>
        <v/>
      </c>
      <c r="B38" s="101"/>
      <c r="C38" s="83"/>
      <c r="D38" s="75" t="str">
        <f>IF(C38="","",VLOOKUP(C38,listaBolsa!$D$2:$H$276,2,0))</f>
        <v/>
      </c>
      <c r="E38" s="101" t="str">
        <f>IF(C38="","",VLOOKUP(C38,listaBolsa!$D$2:$H$276,3,0))</f>
        <v/>
      </c>
      <c r="F38" s="102"/>
      <c r="G38" s="92" t="str">
        <f>IF(C38="","",VLOOKUP(C38,listaBolsa!$D$2:$H$276,5,0))</f>
        <v/>
      </c>
      <c r="H38" s="96" t="str">
        <f>IF(C38="","",VLOOKUP(C38,listaBolsa!$D$2:$W$276,10,0))</f>
        <v/>
      </c>
      <c r="I38" s="97" t="str">
        <f>IF(C38="","",VLOOKUP(C38,listaBolsa!$D$2:$W$276,14,0))</f>
        <v/>
      </c>
      <c r="J38" s="84" t="e">
        <f t="shared" si="4"/>
        <v>#VALUE!</v>
      </c>
      <c r="K38" s="84" t="e">
        <f t="shared" si="5"/>
        <v>#VALUE!</v>
      </c>
      <c r="L38" s="84" t="str">
        <f t="shared" si="6"/>
        <v/>
      </c>
      <c r="M38" s="84" t="str">
        <f t="shared" si="7"/>
        <v/>
      </c>
      <c r="N38" s="98" t="str">
        <f>IF(C38="","",VLOOKUP(C38,listaBolsa!$D$2:$AZ$276,23,0))</f>
        <v/>
      </c>
      <c r="O38" s="99" t="str">
        <f>IF(C38="","",VLOOKUP(C38,listaBolsa!$D$2:$AZ$276,27,0))</f>
        <v/>
      </c>
      <c r="P38" s="100" t="e">
        <f t="shared" si="8"/>
        <v>#VALUE!</v>
      </c>
      <c r="Q38" s="100" t="e">
        <f t="shared" si="9"/>
        <v>#VALUE!</v>
      </c>
      <c r="R38" s="100" t="str">
        <f t="shared" si="10"/>
        <v/>
      </c>
      <c r="S38" s="100" t="str">
        <f t="shared" si="11"/>
        <v/>
      </c>
      <c r="T38" s="85" t="str">
        <f>IF(C38="","",VLOOKUP(C38,listaBolsa!$D$2:$BB$276,36,0))</f>
        <v/>
      </c>
      <c r="U38" s="86" t="str">
        <f>IF(C38="","",VLOOKUP(C38,listaBolsa!$D$2:$BB$276,40,0))</f>
        <v/>
      </c>
      <c r="V38" s="87" t="e">
        <f t="shared" si="12"/>
        <v>#VALUE!</v>
      </c>
      <c r="W38" s="87" t="e">
        <f t="shared" si="13"/>
        <v>#VALUE!</v>
      </c>
      <c r="X38" s="87" t="str">
        <f t="shared" si="14"/>
        <v/>
      </c>
      <c r="Y38" s="87" t="str">
        <f t="shared" si="15"/>
        <v/>
      </c>
      <c r="Z38" s="88" t="str">
        <f t="shared" si="49"/>
        <v/>
      </c>
      <c r="AA38" s="88" t="str">
        <f t="shared" si="50"/>
        <v/>
      </c>
      <c r="AB38" s="78" t="str">
        <f t="shared" si="51"/>
        <v/>
      </c>
      <c r="AC38" s="91" t="str">
        <f t="shared" si="52"/>
        <v/>
      </c>
      <c r="AD38" s="5"/>
      <c r="BG38" s="7">
        <v>28</v>
      </c>
      <c r="DA38" s="7" t="e">
        <f>VLOOKUP(C38,listaBolsa!$D$2:$BA$248,1,0)</f>
        <v>#N/A</v>
      </c>
      <c r="DB38" s="7" t="e">
        <f>VLOOKUP(C38,listaBolsa!$D$2:$BA$248,2,0)</f>
        <v>#N/A</v>
      </c>
      <c r="DC38" s="7" t="e">
        <f>VLOOKUP(C38,listaBolsa!$D$2:$BA$248,10,0)</f>
        <v>#N/A</v>
      </c>
      <c r="DD38" s="7" t="e">
        <f>VLOOKUP(C38,listaBolsa!$D$2:$BA$248,14,0)</f>
        <v>#N/A</v>
      </c>
      <c r="DE38" s="7" t="e">
        <f>VLOOKUP(C38,listaBolsa!$D$2:$BA$248,23,0)</f>
        <v>#N/A</v>
      </c>
      <c r="DF38" s="7" t="e">
        <f>VLOOKUP(C38,listaBolsa!$D$2:$BA$248,29,0)</f>
        <v>#N/A</v>
      </c>
      <c r="DG38" s="7" t="e">
        <f>VLOOKUP(C38,listaBolsa!$D$2:$BA$248,36,0)</f>
        <v>#N/A</v>
      </c>
      <c r="DH38" s="7" t="e">
        <f>VLOOKUP(C38,listaBolsa!$D$2:$BA$248,40,0)</f>
        <v>#N/A</v>
      </c>
      <c r="DI38" s="7" t="e">
        <f>VLOOKUP(C38,listaBolsa!$D$2:$BA$248,48,0)</f>
        <v>#N/A</v>
      </c>
      <c r="DJ38" s="7" t="e">
        <f t="shared" si="16"/>
        <v>#N/A</v>
      </c>
      <c r="DK38" s="7" t="e">
        <f t="shared" si="17"/>
        <v>#N/A</v>
      </c>
      <c r="DL38" s="7" t="e">
        <f t="shared" si="18"/>
        <v>#N/A</v>
      </c>
      <c r="DM38" s="7" t="e">
        <f t="shared" si="19"/>
        <v>#N/A</v>
      </c>
      <c r="DN38" s="7" t="e">
        <f t="shared" si="20"/>
        <v>#N/A</v>
      </c>
      <c r="DO38" s="7" t="e">
        <f t="shared" si="21"/>
        <v>#N/A</v>
      </c>
      <c r="DP38" s="7" t="e">
        <f t="shared" si="22"/>
        <v>#N/A</v>
      </c>
      <c r="DQ38" s="7" t="e">
        <f t="shared" si="23"/>
        <v>#N/A</v>
      </c>
      <c r="DR38" s="7" t="e">
        <f t="shared" si="24"/>
        <v>#N/A</v>
      </c>
    </row>
    <row r="39" spans="1:122" s="7" customFormat="1" ht="20" hidden="1">
      <c r="A39" s="75" t="str">
        <f t="shared" si="53"/>
        <v/>
      </c>
      <c r="B39" s="101"/>
      <c r="C39" s="83"/>
      <c r="D39" s="75" t="str">
        <f>IF(C39="","",VLOOKUP(C39,listaBolsa!$D$2:$H$276,2,0))</f>
        <v/>
      </c>
      <c r="E39" s="101" t="str">
        <f>IF(C39="","",VLOOKUP(C39,listaBolsa!$D$2:$H$276,3,0))</f>
        <v/>
      </c>
      <c r="F39" s="102"/>
      <c r="G39" s="92" t="str">
        <f>IF(C39="","",VLOOKUP(C39,listaBolsa!$D$2:$H$276,5,0))</f>
        <v/>
      </c>
      <c r="H39" s="96" t="str">
        <f>IF(C39="","",VLOOKUP(C39,listaBolsa!$D$2:$W$276,10,0))</f>
        <v/>
      </c>
      <c r="I39" s="97" t="str">
        <f>IF(C39="","",VLOOKUP(C39,listaBolsa!$D$2:$W$276,14,0))</f>
        <v/>
      </c>
      <c r="J39" s="84" t="e">
        <f t="shared" si="4"/>
        <v>#VALUE!</v>
      </c>
      <c r="K39" s="84" t="e">
        <f t="shared" si="5"/>
        <v>#VALUE!</v>
      </c>
      <c r="L39" s="84" t="str">
        <f t="shared" si="6"/>
        <v/>
      </c>
      <c r="M39" s="84" t="str">
        <f t="shared" si="7"/>
        <v/>
      </c>
      <c r="N39" s="98" t="str">
        <f>IF(C39="","",VLOOKUP(C39,listaBolsa!$D$2:$AZ$276,23,0))</f>
        <v/>
      </c>
      <c r="O39" s="99" t="str">
        <f>IF(C39="","",VLOOKUP(C39,listaBolsa!$D$2:$AZ$276,27,0))</f>
        <v/>
      </c>
      <c r="P39" s="100" t="e">
        <f t="shared" si="8"/>
        <v>#VALUE!</v>
      </c>
      <c r="Q39" s="100" t="e">
        <f t="shared" si="9"/>
        <v>#VALUE!</v>
      </c>
      <c r="R39" s="100" t="str">
        <f t="shared" si="10"/>
        <v/>
      </c>
      <c r="S39" s="100" t="str">
        <f t="shared" si="11"/>
        <v/>
      </c>
      <c r="T39" s="85" t="str">
        <f>IF(C39="","",VLOOKUP(C39,listaBolsa!$D$2:$BB$276,36,0))</f>
        <v/>
      </c>
      <c r="U39" s="86" t="str">
        <f>IF(C39="","",VLOOKUP(C39,listaBolsa!$D$2:$BB$276,40,0))</f>
        <v/>
      </c>
      <c r="V39" s="87" t="e">
        <f t="shared" si="12"/>
        <v>#VALUE!</v>
      </c>
      <c r="W39" s="87" t="e">
        <f t="shared" si="13"/>
        <v>#VALUE!</v>
      </c>
      <c r="X39" s="87" t="str">
        <f t="shared" si="14"/>
        <v/>
      </c>
      <c r="Y39" s="87" t="str">
        <f t="shared" si="15"/>
        <v/>
      </c>
      <c r="Z39" s="88" t="str">
        <f t="shared" si="49"/>
        <v/>
      </c>
      <c r="AA39" s="88" t="str">
        <f t="shared" si="50"/>
        <v/>
      </c>
      <c r="AB39" s="78" t="str">
        <f t="shared" si="51"/>
        <v/>
      </c>
      <c r="AC39" s="91" t="str">
        <f t="shared" si="52"/>
        <v/>
      </c>
      <c r="AD39" s="5"/>
      <c r="BG39" s="7">
        <v>29</v>
      </c>
      <c r="DA39" s="7" t="e">
        <f>VLOOKUP(C39,listaBolsa!$D$2:$BA$248,1,0)</f>
        <v>#N/A</v>
      </c>
      <c r="DB39" s="7" t="e">
        <f>VLOOKUP(C39,listaBolsa!$D$2:$BA$248,2,0)</f>
        <v>#N/A</v>
      </c>
      <c r="DC39" s="7" t="e">
        <f>VLOOKUP(C39,listaBolsa!$D$2:$BA$248,10,0)</f>
        <v>#N/A</v>
      </c>
      <c r="DD39" s="7" t="e">
        <f>VLOOKUP(C39,listaBolsa!$D$2:$BA$248,14,0)</f>
        <v>#N/A</v>
      </c>
      <c r="DE39" s="7" t="e">
        <f>VLOOKUP(C39,listaBolsa!$D$2:$BA$248,23,0)</f>
        <v>#N/A</v>
      </c>
      <c r="DF39" s="7" t="e">
        <f>VLOOKUP(C39,listaBolsa!$D$2:$BA$248,29,0)</f>
        <v>#N/A</v>
      </c>
      <c r="DG39" s="7" t="e">
        <f>VLOOKUP(C39,listaBolsa!$D$2:$BA$248,36,0)</f>
        <v>#N/A</v>
      </c>
      <c r="DH39" s="7" t="e">
        <f>VLOOKUP(C39,listaBolsa!$D$2:$BA$248,40,0)</f>
        <v>#N/A</v>
      </c>
      <c r="DI39" s="7" t="e">
        <f>VLOOKUP(C39,listaBolsa!$D$2:$BA$248,48,0)</f>
        <v>#N/A</v>
      </c>
      <c r="DJ39" s="7" t="e">
        <f t="shared" si="16"/>
        <v>#N/A</v>
      </c>
      <c r="DK39" s="7" t="e">
        <f t="shared" si="17"/>
        <v>#N/A</v>
      </c>
      <c r="DL39" s="7" t="e">
        <f t="shared" si="18"/>
        <v>#N/A</v>
      </c>
      <c r="DM39" s="7" t="e">
        <f t="shared" si="19"/>
        <v>#N/A</v>
      </c>
      <c r="DN39" s="7" t="e">
        <f t="shared" si="20"/>
        <v>#N/A</v>
      </c>
      <c r="DO39" s="7" t="e">
        <f t="shared" si="21"/>
        <v>#N/A</v>
      </c>
      <c r="DP39" s="7" t="e">
        <f t="shared" si="22"/>
        <v>#N/A</v>
      </c>
      <c r="DQ39" s="7" t="e">
        <f t="shared" si="23"/>
        <v>#N/A</v>
      </c>
      <c r="DR39" s="7" t="e">
        <f t="shared" si="24"/>
        <v>#N/A</v>
      </c>
    </row>
    <row r="40" spans="1:122" s="7" customFormat="1" ht="20" hidden="1">
      <c r="A40" s="75" t="str">
        <f t="shared" si="53"/>
        <v/>
      </c>
      <c r="B40" s="101"/>
      <c r="C40" s="83"/>
      <c r="D40" s="75" t="str">
        <f>IF(C40="","",VLOOKUP(C40,listaBolsa!$D$2:$H$276,2,0))</f>
        <v/>
      </c>
      <c r="E40" s="101" t="str">
        <f>IF(C40="","",VLOOKUP(C40,listaBolsa!$D$2:$H$276,3,0))</f>
        <v/>
      </c>
      <c r="F40" s="102"/>
      <c r="G40" s="92" t="str">
        <f>IF(C40="","",VLOOKUP(C40,listaBolsa!$D$2:$H$276,5,0))</f>
        <v/>
      </c>
      <c r="H40" s="96" t="str">
        <f>IF(C40="","",VLOOKUP(C40,listaBolsa!$D$2:$W$276,10,0))</f>
        <v/>
      </c>
      <c r="I40" s="97" t="str">
        <f>IF(C40="","",VLOOKUP(C40,listaBolsa!$D$2:$W$276,14,0))</f>
        <v/>
      </c>
      <c r="J40" s="84" t="e">
        <f t="shared" si="4"/>
        <v>#VALUE!</v>
      </c>
      <c r="K40" s="84" t="e">
        <f t="shared" si="5"/>
        <v>#VALUE!</v>
      </c>
      <c r="L40" s="84" t="str">
        <f t="shared" si="6"/>
        <v/>
      </c>
      <c r="M40" s="84" t="str">
        <f t="shared" si="7"/>
        <v/>
      </c>
      <c r="N40" s="98" t="str">
        <f>IF(C40="","",VLOOKUP(C40,listaBolsa!$D$2:$AZ$276,23,0))</f>
        <v/>
      </c>
      <c r="O40" s="99" t="str">
        <f>IF(C40="","",VLOOKUP(C40,listaBolsa!$D$2:$AZ$276,27,0))</f>
        <v/>
      </c>
      <c r="P40" s="100" t="e">
        <f t="shared" si="8"/>
        <v>#VALUE!</v>
      </c>
      <c r="Q40" s="100" t="e">
        <f t="shared" si="9"/>
        <v>#VALUE!</v>
      </c>
      <c r="R40" s="100" t="str">
        <f t="shared" si="10"/>
        <v/>
      </c>
      <c r="S40" s="100" t="str">
        <f t="shared" si="11"/>
        <v/>
      </c>
      <c r="T40" s="85" t="str">
        <f>IF(C40="","",VLOOKUP(C40,listaBolsa!$D$2:$BB$276,36,0))</f>
        <v/>
      </c>
      <c r="U40" s="86" t="str">
        <f>IF(C40="","",VLOOKUP(C40,listaBolsa!$D$2:$BB$276,40,0))</f>
        <v/>
      </c>
      <c r="V40" s="87" t="e">
        <f t="shared" si="12"/>
        <v>#VALUE!</v>
      </c>
      <c r="W40" s="87" t="e">
        <f t="shared" si="13"/>
        <v>#VALUE!</v>
      </c>
      <c r="X40" s="87" t="str">
        <f t="shared" si="14"/>
        <v/>
      </c>
      <c r="Y40" s="87" t="str">
        <f t="shared" si="15"/>
        <v/>
      </c>
      <c r="Z40" s="88" t="str">
        <f t="shared" si="49"/>
        <v/>
      </c>
      <c r="AA40" s="88" t="str">
        <f t="shared" si="50"/>
        <v/>
      </c>
      <c r="AB40" s="78" t="str">
        <f t="shared" si="51"/>
        <v/>
      </c>
      <c r="AC40" s="91" t="str">
        <f t="shared" si="52"/>
        <v/>
      </c>
      <c r="AD40" s="5"/>
      <c r="BG40" s="7">
        <v>30</v>
      </c>
      <c r="DA40" s="7" t="e">
        <f>VLOOKUP(C40,listaBolsa!$D$2:$BA$248,1,0)</f>
        <v>#N/A</v>
      </c>
      <c r="DB40" s="7" t="e">
        <f>VLOOKUP(C40,listaBolsa!$D$2:$BA$248,2,0)</f>
        <v>#N/A</v>
      </c>
      <c r="DC40" s="7" t="e">
        <f>VLOOKUP(C40,listaBolsa!$D$2:$BA$248,10,0)</f>
        <v>#N/A</v>
      </c>
      <c r="DD40" s="7" t="e">
        <f>VLOOKUP(C40,listaBolsa!$D$2:$BA$248,14,0)</f>
        <v>#N/A</v>
      </c>
      <c r="DE40" s="7" t="e">
        <f>VLOOKUP(C40,listaBolsa!$D$2:$BA$248,23,0)</f>
        <v>#N/A</v>
      </c>
      <c r="DF40" s="7" t="e">
        <f>VLOOKUP(C40,listaBolsa!$D$2:$BA$248,29,0)</f>
        <v>#N/A</v>
      </c>
      <c r="DG40" s="7" t="e">
        <f>VLOOKUP(C40,listaBolsa!$D$2:$BA$248,36,0)</f>
        <v>#N/A</v>
      </c>
      <c r="DH40" s="7" t="e">
        <f>VLOOKUP(C40,listaBolsa!$D$2:$BA$248,40,0)</f>
        <v>#N/A</v>
      </c>
      <c r="DI40" s="7" t="e">
        <f>VLOOKUP(C40,listaBolsa!$D$2:$BA$248,48,0)</f>
        <v>#N/A</v>
      </c>
      <c r="DJ40" s="7" t="e">
        <f t="shared" si="16"/>
        <v>#N/A</v>
      </c>
      <c r="DK40" s="7" t="e">
        <f t="shared" si="17"/>
        <v>#N/A</v>
      </c>
      <c r="DL40" s="7" t="e">
        <f t="shared" si="18"/>
        <v>#N/A</v>
      </c>
      <c r="DM40" s="7" t="e">
        <f t="shared" si="19"/>
        <v>#N/A</v>
      </c>
      <c r="DN40" s="7" t="e">
        <f t="shared" si="20"/>
        <v>#N/A</v>
      </c>
      <c r="DO40" s="7" t="e">
        <f t="shared" si="21"/>
        <v>#N/A</v>
      </c>
      <c r="DP40" s="7" t="e">
        <f t="shared" si="22"/>
        <v>#N/A</v>
      </c>
      <c r="DQ40" s="7" t="e">
        <f t="shared" si="23"/>
        <v>#N/A</v>
      </c>
      <c r="DR40" s="7" t="e">
        <f t="shared" si="24"/>
        <v>#N/A</v>
      </c>
    </row>
    <row r="41" spans="1:122" s="7" customFormat="1" ht="20" hidden="1">
      <c r="A41" s="75" t="str">
        <f t="shared" si="53"/>
        <v/>
      </c>
      <c r="B41" s="101"/>
      <c r="C41" s="83"/>
      <c r="D41" s="75" t="str">
        <f>IF(C41="","",VLOOKUP(C41,listaBolsa!$D$2:$H$276,2,0))</f>
        <v/>
      </c>
      <c r="E41" s="101" t="str">
        <f>IF(C41="","",VLOOKUP(C41,listaBolsa!$D$2:$H$276,3,0))</f>
        <v/>
      </c>
      <c r="F41" s="102"/>
      <c r="G41" s="92" t="str">
        <f>IF(C41="","",VLOOKUP(C41,listaBolsa!$D$2:$H$276,5,0))</f>
        <v/>
      </c>
      <c r="H41" s="96" t="str">
        <f>IF(C41="","",VLOOKUP(C41,listaBolsa!$D$2:$W$276,10,0))</f>
        <v/>
      </c>
      <c r="I41" s="97" t="str">
        <f>IF(C41="","",VLOOKUP(C41,listaBolsa!$D$2:$W$276,14,0))</f>
        <v/>
      </c>
      <c r="J41" s="84" t="e">
        <f t="shared" si="4"/>
        <v>#VALUE!</v>
      </c>
      <c r="K41" s="84" t="e">
        <f t="shared" si="5"/>
        <v>#VALUE!</v>
      </c>
      <c r="L41" s="84" t="str">
        <f t="shared" si="6"/>
        <v/>
      </c>
      <c r="M41" s="84" t="str">
        <f t="shared" si="7"/>
        <v/>
      </c>
      <c r="N41" s="98" t="str">
        <f>IF(C41="","",VLOOKUP(C41,listaBolsa!$D$2:$AZ$276,23,0))</f>
        <v/>
      </c>
      <c r="O41" s="99" t="str">
        <f>IF(C41="","",VLOOKUP(C41,listaBolsa!$D$2:$AZ$276,27,0))</f>
        <v/>
      </c>
      <c r="P41" s="100" t="e">
        <f t="shared" si="8"/>
        <v>#VALUE!</v>
      </c>
      <c r="Q41" s="100" t="e">
        <f t="shared" si="9"/>
        <v>#VALUE!</v>
      </c>
      <c r="R41" s="100" t="str">
        <f t="shared" si="10"/>
        <v/>
      </c>
      <c r="S41" s="100" t="str">
        <f t="shared" si="11"/>
        <v/>
      </c>
      <c r="T41" s="85" t="str">
        <f>IF(C41="","",VLOOKUP(C41,listaBolsa!$D$2:$BB$276,36,0))</f>
        <v/>
      </c>
      <c r="U41" s="86" t="str">
        <f>IF(C41="","",VLOOKUP(C41,listaBolsa!$D$2:$BB$276,40,0))</f>
        <v/>
      </c>
      <c r="V41" s="87" t="e">
        <f t="shared" si="12"/>
        <v>#VALUE!</v>
      </c>
      <c r="W41" s="87" t="e">
        <f t="shared" si="13"/>
        <v>#VALUE!</v>
      </c>
      <c r="X41" s="87" t="str">
        <f t="shared" si="14"/>
        <v/>
      </c>
      <c r="Y41" s="87" t="str">
        <f t="shared" si="15"/>
        <v/>
      </c>
      <c r="Z41" s="88" t="str">
        <f t="shared" si="49"/>
        <v/>
      </c>
      <c r="AA41" s="88" t="str">
        <f t="shared" si="50"/>
        <v/>
      </c>
      <c r="AB41" s="78" t="str">
        <f t="shared" si="51"/>
        <v/>
      </c>
      <c r="AC41" s="91" t="str">
        <f t="shared" si="52"/>
        <v/>
      </c>
      <c r="AD41" s="5"/>
      <c r="BG41" s="7">
        <v>31</v>
      </c>
      <c r="DA41" s="7" t="e">
        <f>VLOOKUP(C41,listaBolsa!$D$2:$BA$248,1,0)</f>
        <v>#N/A</v>
      </c>
      <c r="DB41" s="7" t="e">
        <f>VLOOKUP(C41,listaBolsa!$D$2:$BA$248,2,0)</f>
        <v>#N/A</v>
      </c>
      <c r="DC41" s="7" t="e">
        <f>VLOOKUP(C41,listaBolsa!$D$2:$BA$248,10,0)</f>
        <v>#N/A</v>
      </c>
      <c r="DD41" s="7" t="e">
        <f>VLOOKUP(C41,listaBolsa!$D$2:$BA$248,14,0)</f>
        <v>#N/A</v>
      </c>
      <c r="DE41" s="7" t="e">
        <f>VLOOKUP(C41,listaBolsa!$D$2:$BA$248,23,0)</f>
        <v>#N/A</v>
      </c>
      <c r="DF41" s="7" t="e">
        <f>VLOOKUP(C41,listaBolsa!$D$2:$BA$248,29,0)</f>
        <v>#N/A</v>
      </c>
      <c r="DG41" s="7" t="e">
        <f>VLOOKUP(C41,listaBolsa!$D$2:$BA$248,36,0)</f>
        <v>#N/A</v>
      </c>
      <c r="DH41" s="7" t="e">
        <f>VLOOKUP(C41,listaBolsa!$D$2:$BA$248,40,0)</f>
        <v>#N/A</v>
      </c>
      <c r="DI41" s="7" t="e">
        <f>VLOOKUP(C41,listaBolsa!$D$2:$BA$248,48,0)</f>
        <v>#N/A</v>
      </c>
      <c r="DJ41" s="7" t="e">
        <f t="shared" si="16"/>
        <v>#N/A</v>
      </c>
      <c r="DK41" s="7" t="e">
        <f t="shared" si="17"/>
        <v>#N/A</v>
      </c>
      <c r="DL41" s="7" t="e">
        <f t="shared" si="18"/>
        <v>#N/A</v>
      </c>
      <c r="DM41" s="7" t="e">
        <f t="shared" si="19"/>
        <v>#N/A</v>
      </c>
      <c r="DN41" s="7" t="e">
        <f t="shared" si="20"/>
        <v>#N/A</v>
      </c>
      <c r="DO41" s="7" t="e">
        <f t="shared" si="21"/>
        <v>#N/A</v>
      </c>
      <c r="DP41" s="7" t="e">
        <f t="shared" si="22"/>
        <v>#N/A</v>
      </c>
      <c r="DQ41" s="7" t="e">
        <f t="shared" si="23"/>
        <v>#N/A</v>
      </c>
      <c r="DR41" s="7" t="e">
        <f t="shared" si="24"/>
        <v>#N/A</v>
      </c>
    </row>
    <row r="42" spans="1:122" s="7" customFormat="1" ht="20" hidden="1">
      <c r="A42" s="75" t="str">
        <f t="shared" si="53"/>
        <v/>
      </c>
      <c r="B42" s="101"/>
      <c r="C42" s="83"/>
      <c r="D42" s="75" t="str">
        <f>IF(C42="","",VLOOKUP(C42,listaBolsa!$D$2:$H$276,2,0))</f>
        <v/>
      </c>
      <c r="E42" s="101" t="str">
        <f>IF(C42="","",VLOOKUP(C42,listaBolsa!$D$2:$H$276,3,0))</f>
        <v/>
      </c>
      <c r="F42" s="102"/>
      <c r="G42" s="92" t="str">
        <f>IF(C42="","",VLOOKUP(C42,listaBolsa!$D$2:$H$276,5,0))</f>
        <v/>
      </c>
      <c r="H42" s="96" t="str">
        <f>IF(C42="","",VLOOKUP(C42,listaBolsa!$D$2:$W$276,10,0))</f>
        <v/>
      </c>
      <c r="I42" s="97" t="str">
        <f>IF(C42="","",VLOOKUP(C42,listaBolsa!$D$2:$W$276,14,0))</f>
        <v/>
      </c>
      <c r="J42" s="84" t="e">
        <f t="shared" si="4"/>
        <v>#VALUE!</v>
      </c>
      <c r="K42" s="84" t="e">
        <f t="shared" si="5"/>
        <v>#VALUE!</v>
      </c>
      <c r="L42" s="84" t="str">
        <f t="shared" si="6"/>
        <v/>
      </c>
      <c r="M42" s="84" t="str">
        <f t="shared" si="7"/>
        <v/>
      </c>
      <c r="N42" s="98" t="str">
        <f>IF(C42="","",VLOOKUP(C42,listaBolsa!$D$2:$AZ$276,23,0))</f>
        <v/>
      </c>
      <c r="O42" s="99" t="str">
        <f>IF(C42="","",VLOOKUP(C42,listaBolsa!$D$2:$AZ$276,27,0))</f>
        <v/>
      </c>
      <c r="P42" s="100" t="e">
        <f t="shared" si="8"/>
        <v>#VALUE!</v>
      </c>
      <c r="Q42" s="100" t="e">
        <f t="shared" si="9"/>
        <v>#VALUE!</v>
      </c>
      <c r="R42" s="100" t="str">
        <f t="shared" si="10"/>
        <v/>
      </c>
      <c r="S42" s="100" t="str">
        <f t="shared" si="11"/>
        <v/>
      </c>
      <c r="T42" s="85" t="str">
        <f>IF(C42="","",VLOOKUP(C42,listaBolsa!$D$2:$BB$276,36,0))</f>
        <v/>
      </c>
      <c r="U42" s="86" t="str">
        <f>IF(C42="","",VLOOKUP(C42,listaBolsa!$D$2:$BB$276,40,0))</f>
        <v/>
      </c>
      <c r="V42" s="87" t="e">
        <f t="shared" si="12"/>
        <v>#VALUE!</v>
      </c>
      <c r="W42" s="87" t="e">
        <f t="shared" si="13"/>
        <v>#VALUE!</v>
      </c>
      <c r="X42" s="87" t="str">
        <f t="shared" si="14"/>
        <v/>
      </c>
      <c r="Y42" s="87" t="str">
        <f t="shared" si="15"/>
        <v/>
      </c>
      <c r="Z42" s="88" t="str">
        <f t="shared" si="49"/>
        <v/>
      </c>
      <c r="AA42" s="88" t="str">
        <f t="shared" si="50"/>
        <v/>
      </c>
      <c r="AB42" s="78" t="str">
        <f t="shared" si="51"/>
        <v/>
      </c>
      <c r="AC42" s="91" t="str">
        <f t="shared" si="52"/>
        <v/>
      </c>
      <c r="AD42" s="5"/>
      <c r="BG42" s="7">
        <v>32</v>
      </c>
      <c r="DA42" s="7" t="e">
        <f>VLOOKUP(C42,listaBolsa!$D$2:$BA$248,1,0)</f>
        <v>#N/A</v>
      </c>
      <c r="DB42" s="7" t="e">
        <f>VLOOKUP(C42,listaBolsa!$D$2:$BA$248,2,0)</f>
        <v>#N/A</v>
      </c>
      <c r="DC42" s="7" t="e">
        <f>VLOOKUP(C42,listaBolsa!$D$2:$BA$248,10,0)</f>
        <v>#N/A</v>
      </c>
      <c r="DD42" s="7" t="e">
        <f>VLOOKUP(C42,listaBolsa!$D$2:$BA$248,14,0)</f>
        <v>#N/A</v>
      </c>
      <c r="DE42" s="7" t="e">
        <f>VLOOKUP(C42,listaBolsa!$D$2:$BA$248,23,0)</f>
        <v>#N/A</v>
      </c>
      <c r="DF42" s="7" t="e">
        <f>VLOOKUP(C42,listaBolsa!$D$2:$BA$248,29,0)</f>
        <v>#N/A</v>
      </c>
      <c r="DG42" s="7" t="e">
        <f>VLOOKUP(C42,listaBolsa!$D$2:$BA$248,36,0)</f>
        <v>#N/A</v>
      </c>
      <c r="DH42" s="7" t="e">
        <f>VLOOKUP(C42,listaBolsa!$D$2:$BA$248,40,0)</f>
        <v>#N/A</v>
      </c>
      <c r="DI42" s="7" t="e">
        <f>VLOOKUP(C42,listaBolsa!$D$2:$BA$248,48,0)</f>
        <v>#N/A</v>
      </c>
      <c r="DJ42" s="7" t="e">
        <f t="shared" si="16"/>
        <v>#N/A</v>
      </c>
      <c r="DK42" s="7" t="e">
        <f t="shared" si="17"/>
        <v>#N/A</v>
      </c>
      <c r="DL42" s="7" t="e">
        <f t="shared" si="18"/>
        <v>#N/A</v>
      </c>
      <c r="DM42" s="7" t="e">
        <f t="shared" si="19"/>
        <v>#N/A</v>
      </c>
      <c r="DN42" s="7" t="e">
        <f t="shared" si="20"/>
        <v>#N/A</v>
      </c>
      <c r="DO42" s="7" t="e">
        <f t="shared" si="21"/>
        <v>#N/A</v>
      </c>
      <c r="DP42" s="7" t="e">
        <f t="shared" si="22"/>
        <v>#N/A</v>
      </c>
      <c r="DQ42" s="7" t="e">
        <f t="shared" si="23"/>
        <v>#N/A</v>
      </c>
      <c r="DR42" s="7" t="e">
        <f t="shared" si="24"/>
        <v>#N/A</v>
      </c>
    </row>
    <row r="43" spans="1:122" s="7" customFormat="1" ht="20" hidden="1">
      <c r="A43" s="75" t="str">
        <f t="shared" si="53"/>
        <v/>
      </c>
      <c r="B43" s="101"/>
      <c r="C43" s="83"/>
      <c r="D43" s="75" t="str">
        <f>IF(C43="","",VLOOKUP(C43,listaBolsa!$D$2:$H$276,2,0))</f>
        <v/>
      </c>
      <c r="E43" s="101" t="str">
        <f>IF(C43="","",VLOOKUP(C43,listaBolsa!$D$2:$H$276,3,0))</f>
        <v/>
      </c>
      <c r="F43" s="102"/>
      <c r="G43" s="92" t="str">
        <f>IF(C43="","",VLOOKUP(C43,listaBolsa!$D$2:$H$276,5,0))</f>
        <v/>
      </c>
      <c r="H43" s="96" t="str">
        <f>IF(C43="","",VLOOKUP(C43,listaBolsa!$D$2:$W$276,10,0))</f>
        <v/>
      </c>
      <c r="I43" s="97" t="str">
        <f>IF(C43="","",VLOOKUP(C43,listaBolsa!$D$2:$W$276,14,0))</f>
        <v/>
      </c>
      <c r="J43" s="84" t="e">
        <f t="shared" si="4"/>
        <v>#VALUE!</v>
      </c>
      <c r="K43" s="84" t="e">
        <f t="shared" si="5"/>
        <v>#VALUE!</v>
      </c>
      <c r="L43" s="84" t="str">
        <f t="shared" si="6"/>
        <v/>
      </c>
      <c r="M43" s="84" t="str">
        <f t="shared" si="7"/>
        <v/>
      </c>
      <c r="N43" s="98" t="str">
        <f>IF(C43="","",VLOOKUP(C43,listaBolsa!$D$2:$AZ$276,23,0))</f>
        <v/>
      </c>
      <c r="O43" s="99" t="str">
        <f>IF(C43="","",VLOOKUP(C43,listaBolsa!$D$2:$AZ$276,27,0))</f>
        <v/>
      </c>
      <c r="P43" s="100" t="e">
        <f t="shared" si="8"/>
        <v>#VALUE!</v>
      </c>
      <c r="Q43" s="100" t="e">
        <f t="shared" si="9"/>
        <v>#VALUE!</v>
      </c>
      <c r="R43" s="100" t="str">
        <f t="shared" si="10"/>
        <v/>
      </c>
      <c r="S43" s="100" t="str">
        <f t="shared" si="11"/>
        <v/>
      </c>
      <c r="T43" s="85" t="str">
        <f>IF(C43="","",VLOOKUP(C43,listaBolsa!$D$2:$BB$276,36,0))</f>
        <v/>
      </c>
      <c r="U43" s="86" t="str">
        <f>IF(C43="","",VLOOKUP(C43,listaBolsa!$D$2:$BB$276,40,0))</f>
        <v/>
      </c>
      <c r="V43" s="87" t="e">
        <f t="shared" si="12"/>
        <v>#VALUE!</v>
      </c>
      <c r="W43" s="87" t="e">
        <f t="shared" si="13"/>
        <v>#VALUE!</v>
      </c>
      <c r="X43" s="87" t="str">
        <f t="shared" si="14"/>
        <v/>
      </c>
      <c r="Y43" s="87" t="str">
        <f t="shared" si="15"/>
        <v/>
      </c>
      <c r="Z43" s="88" t="str">
        <f t="shared" si="49"/>
        <v/>
      </c>
      <c r="AA43" s="88" t="str">
        <f t="shared" si="50"/>
        <v/>
      </c>
      <c r="AB43" s="78" t="str">
        <f t="shared" si="51"/>
        <v/>
      </c>
      <c r="AC43" s="91" t="str">
        <f t="shared" si="52"/>
        <v/>
      </c>
      <c r="AD43" s="5"/>
      <c r="BG43" s="7">
        <v>33</v>
      </c>
      <c r="DA43" s="7" t="e">
        <f>VLOOKUP(C43,listaBolsa!$D$2:$BA$248,1,0)</f>
        <v>#N/A</v>
      </c>
      <c r="DB43" s="7" t="e">
        <f>VLOOKUP(C43,listaBolsa!$D$2:$BA$248,2,0)</f>
        <v>#N/A</v>
      </c>
      <c r="DC43" s="7" t="e">
        <f>VLOOKUP(C43,listaBolsa!$D$2:$BA$248,10,0)</f>
        <v>#N/A</v>
      </c>
      <c r="DD43" s="7" t="e">
        <f>VLOOKUP(C43,listaBolsa!$D$2:$BA$248,14,0)</f>
        <v>#N/A</v>
      </c>
      <c r="DE43" s="7" t="e">
        <f>VLOOKUP(C43,listaBolsa!$D$2:$BA$248,23,0)</f>
        <v>#N/A</v>
      </c>
      <c r="DF43" s="7" t="e">
        <f>VLOOKUP(C43,listaBolsa!$D$2:$BA$248,29,0)</f>
        <v>#N/A</v>
      </c>
      <c r="DG43" s="7" t="e">
        <f>VLOOKUP(C43,listaBolsa!$D$2:$BA$248,36,0)</f>
        <v>#N/A</v>
      </c>
      <c r="DH43" s="7" t="e">
        <f>VLOOKUP(C43,listaBolsa!$D$2:$BA$248,40,0)</f>
        <v>#N/A</v>
      </c>
      <c r="DI43" s="7" t="e">
        <f>VLOOKUP(C43,listaBolsa!$D$2:$BA$248,48,0)</f>
        <v>#N/A</v>
      </c>
      <c r="DJ43" s="7" t="e">
        <f t="shared" si="16"/>
        <v>#N/A</v>
      </c>
      <c r="DK43" s="7" t="e">
        <f t="shared" si="17"/>
        <v>#N/A</v>
      </c>
      <c r="DL43" s="7" t="e">
        <f t="shared" si="18"/>
        <v>#N/A</v>
      </c>
      <c r="DM43" s="7" t="e">
        <f t="shared" si="19"/>
        <v>#N/A</v>
      </c>
      <c r="DN43" s="7" t="e">
        <f t="shared" si="20"/>
        <v>#N/A</v>
      </c>
      <c r="DO43" s="7" t="e">
        <f t="shared" si="21"/>
        <v>#N/A</v>
      </c>
      <c r="DP43" s="7" t="e">
        <f t="shared" si="22"/>
        <v>#N/A</v>
      </c>
      <c r="DQ43" s="7" t="e">
        <f t="shared" si="23"/>
        <v>#N/A</v>
      </c>
      <c r="DR43" s="7" t="e">
        <f t="shared" si="24"/>
        <v>#N/A</v>
      </c>
    </row>
    <row r="44" spans="1:122" s="7" customFormat="1" ht="20" hidden="1">
      <c r="A44" s="75" t="str">
        <f t="shared" si="53"/>
        <v/>
      </c>
      <c r="B44" s="101"/>
      <c r="C44" s="83"/>
      <c r="D44" s="75" t="str">
        <f>IF(C44="","",VLOOKUP(C44,listaBolsa!$D$2:$H$276,2,0))</f>
        <v/>
      </c>
      <c r="E44" s="101" t="str">
        <f>IF(C44="","",VLOOKUP(C44,listaBolsa!$D$2:$H$276,3,0))</f>
        <v/>
      </c>
      <c r="F44" s="102"/>
      <c r="G44" s="92" t="str">
        <f>IF(C44="","",VLOOKUP(C44,listaBolsa!$D$2:$H$276,5,0))</f>
        <v/>
      </c>
      <c r="H44" s="96" t="str">
        <f>IF(C44="","",VLOOKUP(C44,listaBolsa!$D$2:$W$276,10,0))</f>
        <v/>
      </c>
      <c r="I44" s="97" t="str">
        <f>IF(C44="","",VLOOKUP(C44,listaBolsa!$D$2:$W$276,14,0))</f>
        <v/>
      </c>
      <c r="J44" s="84" t="e">
        <f t="shared" si="4"/>
        <v>#VALUE!</v>
      </c>
      <c r="K44" s="84" t="e">
        <f t="shared" si="5"/>
        <v>#VALUE!</v>
      </c>
      <c r="L44" s="84" t="str">
        <f t="shared" si="6"/>
        <v/>
      </c>
      <c r="M44" s="84" t="str">
        <f t="shared" si="7"/>
        <v/>
      </c>
      <c r="N44" s="98" t="str">
        <f>IF(C44="","",VLOOKUP(C44,listaBolsa!$D$2:$AZ$276,23,0))</f>
        <v/>
      </c>
      <c r="O44" s="99" t="str">
        <f>IF(C44="","",VLOOKUP(C44,listaBolsa!$D$2:$AZ$276,27,0))</f>
        <v/>
      </c>
      <c r="P44" s="100" t="e">
        <f t="shared" si="8"/>
        <v>#VALUE!</v>
      </c>
      <c r="Q44" s="100" t="e">
        <f t="shared" si="9"/>
        <v>#VALUE!</v>
      </c>
      <c r="R44" s="100" t="str">
        <f t="shared" si="10"/>
        <v/>
      </c>
      <c r="S44" s="100" t="str">
        <f t="shared" si="11"/>
        <v/>
      </c>
      <c r="T44" s="85" t="str">
        <f>IF(C44="","",VLOOKUP(C44,listaBolsa!$D$2:$BB$276,36,0))</f>
        <v/>
      </c>
      <c r="U44" s="86" t="str">
        <f>IF(C44="","",VLOOKUP(C44,listaBolsa!$D$2:$BB$276,40,0))</f>
        <v/>
      </c>
      <c r="V44" s="87" t="e">
        <f t="shared" si="12"/>
        <v>#VALUE!</v>
      </c>
      <c r="W44" s="87" t="e">
        <f t="shared" si="13"/>
        <v>#VALUE!</v>
      </c>
      <c r="X44" s="87" t="str">
        <f t="shared" si="14"/>
        <v/>
      </c>
      <c r="Y44" s="87" t="str">
        <f t="shared" si="15"/>
        <v/>
      </c>
      <c r="Z44" s="88" t="str">
        <f t="shared" si="49"/>
        <v/>
      </c>
      <c r="AA44" s="88" t="str">
        <f t="shared" si="50"/>
        <v/>
      </c>
      <c r="AB44" s="78" t="str">
        <f t="shared" si="51"/>
        <v/>
      </c>
      <c r="AC44" s="91" t="str">
        <f t="shared" si="52"/>
        <v/>
      </c>
      <c r="AD44" s="5"/>
      <c r="BG44" s="7">
        <v>34</v>
      </c>
      <c r="DA44" s="7" t="e">
        <f>VLOOKUP(C44,listaBolsa!$D$2:$BA$248,1,0)</f>
        <v>#N/A</v>
      </c>
      <c r="DB44" s="7" t="e">
        <f>VLOOKUP(C44,listaBolsa!$D$2:$BA$248,2,0)</f>
        <v>#N/A</v>
      </c>
      <c r="DC44" s="7" t="e">
        <f>VLOOKUP(C44,listaBolsa!$D$2:$BA$248,10,0)</f>
        <v>#N/A</v>
      </c>
      <c r="DD44" s="7" t="e">
        <f>VLOOKUP(C44,listaBolsa!$D$2:$BA$248,14,0)</f>
        <v>#N/A</v>
      </c>
      <c r="DE44" s="7" t="e">
        <f>VLOOKUP(C44,listaBolsa!$D$2:$BA$248,23,0)</f>
        <v>#N/A</v>
      </c>
      <c r="DF44" s="7" t="e">
        <f>VLOOKUP(C44,listaBolsa!$D$2:$BA$248,29,0)</f>
        <v>#N/A</v>
      </c>
      <c r="DG44" s="7" t="e">
        <f>VLOOKUP(C44,listaBolsa!$D$2:$BA$248,36,0)</f>
        <v>#N/A</v>
      </c>
      <c r="DH44" s="7" t="e">
        <f>VLOOKUP(C44,listaBolsa!$D$2:$BA$248,40,0)</f>
        <v>#N/A</v>
      </c>
      <c r="DI44" s="7" t="e">
        <f>VLOOKUP(C44,listaBolsa!$D$2:$BA$248,48,0)</f>
        <v>#N/A</v>
      </c>
      <c r="DJ44" s="7" t="e">
        <f t="shared" si="16"/>
        <v>#N/A</v>
      </c>
      <c r="DK44" s="7" t="e">
        <f t="shared" si="17"/>
        <v>#N/A</v>
      </c>
      <c r="DL44" s="7" t="e">
        <f t="shared" si="18"/>
        <v>#N/A</v>
      </c>
      <c r="DM44" s="7" t="e">
        <f t="shared" si="19"/>
        <v>#N/A</v>
      </c>
      <c r="DN44" s="7" t="e">
        <f t="shared" si="20"/>
        <v>#N/A</v>
      </c>
      <c r="DO44" s="7" t="e">
        <f t="shared" si="21"/>
        <v>#N/A</v>
      </c>
      <c r="DP44" s="7" t="e">
        <f t="shared" si="22"/>
        <v>#N/A</v>
      </c>
      <c r="DQ44" s="7" t="e">
        <f t="shared" si="23"/>
        <v>#N/A</v>
      </c>
      <c r="DR44" s="7" t="e">
        <f t="shared" si="24"/>
        <v>#N/A</v>
      </c>
    </row>
    <row r="45" spans="1:122" s="7" customFormat="1" ht="20" hidden="1">
      <c r="A45" s="75" t="str">
        <f t="shared" si="53"/>
        <v/>
      </c>
      <c r="B45" s="101"/>
      <c r="C45" s="83"/>
      <c r="D45" s="75" t="str">
        <f>IF(C45="","",VLOOKUP(C45,listaBolsa!$D$2:$H$276,2,0))</f>
        <v/>
      </c>
      <c r="E45" s="101" t="str">
        <f>IF(C45="","",VLOOKUP(C45,listaBolsa!$D$2:$H$276,3,0))</f>
        <v/>
      </c>
      <c r="F45" s="102"/>
      <c r="G45" s="92" t="str">
        <f>IF(C45="","",VLOOKUP(C45,listaBolsa!$D$2:$H$276,5,0))</f>
        <v/>
      </c>
      <c r="H45" s="96" t="str">
        <f>IF(C45="","",VLOOKUP(C45,listaBolsa!$D$2:$W$276,10,0))</f>
        <v/>
      </c>
      <c r="I45" s="97" t="str">
        <f>IF(C45="","",VLOOKUP(C45,listaBolsa!$D$2:$W$276,14,0))</f>
        <v/>
      </c>
      <c r="J45" s="84" t="e">
        <f t="shared" si="4"/>
        <v>#VALUE!</v>
      </c>
      <c r="K45" s="84" t="e">
        <f t="shared" si="5"/>
        <v>#VALUE!</v>
      </c>
      <c r="L45" s="84" t="str">
        <f t="shared" si="6"/>
        <v/>
      </c>
      <c r="M45" s="84" t="str">
        <f t="shared" si="7"/>
        <v/>
      </c>
      <c r="N45" s="98" t="str">
        <f>IF(C45="","",VLOOKUP(C45,listaBolsa!$D$2:$AZ$276,23,0))</f>
        <v/>
      </c>
      <c r="O45" s="99" t="str">
        <f>IF(C45="","",VLOOKUP(C45,listaBolsa!$D$2:$AZ$276,27,0))</f>
        <v/>
      </c>
      <c r="P45" s="100" t="e">
        <f t="shared" si="8"/>
        <v>#VALUE!</v>
      </c>
      <c r="Q45" s="100" t="e">
        <f t="shared" si="9"/>
        <v>#VALUE!</v>
      </c>
      <c r="R45" s="100" t="str">
        <f t="shared" si="10"/>
        <v/>
      </c>
      <c r="S45" s="100" t="str">
        <f t="shared" si="11"/>
        <v/>
      </c>
      <c r="T45" s="85" t="str">
        <f>IF(C45="","",VLOOKUP(C45,listaBolsa!$D$2:$BB$276,36,0))</f>
        <v/>
      </c>
      <c r="U45" s="86" t="str">
        <f>IF(C45="","",VLOOKUP(C45,listaBolsa!$D$2:$BB$276,40,0))</f>
        <v/>
      </c>
      <c r="V45" s="87" t="e">
        <f t="shared" si="12"/>
        <v>#VALUE!</v>
      </c>
      <c r="W45" s="87" t="e">
        <f t="shared" si="13"/>
        <v>#VALUE!</v>
      </c>
      <c r="X45" s="87" t="str">
        <f t="shared" si="14"/>
        <v/>
      </c>
      <c r="Y45" s="87" t="str">
        <f t="shared" si="15"/>
        <v/>
      </c>
      <c r="Z45" s="88" t="str">
        <f t="shared" si="49"/>
        <v/>
      </c>
      <c r="AA45" s="88" t="str">
        <f t="shared" si="50"/>
        <v/>
      </c>
      <c r="AB45" s="78" t="str">
        <f t="shared" si="51"/>
        <v/>
      </c>
      <c r="AC45" s="91" t="str">
        <f t="shared" si="52"/>
        <v/>
      </c>
      <c r="AD45" s="5"/>
      <c r="BG45" s="7">
        <v>35</v>
      </c>
      <c r="DA45" s="7" t="e">
        <f>VLOOKUP(C45,listaBolsa!$D$2:$BA$248,1,0)</f>
        <v>#N/A</v>
      </c>
      <c r="DB45" s="7" t="e">
        <f>VLOOKUP(C45,listaBolsa!$D$2:$BA$248,2,0)</f>
        <v>#N/A</v>
      </c>
      <c r="DC45" s="7" t="e">
        <f>VLOOKUP(C45,listaBolsa!$D$2:$BA$248,10,0)</f>
        <v>#N/A</v>
      </c>
      <c r="DD45" s="7" t="e">
        <f>VLOOKUP(C45,listaBolsa!$D$2:$BA$248,14,0)</f>
        <v>#N/A</v>
      </c>
      <c r="DE45" s="7" t="e">
        <f>VLOOKUP(C45,listaBolsa!$D$2:$BA$248,23,0)</f>
        <v>#N/A</v>
      </c>
      <c r="DF45" s="7" t="e">
        <f>VLOOKUP(C45,listaBolsa!$D$2:$BA$248,29,0)</f>
        <v>#N/A</v>
      </c>
      <c r="DG45" s="7" t="e">
        <f>VLOOKUP(C45,listaBolsa!$D$2:$BA$248,36,0)</f>
        <v>#N/A</v>
      </c>
      <c r="DH45" s="7" t="e">
        <f>VLOOKUP(C45,listaBolsa!$D$2:$BA$248,40,0)</f>
        <v>#N/A</v>
      </c>
      <c r="DI45" s="7" t="e">
        <f>VLOOKUP(C45,listaBolsa!$D$2:$BA$248,48,0)</f>
        <v>#N/A</v>
      </c>
      <c r="DJ45" s="7" t="e">
        <f t="shared" si="16"/>
        <v>#N/A</v>
      </c>
      <c r="DK45" s="7" t="e">
        <f t="shared" si="17"/>
        <v>#N/A</v>
      </c>
      <c r="DL45" s="7" t="e">
        <f t="shared" si="18"/>
        <v>#N/A</v>
      </c>
      <c r="DM45" s="7" t="e">
        <f t="shared" si="19"/>
        <v>#N/A</v>
      </c>
      <c r="DN45" s="7" t="e">
        <f t="shared" si="20"/>
        <v>#N/A</v>
      </c>
      <c r="DO45" s="7" t="e">
        <f t="shared" si="21"/>
        <v>#N/A</v>
      </c>
      <c r="DP45" s="7" t="e">
        <f t="shared" si="22"/>
        <v>#N/A</v>
      </c>
      <c r="DQ45" s="7" t="e">
        <f t="shared" si="23"/>
        <v>#N/A</v>
      </c>
      <c r="DR45" s="7" t="e">
        <f t="shared" si="24"/>
        <v>#N/A</v>
      </c>
    </row>
    <row r="46" spans="1:122" s="7" customFormat="1" ht="20" hidden="1">
      <c r="A46" s="75" t="str">
        <f t="shared" si="53"/>
        <v/>
      </c>
      <c r="B46" s="101"/>
      <c r="C46" s="83"/>
      <c r="D46" s="75" t="str">
        <f>IF(C46="","",VLOOKUP(C46,listaBolsa!$D$2:$H$276,2,0))</f>
        <v/>
      </c>
      <c r="E46" s="101" t="str">
        <f>IF(C46="","",VLOOKUP(C46,listaBolsa!$D$2:$H$276,3,0))</f>
        <v/>
      </c>
      <c r="F46" s="102"/>
      <c r="G46" s="92" t="str">
        <f>IF(C46="","",VLOOKUP(C46,listaBolsa!$D$2:$H$276,5,0))</f>
        <v/>
      </c>
      <c r="H46" s="96" t="str">
        <f>IF(C46="","",VLOOKUP(C46,listaBolsa!$D$2:$W$276,10,0))</f>
        <v/>
      </c>
      <c r="I46" s="97" t="str">
        <f>IF(C46="","",VLOOKUP(C46,listaBolsa!$D$2:$W$276,14,0))</f>
        <v/>
      </c>
      <c r="J46" s="84" t="e">
        <f t="shared" si="4"/>
        <v>#VALUE!</v>
      </c>
      <c r="K46" s="84" t="e">
        <f t="shared" si="5"/>
        <v>#VALUE!</v>
      </c>
      <c r="L46" s="84" t="str">
        <f t="shared" si="6"/>
        <v/>
      </c>
      <c r="M46" s="84" t="str">
        <f t="shared" si="7"/>
        <v/>
      </c>
      <c r="N46" s="98" t="str">
        <f>IF(C46="","",VLOOKUP(C46,listaBolsa!$D$2:$AZ$276,23,0))</f>
        <v/>
      </c>
      <c r="O46" s="99" t="str">
        <f>IF(C46="","",VLOOKUP(C46,listaBolsa!$D$2:$AZ$276,27,0))</f>
        <v/>
      </c>
      <c r="P46" s="100" t="e">
        <f t="shared" si="8"/>
        <v>#VALUE!</v>
      </c>
      <c r="Q46" s="100" t="e">
        <f t="shared" si="9"/>
        <v>#VALUE!</v>
      </c>
      <c r="R46" s="100" t="str">
        <f t="shared" si="10"/>
        <v/>
      </c>
      <c r="S46" s="100" t="str">
        <f t="shared" si="11"/>
        <v/>
      </c>
      <c r="T46" s="85" t="str">
        <f>IF(C46="","",VLOOKUP(C46,listaBolsa!$D$2:$BB$276,36,0))</f>
        <v/>
      </c>
      <c r="U46" s="86" t="str">
        <f>IF(C46="","",VLOOKUP(C46,listaBolsa!$D$2:$BB$276,40,0))</f>
        <v/>
      </c>
      <c r="V46" s="87" t="e">
        <f t="shared" si="12"/>
        <v>#VALUE!</v>
      </c>
      <c r="W46" s="87" t="e">
        <f t="shared" si="13"/>
        <v>#VALUE!</v>
      </c>
      <c r="X46" s="87" t="str">
        <f t="shared" si="14"/>
        <v/>
      </c>
      <c r="Y46" s="87" t="str">
        <f t="shared" si="15"/>
        <v/>
      </c>
      <c r="Z46" s="88" t="str">
        <f t="shared" si="49"/>
        <v/>
      </c>
      <c r="AA46" s="88" t="str">
        <f t="shared" si="50"/>
        <v/>
      </c>
      <c r="AB46" s="78" t="str">
        <f t="shared" si="51"/>
        <v/>
      </c>
      <c r="AC46" s="91" t="str">
        <f t="shared" si="52"/>
        <v/>
      </c>
      <c r="AD46" s="5"/>
      <c r="BG46" s="7">
        <v>36</v>
      </c>
      <c r="DA46" s="7" t="e">
        <f>VLOOKUP(C46,listaBolsa!$D$2:$BA$248,1,0)</f>
        <v>#N/A</v>
      </c>
      <c r="DB46" s="7" t="e">
        <f>VLOOKUP(C46,listaBolsa!$D$2:$BA$248,2,0)</f>
        <v>#N/A</v>
      </c>
      <c r="DC46" s="7" t="e">
        <f>VLOOKUP(C46,listaBolsa!$D$2:$BA$248,10,0)</f>
        <v>#N/A</v>
      </c>
      <c r="DD46" s="7" t="e">
        <f>VLOOKUP(C46,listaBolsa!$D$2:$BA$248,14,0)</f>
        <v>#N/A</v>
      </c>
      <c r="DE46" s="7" t="e">
        <f>VLOOKUP(C46,listaBolsa!$D$2:$BA$248,23,0)</f>
        <v>#N/A</v>
      </c>
      <c r="DF46" s="7" t="e">
        <f>VLOOKUP(C46,listaBolsa!$D$2:$BA$248,29,0)</f>
        <v>#N/A</v>
      </c>
      <c r="DG46" s="7" t="e">
        <f>VLOOKUP(C46,listaBolsa!$D$2:$BA$248,36,0)</f>
        <v>#N/A</v>
      </c>
      <c r="DH46" s="7" t="e">
        <f>VLOOKUP(C46,listaBolsa!$D$2:$BA$248,40,0)</f>
        <v>#N/A</v>
      </c>
      <c r="DI46" s="7" t="e">
        <f>VLOOKUP(C46,listaBolsa!$D$2:$BA$248,48,0)</f>
        <v>#N/A</v>
      </c>
      <c r="DJ46" s="7" t="e">
        <f t="shared" si="16"/>
        <v>#N/A</v>
      </c>
      <c r="DK46" s="7" t="e">
        <f t="shared" si="17"/>
        <v>#N/A</v>
      </c>
      <c r="DL46" s="7" t="e">
        <f t="shared" si="18"/>
        <v>#N/A</v>
      </c>
      <c r="DM46" s="7" t="e">
        <f t="shared" si="19"/>
        <v>#N/A</v>
      </c>
      <c r="DN46" s="7" t="e">
        <f t="shared" si="20"/>
        <v>#N/A</v>
      </c>
      <c r="DO46" s="7" t="e">
        <f t="shared" si="21"/>
        <v>#N/A</v>
      </c>
      <c r="DP46" s="7" t="e">
        <f t="shared" si="22"/>
        <v>#N/A</v>
      </c>
      <c r="DQ46" s="7" t="e">
        <f t="shared" si="23"/>
        <v>#N/A</v>
      </c>
      <c r="DR46" s="7" t="e">
        <f t="shared" si="24"/>
        <v>#N/A</v>
      </c>
    </row>
    <row r="47" spans="1:122" s="7" customFormat="1" ht="20" hidden="1">
      <c r="A47" s="75" t="str">
        <f t="shared" si="53"/>
        <v/>
      </c>
      <c r="B47" s="101"/>
      <c r="C47" s="83"/>
      <c r="D47" s="75" t="str">
        <f>IF(C47="","",VLOOKUP(C47,listaBolsa!$D$2:$H$276,2,0))</f>
        <v/>
      </c>
      <c r="E47" s="101" t="str">
        <f>IF(C47="","",VLOOKUP(C47,listaBolsa!$D$2:$H$276,3,0))</f>
        <v/>
      </c>
      <c r="F47" s="102"/>
      <c r="G47" s="92" t="str">
        <f>IF(C47="","",VLOOKUP(C47,listaBolsa!$D$2:$H$276,5,0))</f>
        <v/>
      </c>
      <c r="H47" s="96" t="str">
        <f>IF(C47="","",VLOOKUP(C47,listaBolsa!$D$2:$W$276,10,0))</f>
        <v/>
      </c>
      <c r="I47" s="97" t="str">
        <f>IF(C47="","",VLOOKUP(C47,listaBolsa!$D$2:$W$276,14,0))</f>
        <v/>
      </c>
      <c r="J47" s="84" t="e">
        <f t="shared" si="4"/>
        <v>#VALUE!</v>
      </c>
      <c r="K47" s="84" t="e">
        <f t="shared" si="5"/>
        <v>#VALUE!</v>
      </c>
      <c r="L47" s="84" t="str">
        <f t="shared" si="6"/>
        <v/>
      </c>
      <c r="M47" s="84" t="str">
        <f t="shared" si="7"/>
        <v/>
      </c>
      <c r="N47" s="98" t="str">
        <f>IF(C47="","",VLOOKUP(C47,listaBolsa!$D$2:$AZ$276,23,0))</f>
        <v/>
      </c>
      <c r="O47" s="99" t="str">
        <f>IF(C47="","",VLOOKUP(C47,listaBolsa!$D$2:$AZ$276,27,0))</f>
        <v/>
      </c>
      <c r="P47" s="100" t="e">
        <f t="shared" si="8"/>
        <v>#VALUE!</v>
      </c>
      <c r="Q47" s="100" t="e">
        <f t="shared" si="9"/>
        <v>#VALUE!</v>
      </c>
      <c r="R47" s="100" t="str">
        <f t="shared" si="10"/>
        <v/>
      </c>
      <c r="S47" s="100" t="str">
        <f t="shared" si="11"/>
        <v/>
      </c>
      <c r="T47" s="85" t="str">
        <f>IF(C47="","",VLOOKUP(C47,listaBolsa!$D$2:$BB$276,36,0))</f>
        <v/>
      </c>
      <c r="U47" s="86" t="str">
        <f>IF(C47="","",VLOOKUP(C47,listaBolsa!$D$2:$BB$276,40,0))</f>
        <v/>
      </c>
      <c r="V47" s="87" t="e">
        <f t="shared" si="12"/>
        <v>#VALUE!</v>
      </c>
      <c r="W47" s="87" t="e">
        <f t="shared" si="13"/>
        <v>#VALUE!</v>
      </c>
      <c r="X47" s="87" t="str">
        <f t="shared" si="14"/>
        <v/>
      </c>
      <c r="Y47" s="87" t="str">
        <f t="shared" si="15"/>
        <v/>
      </c>
      <c r="Z47" s="88" t="str">
        <f t="shared" si="49"/>
        <v/>
      </c>
      <c r="AA47" s="88" t="str">
        <f t="shared" si="50"/>
        <v/>
      </c>
      <c r="AB47" s="78" t="str">
        <f t="shared" si="51"/>
        <v/>
      </c>
      <c r="AC47" s="91" t="str">
        <f t="shared" si="52"/>
        <v/>
      </c>
      <c r="AD47" s="5"/>
      <c r="BG47" s="7">
        <v>37</v>
      </c>
      <c r="DA47" s="7" t="e">
        <f>VLOOKUP(C47,listaBolsa!$D$2:$BA$248,1,0)</f>
        <v>#N/A</v>
      </c>
      <c r="DB47" s="7" t="e">
        <f>VLOOKUP(C47,listaBolsa!$D$2:$BA$248,2,0)</f>
        <v>#N/A</v>
      </c>
      <c r="DC47" s="7" t="e">
        <f>VLOOKUP(C47,listaBolsa!$D$2:$BA$248,10,0)</f>
        <v>#N/A</v>
      </c>
      <c r="DD47" s="7" t="e">
        <f>VLOOKUP(C47,listaBolsa!$D$2:$BA$248,14,0)</f>
        <v>#N/A</v>
      </c>
      <c r="DE47" s="7" t="e">
        <f>VLOOKUP(C47,listaBolsa!$D$2:$BA$248,23,0)</f>
        <v>#N/A</v>
      </c>
      <c r="DF47" s="7" t="e">
        <f>VLOOKUP(C47,listaBolsa!$D$2:$BA$248,29,0)</f>
        <v>#N/A</v>
      </c>
      <c r="DG47" s="7" t="e">
        <f>VLOOKUP(C47,listaBolsa!$D$2:$BA$248,36,0)</f>
        <v>#N/A</v>
      </c>
      <c r="DH47" s="7" t="e">
        <f>VLOOKUP(C47,listaBolsa!$D$2:$BA$248,40,0)</f>
        <v>#N/A</v>
      </c>
      <c r="DI47" s="7" t="e">
        <f>VLOOKUP(C47,listaBolsa!$D$2:$BA$248,48,0)</f>
        <v>#N/A</v>
      </c>
      <c r="DJ47" s="7" t="e">
        <f t="shared" si="16"/>
        <v>#N/A</v>
      </c>
      <c r="DK47" s="7" t="e">
        <f t="shared" si="17"/>
        <v>#N/A</v>
      </c>
      <c r="DL47" s="7" t="e">
        <f t="shared" si="18"/>
        <v>#N/A</v>
      </c>
      <c r="DM47" s="7" t="e">
        <f t="shared" si="19"/>
        <v>#N/A</v>
      </c>
      <c r="DN47" s="7" t="e">
        <f t="shared" si="20"/>
        <v>#N/A</v>
      </c>
      <c r="DO47" s="7" t="e">
        <f t="shared" si="21"/>
        <v>#N/A</v>
      </c>
      <c r="DP47" s="7" t="e">
        <f t="shared" si="22"/>
        <v>#N/A</v>
      </c>
      <c r="DQ47" s="7" t="e">
        <f t="shared" si="23"/>
        <v>#N/A</v>
      </c>
      <c r="DR47" s="7" t="e">
        <f t="shared" si="24"/>
        <v>#N/A</v>
      </c>
    </row>
    <row r="48" spans="1:122" s="7" customFormat="1" ht="20" hidden="1">
      <c r="A48" s="75" t="str">
        <f t="shared" si="53"/>
        <v/>
      </c>
      <c r="B48" s="101"/>
      <c r="C48" s="83"/>
      <c r="D48" s="75" t="str">
        <f>IF(C48="","",VLOOKUP(C48,listaBolsa!$D$2:$H$276,2,0))</f>
        <v/>
      </c>
      <c r="E48" s="101" t="str">
        <f>IF(C48="","",VLOOKUP(C48,listaBolsa!$D$2:$H$276,3,0))</f>
        <v/>
      </c>
      <c r="F48" s="102"/>
      <c r="G48" s="92" t="str">
        <f>IF(C48="","",VLOOKUP(C48,listaBolsa!$D$2:$H$276,5,0))</f>
        <v/>
      </c>
      <c r="H48" s="96" t="str">
        <f>IF(C48="","",VLOOKUP(C48,listaBolsa!$D$2:$W$276,10,0))</f>
        <v/>
      </c>
      <c r="I48" s="97" t="str">
        <f>IF(C48="","",VLOOKUP(C48,listaBolsa!$D$2:$W$276,14,0))</f>
        <v/>
      </c>
      <c r="J48" s="84" t="e">
        <f t="shared" si="4"/>
        <v>#VALUE!</v>
      </c>
      <c r="K48" s="84" t="e">
        <f t="shared" si="5"/>
        <v>#VALUE!</v>
      </c>
      <c r="L48" s="84" t="str">
        <f t="shared" si="6"/>
        <v/>
      </c>
      <c r="M48" s="84" t="str">
        <f t="shared" si="7"/>
        <v/>
      </c>
      <c r="N48" s="98" t="str">
        <f>IF(C48="","",VLOOKUP(C48,listaBolsa!$D$2:$AZ$276,23,0))</f>
        <v/>
      </c>
      <c r="O48" s="99" t="str">
        <f>IF(C48="","",VLOOKUP(C48,listaBolsa!$D$2:$AZ$276,27,0))</f>
        <v/>
      </c>
      <c r="P48" s="100" t="e">
        <f t="shared" si="8"/>
        <v>#VALUE!</v>
      </c>
      <c r="Q48" s="100" t="e">
        <f t="shared" si="9"/>
        <v>#VALUE!</v>
      </c>
      <c r="R48" s="100" t="str">
        <f t="shared" si="10"/>
        <v/>
      </c>
      <c r="S48" s="100" t="str">
        <f t="shared" si="11"/>
        <v/>
      </c>
      <c r="T48" s="85" t="str">
        <f>IF(C48="","",VLOOKUP(C48,listaBolsa!$D$2:$BB$276,36,0))</f>
        <v/>
      </c>
      <c r="U48" s="86" t="str">
        <f>IF(C48="","",VLOOKUP(C48,listaBolsa!$D$2:$BB$276,40,0))</f>
        <v/>
      </c>
      <c r="V48" s="87" t="e">
        <f t="shared" si="12"/>
        <v>#VALUE!</v>
      </c>
      <c r="W48" s="87" t="e">
        <f t="shared" si="13"/>
        <v>#VALUE!</v>
      </c>
      <c r="X48" s="87" t="str">
        <f t="shared" si="14"/>
        <v/>
      </c>
      <c r="Y48" s="87" t="str">
        <f t="shared" si="15"/>
        <v/>
      </c>
      <c r="Z48" s="88" t="str">
        <f t="shared" si="49"/>
        <v/>
      </c>
      <c r="AA48" s="88" t="str">
        <f t="shared" si="50"/>
        <v/>
      </c>
      <c r="AB48" s="78" t="str">
        <f t="shared" si="51"/>
        <v/>
      </c>
      <c r="AC48" s="91" t="str">
        <f t="shared" si="52"/>
        <v/>
      </c>
      <c r="AD48" s="5"/>
      <c r="BG48" s="7">
        <v>38</v>
      </c>
      <c r="DA48" s="7" t="e">
        <f>VLOOKUP(C48,listaBolsa!$D$2:$BA$248,1,0)</f>
        <v>#N/A</v>
      </c>
      <c r="DB48" s="7" t="e">
        <f>VLOOKUP(C48,listaBolsa!$D$2:$BA$248,2,0)</f>
        <v>#N/A</v>
      </c>
      <c r="DC48" s="7" t="e">
        <f>VLOOKUP(C48,listaBolsa!$D$2:$BA$248,10,0)</f>
        <v>#N/A</v>
      </c>
      <c r="DD48" s="7" t="e">
        <f>VLOOKUP(C48,listaBolsa!$D$2:$BA$248,14,0)</f>
        <v>#N/A</v>
      </c>
      <c r="DE48" s="7" t="e">
        <f>VLOOKUP(C48,listaBolsa!$D$2:$BA$248,23,0)</f>
        <v>#N/A</v>
      </c>
      <c r="DF48" s="7" t="e">
        <f>VLOOKUP(C48,listaBolsa!$D$2:$BA$248,29,0)</f>
        <v>#N/A</v>
      </c>
      <c r="DG48" s="7" t="e">
        <f>VLOOKUP(C48,listaBolsa!$D$2:$BA$248,36,0)</f>
        <v>#N/A</v>
      </c>
      <c r="DH48" s="7" t="e">
        <f>VLOOKUP(C48,listaBolsa!$D$2:$BA$248,40,0)</f>
        <v>#N/A</v>
      </c>
      <c r="DI48" s="7" t="e">
        <f>VLOOKUP(C48,listaBolsa!$D$2:$BA$248,48,0)</f>
        <v>#N/A</v>
      </c>
      <c r="DJ48" s="7" t="e">
        <f t="shared" si="16"/>
        <v>#N/A</v>
      </c>
      <c r="DK48" s="7" t="e">
        <f t="shared" si="17"/>
        <v>#N/A</v>
      </c>
      <c r="DL48" s="7" t="e">
        <f t="shared" si="18"/>
        <v>#N/A</v>
      </c>
      <c r="DM48" s="7" t="e">
        <f t="shared" si="19"/>
        <v>#N/A</v>
      </c>
      <c r="DN48" s="7" t="e">
        <f t="shared" si="20"/>
        <v>#N/A</v>
      </c>
      <c r="DO48" s="7" t="e">
        <f t="shared" si="21"/>
        <v>#N/A</v>
      </c>
      <c r="DP48" s="7" t="e">
        <f t="shared" si="22"/>
        <v>#N/A</v>
      </c>
      <c r="DQ48" s="7" t="e">
        <f t="shared" si="23"/>
        <v>#N/A</v>
      </c>
      <c r="DR48" s="7" t="e">
        <f t="shared" si="24"/>
        <v>#N/A</v>
      </c>
    </row>
    <row r="49" spans="1:122" s="7" customFormat="1" ht="20" hidden="1">
      <c r="A49" s="75" t="str">
        <f t="shared" si="53"/>
        <v/>
      </c>
      <c r="B49" s="101"/>
      <c r="C49" s="83"/>
      <c r="D49" s="75" t="str">
        <f>IF(C49="","",VLOOKUP(C49,listaBolsa!$D$2:$H$276,2,0))</f>
        <v/>
      </c>
      <c r="E49" s="101" t="str">
        <f>IF(C49="","",VLOOKUP(C49,listaBolsa!$D$2:$H$276,3,0))</f>
        <v/>
      </c>
      <c r="F49" s="102"/>
      <c r="G49" s="92" t="str">
        <f>IF(C49="","",VLOOKUP(C49,listaBolsa!$D$2:$H$276,5,0))</f>
        <v/>
      </c>
      <c r="H49" s="96" t="str">
        <f>IF(C49="","",VLOOKUP(C49,listaBolsa!$D$2:$W$276,10,0))</f>
        <v/>
      </c>
      <c r="I49" s="97" t="str">
        <f>IF(C49="","",VLOOKUP(C49,listaBolsa!$D$2:$W$276,14,0))</f>
        <v/>
      </c>
      <c r="J49" s="84" t="e">
        <f t="shared" si="4"/>
        <v>#VALUE!</v>
      </c>
      <c r="K49" s="84" t="e">
        <f t="shared" si="5"/>
        <v>#VALUE!</v>
      </c>
      <c r="L49" s="84" t="str">
        <f t="shared" si="6"/>
        <v/>
      </c>
      <c r="M49" s="84" t="str">
        <f t="shared" si="7"/>
        <v/>
      </c>
      <c r="N49" s="98" t="str">
        <f>IF(C49="","",VLOOKUP(C49,listaBolsa!$D$2:$AZ$276,23,0))</f>
        <v/>
      </c>
      <c r="O49" s="99" t="str">
        <f>IF(C49="","",VLOOKUP(C49,listaBolsa!$D$2:$AZ$276,27,0))</f>
        <v/>
      </c>
      <c r="P49" s="100" t="e">
        <f t="shared" si="8"/>
        <v>#VALUE!</v>
      </c>
      <c r="Q49" s="100" t="e">
        <f t="shared" si="9"/>
        <v>#VALUE!</v>
      </c>
      <c r="R49" s="100" t="str">
        <f t="shared" si="10"/>
        <v/>
      </c>
      <c r="S49" s="100" t="str">
        <f t="shared" si="11"/>
        <v/>
      </c>
      <c r="T49" s="85" t="str">
        <f>IF(C49="","",VLOOKUP(C49,listaBolsa!$D$2:$BB$276,36,0))</f>
        <v/>
      </c>
      <c r="U49" s="86" t="str">
        <f>IF(C49="","",VLOOKUP(C49,listaBolsa!$D$2:$BB$276,40,0))</f>
        <v/>
      </c>
      <c r="V49" s="87" t="e">
        <f t="shared" si="12"/>
        <v>#VALUE!</v>
      </c>
      <c r="W49" s="87" t="e">
        <f t="shared" si="13"/>
        <v>#VALUE!</v>
      </c>
      <c r="X49" s="87" t="str">
        <f t="shared" si="14"/>
        <v/>
      </c>
      <c r="Y49" s="87" t="str">
        <f t="shared" si="15"/>
        <v/>
      </c>
      <c r="Z49" s="88" t="str">
        <f t="shared" si="49"/>
        <v/>
      </c>
      <c r="AA49" s="88" t="str">
        <f t="shared" si="50"/>
        <v/>
      </c>
      <c r="AB49" s="78" t="str">
        <f t="shared" si="51"/>
        <v/>
      </c>
      <c r="AC49" s="91" t="str">
        <f t="shared" si="52"/>
        <v/>
      </c>
      <c r="AD49" s="5"/>
      <c r="BG49" s="7">
        <v>39</v>
      </c>
      <c r="DA49" s="7" t="e">
        <f>VLOOKUP(C49,listaBolsa!$D$2:$BA$248,1,0)</f>
        <v>#N/A</v>
      </c>
      <c r="DB49" s="7" t="e">
        <f>VLOOKUP(C49,listaBolsa!$D$2:$BA$248,2,0)</f>
        <v>#N/A</v>
      </c>
      <c r="DC49" s="7" t="e">
        <f>VLOOKUP(C49,listaBolsa!$D$2:$BA$248,10,0)</f>
        <v>#N/A</v>
      </c>
      <c r="DD49" s="7" t="e">
        <f>VLOOKUP(C49,listaBolsa!$D$2:$BA$248,14,0)</f>
        <v>#N/A</v>
      </c>
      <c r="DE49" s="7" t="e">
        <f>VLOOKUP(C49,listaBolsa!$D$2:$BA$248,23,0)</f>
        <v>#N/A</v>
      </c>
      <c r="DF49" s="7" t="e">
        <f>VLOOKUP(C49,listaBolsa!$D$2:$BA$248,29,0)</f>
        <v>#N/A</v>
      </c>
      <c r="DG49" s="7" t="e">
        <f>VLOOKUP(C49,listaBolsa!$D$2:$BA$248,36,0)</f>
        <v>#N/A</v>
      </c>
      <c r="DH49" s="7" t="e">
        <f>VLOOKUP(C49,listaBolsa!$D$2:$BA$248,40,0)</f>
        <v>#N/A</v>
      </c>
      <c r="DI49" s="7" t="e">
        <f>VLOOKUP(C49,listaBolsa!$D$2:$BA$248,48,0)</f>
        <v>#N/A</v>
      </c>
      <c r="DJ49" s="7" t="e">
        <f t="shared" si="16"/>
        <v>#N/A</v>
      </c>
      <c r="DK49" s="7" t="e">
        <f t="shared" si="17"/>
        <v>#N/A</v>
      </c>
      <c r="DL49" s="7" t="e">
        <f t="shared" si="18"/>
        <v>#N/A</v>
      </c>
      <c r="DM49" s="7" t="e">
        <f t="shared" si="19"/>
        <v>#N/A</v>
      </c>
      <c r="DN49" s="7" t="e">
        <f t="shared" si="20"/>
        <v>#N/A</v>
      </c>
      <c r="DO49" s="7" t="e">
        <f t="shared" si="21"/>
        <v>#N/A</v>
      </c>
      <c r="DP49" s="7" t="e">
        <f t="shared" si="22"/>
        <v>#N/A</v>
      </c>
      <c r="DQ49" s="7" t="e">
        <f t="shared" si="23"/>
        <v>#N/A</v>
      </c>
      <c r="DR49" s="7" t="e">
        <f t="shared" si="24"/>
        <v>#N/A</v>
      </c>
    </row>
    <row r="50" spans="1:122" s="7" customFormat="1" ht="20" hidden="1">
      <c r="A50" s="75" t="str">
        <f t="shared" si="53"/>
        <v/>
      </c>
      <c r="B50" s="101"/>
      <c r="C50" s="83"/>
      <c r="D50" s="75" t="str">
        <f>IF(C50="","",VLOOKUP(C50,listaBolsa!$D$2:$H$276,2,0))</f>
        <v/>
      </c>
      <c r="E50" s="101" t="str">
        <f>IF(C50="","",VLOOKUP(C50,listaBolsa!$D$2:$H$276,3,0))</f>
        <v/>
      </c>
      <c r="F50" s="102"/>
      <c r="G50" s="92" t="str">
        <f>IF(C50="","",VLOOKUP(C50,listaBolsa!$D$2:$H$276,5,0))</f>
        <v/>
      </c>
      <c r="H50" s="96" t="str">
        <f>IF(C50="","",VLOOKUP(C50,listaBolsa!$D$2:$W$276,10,0))</f>
        <v/>
      </c>
      <c r="I50" s="97" t="str">
        <f>IF(C50="","",VLOOKUP(C50,listaBolsa!$D$2:$W$276,14,0))</f>
        <v/>
      </c>
      <c r="J50" s="84" t="e">
        <f t="shared" si="4"/>
        <v>#VALUE!</v>
      </c>
      <c r="K50" s="84" t="e">
        <f t="shared" si="5"/>
        <v>#VALUE!</v>
      </c>
      <c r="L50" s="84" t="str">
        <f t="shared" si="6"/>
        <v/>
      </c>
      <c r="M50" s="84" t="str">
        <f t="shared" si="7"/>
        <v/>
      </c>
      <c r="N50" s="98" t="str">
        <f>IF(C50="","",VLOOKUP(C50,listaBolsa!$D$2:$AZ$276,23,0))</f>
        <v/>
      </c>
      <c r="O50" s="99" t="str">
        <f>IF(C50="","",VLOOKUP(C50,listaBolsa!$D$2:$AZ$276,27,0))</f>
        <v/>
      </c>
      <c r="P50" s="100" t="e">
        <f t="shared" si="8"/>
        <v>#VALUE!</v>
      </c>
      <c r="Q50" s="100" t="e">
        <f t="shared" si="9"/>
        <v>#VALUE!</v>
      </c>
      <c r="R50" s="100" t="str">
        <f t="shared" si="10"/>
        <v/>
      </c>
      <c r="S50" s="100" t="str">
        <f t="shared" si="11"/>
        <v/>
      </c>
      <c r="T50" s="85" t="str">
        <f>IF(C50="","",VLOOKUP(C50,listaBolsa!$D$2:$BB$276,36,0))</f>
        <v/>
      </c>
      <c r="U50" s="86" t="str">
        <f>IF(C50="","",VLOOKUP(C50,listaBolsa!$D$2:$BB$276,40,0))</f>
        <v/>
      </c>
      <c r="V50" s="87" t="e">
        <f t="shared" si="12"/>
        <v>#VALUE!</v>
      </c>
      <c r="W50" s="87" t="e">
        <f t="shared" si="13"/>
        <v>#VALUE!</v>
      </c>
      <c r="X50" s="87" t="str">
        <f t="shared" si="14"/>
        <v/>
      </c>
      <c r="Y50" s="87" t="str">
        <f t="shared" si="15"/>
        <v/>
      </c>
      <c r="Z50" s="88" t="str">
        <f t="shared" si="49"/>
        <v/>
      </c>
      <c r="AA50" s="88" t="str">
        <f t="shared" si="50"/>
        <v/>
      </c>
      <c r="AB50" s="78" t="str">
        <f t="shared" si="51"/>
        <v/>
      </c>
      <c r="AC50" s="91" t="str">
        <f t="shared" si="52"/>
        <v/>
      </c>
      <c r="AD50" s="5"/>
      <c r="BG50" s="7">
        <v>40</v>
      </c>
      <c r="DA50" s="7" t="e">
        <f>VLOOKUP(C50,listaBolsa!$D$2:$BA$248,1,0)</f>
        <v>#N/A</v>
      </c>
      <c r="DB50" s="7" t="e">
        <f>VLOOKUP(C50,listaBolsa!$D$2:$BA$248,2,0)</f>
        <v>#N/A</v>
      </c>
      <c r="DC50" s="7" t="e">
        <f>VLOOKUP(C50,listaBolsa!$D$2:$BA$248,10,0)</f>
        <v>#N/A</v>
      </c>
      <c r="DD50" s="7" t="e">
        <f>VLOOKUP(C50,listaBolsa!$D$2:$BA$248,14,0)</f>
        <v>#N/A</v>
      </c>
      <c r="DE50" s="7" t="e">
        <f>VLOOKUP(C50,listaBolsa!$D$2:$BA$248,23,0)</f>
        <v>#N/A</v>
      </c>
      <c r="DF50" s="7" t="e">
        <f>VLOOKUP(C50,listaBolsa!$D$2:$BA$248,29,0)</f>
        <v>#N/A</v>
      </c>
      <c r="DG50" s="7" t="e">
        <f>VLOOKUP(C50,listaBolsa!$D$2:$BA$248,36,0)</f>
        <v>#N/A</v>
      </c>
      <c r="DH50" s="7" t="e">
        <f>VLOOKUP(C50,listaBolsa!$D$2:$BA$248,40,0)</f>
        <v>#N/A</v>
      </c>
      <c r="DI50" s="7" t="e">
        <f>VLOOKUP(C50,listaBolsa!$D$2:$BA$248,48,0)</f>
        <v>#N/A</v>
      </c>
      <c r="DJ50" s="7" t="e">
        <f t="shared" si="16"/>
        <v>#N/A</v>
      </c>
      <c r="DK50" s="7" t="e">
        <f t="shared" si="17"/>
        <v>#N/A</v>
      </c>
      <c r="DL50" s="7" t="e">
        <f t="shared" si="18"/>
        <v>#N/A</v>
      </c>
      <c r="DM50" s="7" t="e">
        <f t="shared" si="19"/>
        <v>#N/A</v>
      </c>
      <c r="DN50" s="7" t="e">
        <f t="shared" si="20"/>
        <v>#N/A</v>
      </c>
      <c r="DO50" s="7" t="e">
        <f t="shared" si="21"/>
        <v>#N/A</v>
      </c>
      <c r="DP50" s="7" t="e">
        <f t="shared" si="22"/>
        <v>#N/A</v>
      </c>
      <c r="DQ50" s="7" t="e">
        <f t="shared" si="23"/>
        <v>#N/A</v>
      </c>
      <c r="DR50" s="7" t="e">
        <f t="shared" si="24"/>
        <v>#N/A</v>
      </c>
    </row>
    <row r="51" spans="1:122" s="7" customFormat="1" ht="20" hidden="1">
      <c r="A51" s="75" t="str">
        <f t="shared" si="53"/>
        <v/>
      </c>
      <c r="B51" s="101"/>
      <c r="C51" s="83"/>
      <c r="D51" s="75" t="str">
        <f>IF(C51="","",VLOOKUP(C51,listaBolsa!$D$2:$H$276,2,0))</f>
        <v/>
      </c>
      <c r="E51" s="101" t="str">
        <f>IF(C51="","",VLOOKUP(C51,listaBolsa!$D$2:$H$276,3,0))</f>
        <v/>
      </c>
      <c r="F51" s="102"/>
      <c r="G51" s="92" t="str">
        <f>IF(C51="","",VLOOKUP(C51,listaBolsa!$D$2:$H$276,5,0))</f>
        <v/>
      </c>
      <c r="H51" s="96" t="str">
        <f>IF(C51="","",VLOOKUP(C51,listaBolsa!$D$2:$W$276,10,0))</f>
        <v/>
      </c>
      <c r="I51" s="97" t="str">
        <f>IF(C51="","",VLOOKUP(C51,listaBolsa!$D$2:$W$276,14,0))</f>
        <v/>
      </c>
      <c r="J51" s="84" t="e">
        <f t="shared" si="4"/>
        <v>#VALUE!</v>
      </c>
      <c r="K51" s="84" t="e">
        <f t="shared" si="5"/>
        <v>#VALUE!</v>
      </c>
      <c r="L51" s="84" t="str">
        <f t="shared" si="6"/>
        <v/>
      </c>
      <c r="M51" s="84" t="str">
        <f t="shared" si="7"/>
        <v/>
      </c>
      <c r="N51" s="98" t="str">
        <f>IF(C51="","",VLOOKUP(C51,listaBolsa!$D$2:$AZ$276,23,0))</f>
        <v/>
      </c>
      <c r="O51" s="99" t="str">
        <f>IF(C51="","",VLOOKUP(C51,listaBolsa!$D$2:$AZ$276,27,0))</f>
        <v/>
      </c>
      <c r="P51" s="100" t="e">
        <f t="shared" si="8"/>
        <v>#VALUE!</v>
      </c>
      <c r="Q51" s="100" t="e">
        <f t="shared" si="9"/>
        <v>#VALUE!</v>
      </c>
      <c r="R51" s="100" t="str">
        <f t="shared" si="10"/>
        <v/>
      </c>
      <c r="S51" s="100" t="str">
        <f t="shared" si="11"/>
        <v/>
      </c>
      <c r="T51" s="85" t="str">
        <f>IF(C51="","",VLOOKUP(C51,listaBolsa!$D$2:$BB$276,36,0))</f>
        <v/>
      </c>
      <c r="U51" s="86" t="str">
        <f>IF(C51="","",VLOOKUP(C51,listaBolsa!$D$2:$BB$276,40,0))</f>
        <v/>
      </c>
      <c r="V51" s="87" t="e">
        <f t="shared" si="12"/>
        <v>#VALUE!</v>
      </c>
      <c r="W51" s="87" t="e">
        <f t="shared" si="13"/>
        <v>#VALUE!</v>
      </c>
      <c r="X51" s="87" t="str">
        <f t="shared" si="14"/>
        <v/>
      </c>
      <c r="Y51" s="87" t="str">
        <f t="shared" si="15"/>
        <v/>
      </c>
      <c r="Z51" s="88" t="str">
        <f t="shared" si="49"/>
        <v/>
      </c>
      <c r="AA51" s="88" t="str">
        <f t="shared" si="50"/>
        <v/>
      </c>
      <c r="AB51" s="78" t="str">
        <f t="shared" si="51"/>
        <v/>
      </c>
      <c r="AC51" s="91" t="str">
        <f t="shared" si="52"/>
        <v/>
      </c>
      <c r="AD51" s="5"/>
      <c r="BG51" s="7">
        <v>41</v>
      </c>
      <c r="DA51" s="7" t="e">
        <f>VLOOKUP(C51,listaBolsa!$D$2:$BA$248,1,0)</f>
        <v>#N/A</v>
      </c>
      <c r="DB51" s="7" t="e">
        <f>VLOOKUP(C51,listaBolsa!$D$2:$BA$248,2,0)</f>
        <v>#N/A</v>
      </c>
      <c r="DC51" s="7" t="e">
        <f>VLOOKUP(C51,listaBolsa!$D$2:$BA$248,10,0)</f>
        <v>#N/A</v>
      </c>
      <c r="DD51" s="7" t="e">
        <f>VLOOKUP(C51,listaBolsa!$D$2:$BA$248,14,0)</f>
        <v>#N/A</v>
      </c>
      <c r="DE51" s="7" t="e">
        <f>VLOOKUP(C51,listaBolsa!$D$2:$BA$248,23,0)</f>
        <v>#N/A</v>
      </c>
      <c r="DF51" s="7" t="e">
        <f>VLOOKUP(C51,listaBolsa!$D$2:$BA$248,29,0)</f>
        <v>#N/A</v>
      </c>
      <c r="DG51" s="7" t="e">
        <f>VLOOKUP(C51,listaBolsa!$D$2:$BA$248,36,0)</f>
        <v>#N/A</v>
      </c>
      <c r="DH51" s="7" t="e">
        <f>VLOOKUP(C51,listaBolsa!$D$2:$BA$248,40,0)</f>
        <v>#N/A</v>
      </c>
      <c r="DI51" s="7" t="e">
        <f>VLOOKUP(C51,listaBolsa!$D$2:$BA$248,48,0)</f>
        <v>#N/A</v>
      </c>
      <c r="DJ51" s="7" t="e">
        <f t="shared" si="16"/>
        <v>#N/A</v>
      </c>
      <c r="DK51" s="7" t="e">
        <f t="shared" si="17"/>
        <v>#N/A</v>
      </c>
      <c r="DL51" s="7" t="e">
        <f t="shared" si="18"/>
        <v>#N/A</v>
      </c>
      <c r="DM51" s="7" t="e">
        <f t="shared" si="19"/>
        <v>#N/A</v>
      </c>
      <c r="DN51" s="7" t="e">
        <f t="shared" si="20"/>
        <v>#N/A</v>
      </c>
      <c r="DO51" s="7" t="e">
        <f t="shared" si="21"/>
        <v>#N/A</v>
      </c>
      <c r="DP51" s="7" t="e">
        <f t="shared" si="22"/>
        <v>#N/A</v>
      </c>
      <c r="DQ51" s="7" t="e">
        <f t="shared" si="23"/>
        <v>#N/A</v>
      </c>
      <c r="DR51" s="7" t="e">
        <f t="shared" si="24"/>
        <v>#N/A</v>
      </c>
    </row>
    <row r="52" spans="1:122" s="7" customFormat="1" ht="20" hidden="1">
      <c r="A52" s="75" t="str">
        <f t="shared" si="53"/>
        <v/>
      </c>
      <c r="B52" s="101"/>
      <c r="C52" s="83"/>
      <c r="D52" s="75" t="str">
        <f>IF(C52="","",VLOOKUP(C52,listaBolsa!$D$2:$H$276,2,0))</f>
        <v/>
      </c>
      <c r="E52" s="101" t="str">
        <f>IF(C52="","",VLOOKUP(C52,listaBolsa!$D$2:$H$276,3,0))</f>
        <v/>
      </c>
      <c r="F52" s="102"/>
      <c r="G52" s="92" t="str">
        <f>IF(C52="","",VLOOKUP(C52,listaBolsa!$D$2:$H$276,5,0))</f>
        <v/>
      </c>
      <c r="H52" s="96" t="str">
        <f>IF(C52="","",VLOOKUP(C52,listaBolsa!$D$2:$W$276,10,0))</f>
        <v/>
      </c>
      <c r="I52" s="97" t="str">
        <f>IF(C52="","",VLOOKUP(C52,listaBolsa!$D$2:$W$276,14,0))</f>
        <v/>
      </c>
      <c r="J52" s="84" t="e">
        <f t="shared" si="4"/>
        <v>#VALUE!</v>
      </c>
      <c r="K52" s="84" t="e">
        <f t="shared" si="5"/>
        <v>#VALUE!</v>
      </c>
      <c r="L52" s="84" t="str">
        <f t="shared" si="6"/>
        <v/>
      </c>
      <c r="M52" s="84" t="str">
        <f t="shared" si="7"/>
        <v/>
      </c>
      <c r="N52" s="98" t="str">
        <f>IF(C52="","",VLOOKUP(C52,listaBolsa!$D$2:$AZ$276,23,0))</f>
        <v/>
      </c>
      <c r="O52" s="99" t="str">
        <f>IF(C52="","",VLOOKUP(C52,listaBolsa!$D$2:$AZ$276,27,0))</f>
        <v/>
      </c>
      <c r="P52" s="100" t="e">
        <f t="shared" si="8"/>
        <v>#VALUE!</v>
      </c>
      <c r="Q52" s="100" t="e">
        <f t="shared" si="9"/>
        <v>#VALUE!</v>
      </c>
      <c r="R52" s="100" t="str">
        <f t="shared" si="10"/>
        <v/>
      </c>
      <c r="S52" s="100" t="str">
        <f t="shared" si="11"/>
        <v/>
      </c>
      <c r="T52" s="85" t="str">
        <f>IF(C52="","",VLOOKUP(C52,listaBolsa!$D$2:$BB$276,36,0))</f>
        <v/>
      </c>
      <c r="U52" s="86" t="str">
        <f>IF(C52="","",VLOOKUP(C52,listaBolsa!$D$2:$BB$276,40,0))</f>
        <v/>
      </c>
      <c r="V52" s="87" t="e">
        <f t="shared" si="12"/>
        <v>#VALUE!</v>
      </c>
      <c r="W52" s="87" t="e">
        <f t="shared" si="13"/>
        <v>#VALUE!</v>
      </c>
      <c r="X52" s="87" t="str">
        <f t="shared" si="14"/>
        <v/>
      </c>
      <c r="Y52" s="87" t="str">
        <f t="shared" si="15"/>
        <v/>
      </c>
      <c r="Z52" s="88" t="str">
        <f t="shared" si="49"/>
        <v/>
      </c>
      <c r="AA52" s="88" t="str">
        <f t="shared" si="50"/>
        <v/>
      </c>
      <c r="AB52" s="78" t="str">
        <f t="shared" si="51"/>
        <v/>
      </c>
      <c r="AC52" s="91" t="str">
        <f t="shared" si="52"/>
        <v/>
      </c>
      <c r="AD52" s="5"/>
      <c r="BG52" s="7">
        <v>42</v>
      </c>
      <c r="DA52" s="7" t="e">
        <f>VLOOKUP(C52,listaBolsa!$D$2:$BA$248,1,0)</f>
        <v>#N/A</v>
      </c>
      <c r="DB52" s="7" t="e">
        <f>VLOOKUP(C52,listaBolsa!$D$2:$BA$248,2,0)</f>
        <v>#N/A</v>
      </c>
      <c r="DC52" s="7" t="e">
        <f>VLOOKUP(C52,listaBolsa!$D$2:$BA$248,10,0)</f>
        <v>#N/A</v>
      </c>
      <c r="DD52" s="7" t="e">
        <f>VLOOKUP(C52,listaBolsa!$D$2:$BA$248,14,0)</f>
        <v>#N/A</v>
      </c>
      <c r="DE52" s="7" t="e">
        <f>VLOOKUP(C52,listaBolsa!$D$2:$BA$248,23,0)</f>
        <v>#N/A</v>
      </c>
      <c r="DF52" s="7" t="e">
        <f>VLOOKUP(C52,listaBolsa!$D$2:$BA$248,29,0)</f>
        <v>#N/A</v>
      </c>
      <c r="DG52" s="7" t="e">
        <f>VLOOKUP(C52,listaBolsa!$D$2:$BA$248,36,0)</f>
        <v>#N/A</v>
      </c>
      <c r="DH52" s="7" t="e">
        <f>VLOOKUP(C52,listaBolsa!$D$2:$BA$248,40,0)</f>
        <v>#N/A</v>
      </c>
      <c r="DI52" s="7" t="e">
        <f>VLOOKUP(C52,listaBolsa!$D$2:$BA$248,48,0)</f>
        <v>#N/A</v>
      </c>
      <c r="DJ52" s="7" t="e">
        <f t="shared" si="16"/>
        <v>#N/A</v>
      </c>
      <c r="DK52" s="7" t="e">
        <f t="shared" si="17"/>
        <v>#N/A</v>
      </c>
      <c r="DL52" s="7" t="e">
        <f t="shared" si="18"/>
        <v>#N/A</v>
      </c>
      <c r="DM52" s="7" t="e">
        <f t="shared" si="19"/>
        <v>#N/A</v>
      </c>
      <c r="DN52" s="7" t="e">
        <f t="shared" si="20"/>
        <v>#N/A</v>
      </c>
      <c r="DO52" s="7" t="e">
        <f t="shared" si="21"/>
        <v>#N/A</v>
      </c>
      <c r="DP52" s="7" t="e">
        <f t="shared" si="22"/>
        <v>#N/A</v>
      </c>
      <c r="DQ52" s="7" t="e">
        <f t="shared" si="23"/>
        <v>#N/A</v>
      </c>
      <c r="DR52" s="7" t="e">
        <f t="shared" si="24"/>
        <v>#N/A</v>
      </c>
    </row>
    <row r="53" spans="1:122" s="7" customFormat="1" ht="20" hidden="1">
      <c r="A53" s="75" t="str">
        <f t="shared" si="53"/>
        <v/>
      </c>
      <c r="B53" s="101"/>
      <c r="C53" s="83"/>
      <c r="D53" s="75" t="str">
        <f>IF(C53="","",VLOOKUP(C53,listaBolsa!$D$2:$H$276,2,0))</f>
        <v/>
      </c>
      <c r="E53" s="101" t="str">
        <f>IF(C53="","",VLOOKUP(C53,listaBolsa!$D$2:$H$276,3,0))</f>
        <v/>
      </c>
      <c r="F53" s="102"/>
      <c r="G53" s="92" t="str">
        <f>IF(C53="","",VLOOKUP(C53,listaBolsa!$D$2:$H$276,5,0))</f>
        <v/>
      </c>
      <c r="H53" s="96" t="str">
        <f>IF(C53="","",VLOOKUP(C53,listaBolsa!$D$2:$W$276,10,0))</f>
        <v/>
      </c>
      <c r="I53" s="97" t="str">
        <f>IF(C53="","",VLOOKUP(C53,listaBolsa!$D$2:$W$276,14,0))</f>
        <v/>
      </c>
      <c r="J53" s="84" t="e">
        <f t="shared" si="4"/>
        <v>#VALUE!</v>
      </c>
      <c r="K53" s="84" t="e">
        <f t="shared" si="5"/>
        <v>#VALUE!</v>
      </c>
      <c r="L53" s="84" t="str">
        <f t="shared" si="6"/>
        <v/>
      </c>
      <c r="M53" s="84" t="str">
        <f t="shared" si="7"/>
        <v/>
      </c>
      <c r="N53" s="98" t="str">
        <f>IF(C53="","",VLOOKUP(C53,listaBolsa!$D$2:$AZ$276,23,0))</f>
        <v/>
      </c>
      <c r="O53" s="99" t="str">
        <f>IF(C53="","",VLOOKUP(C53,listaBolsa!$D$2:$AZ$276,27,0))</f>
        <v/>
      </c>
      <c r="P53" s="100" t="e">
        <f t="shared" si="8"/>
        <v>#VALUE!</v>
      </c>
      <c r="Q53" s="100" t="e">
        <f t="shared" si="9"/>
        <v>#VALUE!</v>
      </c>
      <c r="R53" s="100" t="str">
        <f t="shared" si="10"/>
        <v/>
      </c>
      <c r="S53" s="100" t="str">
        <f t="shared" si="11"/>
        <v/>
      </c>
      <c r="T53" s="85" t="str">
        <f>IF(C53="","",VLOOKUP(C53,listaBolsa!$D$2:$BB$276,36,0))</f>
        <v/>
      </c>
      <c r="U53" s="86" t="str">
        <f>IF(C53="","",VLOOKUP(C53,listaBolsa!$D$2:$BB$276,40,0))</f>
        <v/>
      </c>
      <c r="V53" s="87" t="e">
        <f t="shared" si="12"/>
        <v>#VALUE!</v>
      </c>
      <c r="W53" s="87" t="e">
        <f t="shared" si="13"/>
        <v>#VALUE!</v>
      </c>
      <c r="X53" s="87" t="str">
        <f t="shared" si="14"/>
        <v/>
      </c>
      <c r="Y53" s="87" t="str">
        <f t="shared" si="15"/>
        <v/>
      </c>
      <c r="Z53" s="88" t="str">
        <f t="shared" si="49"/>
        <v/>
      </c>
      <c r="AA53" s="88" t="str">
        <f t="shared" si="50"/>
        <v/>
      </c>
      <c r="AB53" s="78" t="str">
        <f t="shared" si="51"/>
        <v/>
      </c>
      <c r="AC53" s="91" t="str">
        <f t="shared" si="52"/>
        <v/>
      </c>
      <c r="AD53" s="5"/>
      <c r="BG53" s="7">
        <v>43</v>
      </c>
      <c r="DA53" s="7" t="e">
        <f>VLOOKUP(C53,listaBolsa!$D$2:$BA$248,1,0)</f>
        <v>#N/A</v>
      </c>
      <c r="DB53" s="7" t="e">
        <f>VLOOKUP(C53,listaBolsa!$D$2:$BA$248,2,0)</f>
        <v>#N/A</v>
      </c>
      <c r="DC53" s="7" t="e">
        <f>VLOOKUP(C53,listaBolsa!$D$2:$BA$248,10,0)</f>
        <v>#N/A</v>
      </c>
      <c r="DD53" s="7" t="e">
        <f>VLOOKUP(C53,listaBolsa!$D$2:$BA$248,14,0)</f>
        <v>#N/A</v>
      </c>
      <c r="DE53" s="7" t="e">
        <f>VLOOKUP(C53,listaBolsa!$D$2:$BA$248,23,0)</f>
        <v>#N/A</v>
      </c>
      <c r="DF53" s="7" t="e">
        <f>VLOOKUP(C53,listaBolsa!$D$2:$BA$248,29,0)</f>
        <v>#N/A</v>
      </c>
      <c r="DG53" s="7" t="e">
        <f>VLOOKUP(C53,listaBolsa!$D$2:$BA$248,36,0)</f>
        <v>#N/A</v>
      </c>
      <c r="DH53" s="7" t="e">
        <f>VLOOKUP(C53,listaBolsa!$D$2:$BA$248,40,0)</f>
        <v>#N/A</v>
      </c>
      <c r="DI53" s="7" t="e">
        <f>VLOOKUP(C53,listaBolsa!$D$2:$BA$248,48,0)</f>
        <v>#N/A</v>
      </c>
      <c r="DJ53" s="7" t="e">
        <f t="shared" si="16"/>
        <v>#N/A</v>
      </c>
      <c r="DK53" s="7" t="e">
        <f t="shared" si="17"/>
        <v>#N/A</v>
      </c>
      <c r="DL53" s="7" t="e">
        <f t="shared" si="18"/>
        <v>#N/A</v>
      </c>
      <c r="DM53" s="7" t="e">
        <f t="shared" si="19"/>
        <v>#N/A</v>
      </c>
      <c r="DN53" s="7" t="e">
        <f t="shared" si="20"/>
        <v>#N/A</v>
      </c>
      <c r="DO53" s="7" t="e">
        <f t="shared" si="21"/>
        <v>#N/A</v>
      </c>
      <c r="DP53" s="7" t="e">
        <f t="shared" si="22"/>
        <v>#N/A</v>
      </c>
      <c r="DQ53" s="7" t="e">
        <f t="shared" si="23"/>
        <v>#N/A</v>
      </c>
      <c r="DR53" s="7" t="e">
        <f t="shared" si="24"/>
        <v>#N/A</v>
      </c>
    </row>
    <row r="54" spans="1:122" s="7" customFormat="1" ht="20" hidden="1">
      <c r="A54" s="75" t="str">
        <f t="shared" si="53"/>
        <v/>
      </c>
      <c r="B54" s="101"/>
      <c r="C54" s="83"/>
      <c r="D54" s="75" t="str">
        <f>IF(C54="","",VLOOKUP(C54,listaBolsa!$D$2:$H$276,2,0))</f>
        <v/>
      </c>
      <c r="E54" s="101" t="str">
        <f>IF(C54="","",VLOOKUP(C54,listaBolsa!$D$2:$H$276,3,0))</f>
        <v/>
      </c>
      <c r="F54" s="102"/>
      <c r="G54" s="92" t="str">
        <f>IF(C54="","",VLOOKUP(C54,listaBolsa!$D$2:$H$276,5,0))</f>
        <v/>
      </c>
      <c r="H54" s="96" t="str">
        <f>IF(C54="","",VLOOKUP(C54,listaBolsa!$D$2:$W$276,10,0))</f>
        <v/>
      </c>
      <c r="I54" s="97" t="str">
        <f>IF(C54="","",VLOOKUP(C54,listaBolsa!$D$2:$W$276,14,0))</f>
        <v/>
      </c>
      <c r="J54" s="84" t="e">
        <f t="shared" si="4"/>
        <v>#VALUE!</v>
      </c>
      <c r="K54" s="84" t="e">
        <f t="shared" si="5"/>
        <v>#VALUE!</v>
      </c>
      <c r="L54" s="84" t="str">
        <f t="shared" si="6"/>
        <v/>
      </c>
      <c r="M54" s="84" t="str">
        <f t="shared" si="7"/>
        <v/>
      </c>
      <c r="N54" s="98" t="str">
        <f>IF(C54="","",VLOOKUP(C54,listaBolsa!$D$2:$AZ$276,23,0))</f>
        <v/>
      </c>
      <c r="O54" s="99" t="str">
        <f>IF(C54="","",VLOOKUP(C54,listaBolsa!$D$2:$AZ$276,27,0))</f>
        <v/>
      </c>
      <c r="P54" s="100" t="e">
        <f t="shared" si="8"/>
        <v>#VALUE!</v>
      </c>
      <c r="Q54" s="100" t="e">
        <f t="shared" si="9"/>
        <v>#VALUE!</v>
      </c>
      <c r="R54" s="100" t="str">
        <f t="shared" si="10"/>
        <v/>
      </c>
      <c r="S54" s="100" t="str">
        <f t="shared" si="11"/>
        <v/>
      </c>
      <c r="T54" s="85" t="str">
        <f>IF(C54="","",VLOOKUP(C54,listaBolsa!$D$2:$BB$276,36,0))</f>
        <v/>
      </c>
      <c r="U54" s="86" t="str">
        <f>IF(C54="","",VLOOKUP(C54,listaBolsa!$D$2:$BB$276,40,0))</f>
        <v/>
      </c>
      <c r="V54" s="87" t="e">
        <f t="shared" si="12"/>
        <v>#VALUE!</v>
      </c>
      <c r="W54" s="87" t="e">
        <f t="shared" si="13"/>
        <v>#VALUE!</v>
      </c>
      <c r="X54" s="87" t="str">
        <f t="shared" si="14"/>
        <v/>
      </c>
      <c r="Y54" s="87" t="str">
        <f t="shared" si="15"/>
        <v/>
      </c>
      <c r="Z54" s="88" t="str">
        <f t="shared" si="49"/>
        <v/>
      </c>
      <c r="AA54" s="88" t="str">
        <f t="shared" si="50"/>
        <v/>
      </c>
      <c r="AB54" s="78" t="str">
        <f t="shared" si="51"/>
        <v/>
      </c>
      <c r="AC54" s="91" t="str">
        <f t="shared" si="52"/>
        <v/>
      </c>
      <c r="AD54" s="5"/>
      <c r="BG54" s="7">
        <v>44</v>
      </c>
      <c r="DA54" s="7" t="e">
        <f>VLOOKUP(C54,listaBolsa!$D$2:$BA$248,1,0)</f>
        <v>#N/A</v>
      </c>
      <c r="DB54" s="7" t="e">
        <f>VLOOKUP(C54,listaBolsa!$D$2:$BA$248,2,0)</f>
        <v>#N/A</v>
      </c>
      <c r="DC54" s="7" t="e">
        <f>VLOOKUP(C54,listaBolsa!$D$2:$BA$248,10,0)</f>
        <v>#N/A</v>
      </c>
      <c r="DD54" s="7" t="e">
        <f>VLOOKUP(C54,listaBolsa!$D$2:$BA$248,14,0)</f>
        <v>#N/A</v>
      </c>
      <c r="DE54" s="7" t="e">
        <f>VLOOKUP(C54,listaBolsa!$D$2:$BA$248,23,0)</f>
        <v>#N/A</v>
      </c>
      <c r="DF54" s="7" t="e">
        <f>VLOOKUP(C54,listaBolsa!$D$2:$BA$248,29,0)</f>
        <v>#N/A</v>
      </c>
      <c r="DG54" s="7" t="e">
        <f>VLOOKUP(C54,listaBolsa!$D$2:$BA$248,36,0)</f>
        <v>#N/A</v>
      </c>
      <c r="DH54" s="7" t="e">
        <f>VLOOKUP(C54,listaBolsa!$D$2:$BA$248,40,0)</f>
        <v>#N/A</v>
      </c>
      <c r="DI54" s="7" t="e">
        <f>VLOOKUP(C54,listaBolsa!$D$2:$BA$248,48,0)</f>
        <v>#N/A</v>
      </c>
      <c r="DJ54" s="7" t="e">
        <f t="shared" si="16"/>
        <v>#N/A</v>
      </c>
      <c r="DK54" s="7" t="e">
        <f t="shared" si="17"/>
        <v>#N/A</v>
      </c>
      <c r="DL54" s="7" t="e">
        <f t="shared" si="18"/>
        <v>#N/A</v>
      </c>
      <c r="DM54" s="7" t="e">
        <f t="shared" si="19"/>
        <v>#N/A</v>
      </c>
      <c r="DN54" s="7" t="e">
        <f t="shared" si="20"/>
        <v>#N/A</v>
      </c>
      <c r="DO54" s="7" t="e">
        <f t="shared" si="21"/>
        <v>#N/A</v>
      </c>
      <c r="DP54" s="7" t="e">
        <f t="shared" si="22"/>
        <v>#N/A</v>
      </c>
      <c r="DQ54" s="7" t="e">
        <f t="shared" si="23"/>
        <v>#N/A</v>
      </c>
      <c r="DR54" s="7" t="e">
        <f t="shared" si="24"/>
        <v>#N/A</v>
      </c>
    </row>
    <row r="55" spans="1:122" s="7" customFormat="1" ht="20" hidden="1">
      <c r="A55" s="75" t="str">
        <f t="shared" si="53"/>
        <v/>
      </c>
      <c r="B55" s="101"/>
      <c r="C55" s="83"/>
      <c r="D55" s="75" t="str">
        <f>IF(C55="","",VLOOKUP(C55,listaBolsa!$D$2:$H$276,2,0))</f>
        <v/>
      </c>
      <c r="E55" s="101" t="str">
        <f>IF(C55="","",VLOOKUP(C55,listaBolsa!$D$2:$H$276,3,0))</f>
        <v/>
      </c>
      <c r="F55" s="102"/>
      <c r="G55" s="92" t="str">
        <f>IF(C55="","",VLOOKUP(C55,listaBolsa!$D$2:$H$276,5,0))</f>
        <v/>
      </c>
      <c r="H55" s="96" t="str">
        <f>IF(C55="","",VLOOKUP(C55,listaBolsa!$D$2:$W$276,10,0))</f>
        <v/>
      </c>
      <c r="I55" s="97" t="str">
        <f>IF(C55="","",VLOOKUP(C55,listaBolsa!$D$2:$W$276,14,0))</f>
        <v/>
      </c>
      <c r="J55" s="84" t="e">
        <f t="shared" si="4"/>
        <v>#VALUE!</v>
      </c>
      <c r="K55" s="84" t="e">
        <f t="shared" si="5"/>
        <v>#VALUE!</v>
      </c>
      <c r="L55" s="84" t="str">
        <f t="shared" si="6"/>
        <v/>
      </c>
      <c r="M55" s="84" t="str">
        <f t="shared" si="7"/>
        <v/>
      </c>
      <c r="N55" s="98" t="str">
        <f>IF(C55="","",VLOOKUP(C55,listaBolsa!$D$2:$AZ$276,23,0))</f>
        <v/>
      </c>
      <c r="O55" s="99" t="str">
        <f>IF(C55="","",VLOOKUP(C55,listaBolsa!$D$2:$AZ$276,27,0))</f>
        <v/>
      </c>
      <c r="P55" s="100" t="e">
        <f t="shared" si="8"/>
        <v>#VALUE!</v>
      </c>
      <c r="Q55" s="100" t="e">
        <f t="shared" si="9"/>
        <v>#VALUE!</v>
      </c>
      <c r="R55" s="100" t="str">
        <f t="shared" si="10"/>
        <v/>
      </c>
      <c r="S55" s="100" t="str">
        <f t="shared" si="11"/>
        <v/>
      </c>
      <c r="T55" s="85" t="str">
        <f>IF(C55="","",VLOOKUP(C55,listaBolsa!$D$2:$BB$276,36,0))</f>
        <v/>
      </c>
      <c r="U55" s="86" t="str">
        <f>IF(C55="","",VLOOKUP(C55,listaBolsa!$D$2:$BB$276,40,0))</f>
        <v/>
      </c>
      <c r="V55" s="87" t="e">
        <f t="shared" si="12"/>
        <v>#VALUE!</v>
      </c>
      <c r="W55" s="87" t="e">
        <f t="shared" si="13"/>
        <v>#VALUE!</v>
      </c>
      <c r="X55" s="87" t="str">
        <f t="shared" si="14"/>
        <v/>
      </c>
      <c r="Y55" s="87" t="str">
        <f t="shared" si="15"/>
        <v/>
      </c>
      <c r="Z55" s="88" t="str">
        <f t="shared" si="49"/>
        <v/>
      </c>
      <c r="AA55" s="88" t="str">
        <f t="shared" si="50"/>
        <v/>
      </c>
      <c r="AB55" s="78" t="str">
        <f t="shared" si="51"/>
        <v/>
      </c>
      <c r="AC55" s="91" t="str">
        <f t="shared" si="52"/>
        <v/>
      </c>
      <c r="AD55" s="5"/>
      <c r="BG55" s="7">
        <v>45</v>
      </c>
      <c r="DA55" s="7" t="e">
        <f>VLOOKUP(C55,listaBolsa!$D$2:$BA$248,1,0)</f>
        <v>#N/A</v>
      </c>
      <c r="DB55" s="7" t="e">
        <f>VLOOKUP(C55,listaBolsa!$D$2:$BA$248,2,0)</f>
        <v>#N/A</v>
      </c>
      <c r="DC55" s="7" t="e">
        <f>VLOOKUP(C55,listaBolsa!$D$2:$BA$248,10,0)</f>
        <v>#N/A</v>
      </c>
      <c r="DD55" s="7" t="e">
        <f>VLOOKUP(C55,listaBolsa!$D$2:$BA$248,14,0)</f>
        <v>#N/A</v>
      </c>
      <c r="DE55" s="7" t="e">
        <f>VLOOKUP(C55,listaBolsa!$D$2:$BA$248,23,0)</f>
        <v>#N/A</v>
      </c>
      <c r="DF55" s="7" t="e">
        <f>VLOOKUP(C55,listaBolsa!$D$2:$BA$248,29,0)</f>
        <v>#N/A</v>
      </c>
      <c r="DG55" s="7" t="e">
        <f>VLOOKUP(C55,listaBolsa!$D$2:$BA$248,36,0)</f>
        <v>#N/A</v>
      </c>
      <c r="DH55" s="7" t="e">
        <f>VLOOKUP(C55,listaBolsa!$D$2:$BA$248,40,0)</f>
        <v>#N/A</v>
      </c>
      <c r="DI55" s="7" t="e">
        <f>VLOOKUP(C55,listaBolsa!$D$2:$BA$248,48,0)</f>
        <v>#N/A</v>
      </c>
      <c r="DJ55" s="7" t="e">
        <f t="shared" si="16"/>
        <v>#N/A</v>
      </c>
      <c r="DK55" s="7" t="e">
        <f t="shared" si="17"/>
        <v>#N/A</v>
      </c>
      <c r="DL55" s="7" t="e">
        <f t="shared" si="18"/>
        <v>#N/A</v>
      </c>
      <c r="DM55" s="7" t="e">
        <f t="shared" si="19"/>
        <v>#N/A</v>
      </c>
      <c r="DN55" s="7" t="e">
        <f t="shared" si="20"/>
        <v>#N/A</v>
      </c>
      <c r="DO55" s="7" t="e">
        <f t="shared" si="21"/>
        <v>#N/A</v>
      </c>
      <c r="DP55" s="7" t="e">
        <f t="shared" si="22"/>
        <v>#N/A</v>
      </c>
      <c r="DQ55" s="7" t="e">
        <f t="shared" si="23"/>
        <v>#N/A</v>
      </c>
      <c r="DR55" s="7" t="e">
        <f t="shared" si="24"/>
        <v>#N/A</v>
      </c>
    </row>
    <row r="56" spans="1:122" s="7" customFormat="1" ht="20" hidden="1">
      <c r="A56" s="75" t="str">
        <f t="shared" si="53"/>
        <v/>
      </c>
      <c r="B56" s="101"/>
      <c r="C56" s="83"/>
      <c r="D56" s="75" t="str">
        <f>IF(C56="","",VLOOKUP(C56,listaBolsa!$D$2:$H$276,2,0))</f>
        <v/>
      </c>
      <c r="E56" s="101" t="str">
        <f>IF(C56="","",VLOOKUP(C56,listaBolsa!$D$2:$H$276,3,0))</f>
        <v/>
      </c>
      <c r="F56" s="102"/>
      <c r="G56" s="92" t="str">
        <f>IF(C56="","",VLOOKUP(C56,listaBolsa!$D$2:$H$276,5,0))</f>
        <v/>
      </c>
      <c r="H56" s="96" t="str">
        <f>IF(C56="","",VLOOKUP(C56,listaBolsa!$D$2:$W$276,10,0))</f>
        <v/>
      </c>
      <c r="I56" s="97" t="str">
        <f>IF(C56="","",VLOOKUP(C56,listaBolsa!$D$2:$W$276,14,0))</f>
        <v/>
      </c>
      <c r="J56" s="84" t="e">
        <f t="shared" si="4"/>
        <v>#VALUE!</v>
      </c>
      <c r="K56" s="84" t="e">
        <f t="shared" si="5"/>
        <v>#VALUE!</v>
      </c>
      <c r="L56" s="84" t="str">
        <f t="shared" si="6"/>
        <v/>
      </c>
      <c r="M56" s="84" t="str">
        <f t="shared" si="7"/>
        <v/>
      </c>
      <c r="N56" s="98" t="str">
        <f>IF(C56="","",VLOOKUP(C56,listaBolsa!$D$2:$AZ$276,23,0))</f>
        <v/>
      </c>
      <c r="O56" s="99" t="str">
        <f>IF(C56="","",VLOOKUP(C56,listaBolsa!$D$2:$AZ$276,27,0))</f>
        <v/>
      </c>
      <c r="P56" s="100" t="e">
        <f t="shared" si="8"/>
        <v>#VALUE!</v>
      </c>
      <c r="Q56" s="100" t="e">
        <f t="shared" si="9"/>
        <v>#VALUE!</v>
      </c>
      <c r="R56" s="100" t="str">
        <f t="shared" si="10"/>
        <v/>
      </c>
      <c r="S56" s="100" t="str">
        <f t="shared" si="11"/>
        <v/>
      </c>
      <c r="T56" s="85" t="str">
        <f>IF(C56="","",VLOOKUP(C56,listaBolsa!$D$2:$BB$276,36,0))</f>
        <v/>
      </c>
      <c r="U56" s="86" t="str">
        <f>IF(C56="","",VLOOKUP(C56,listaBolsa!$D$2:$BB$276,40,0))</f>
        <v/>
      </c>
      <c r="V56" s="87" t="e">
        <f t="shared" si="12"/>
        <v>#VALUE!</v>
      </c>
      <c r="W56" s="87" t="e">
        <f t="shared" si="13"/>
        <v>#VALUE!</v>
      </c>
      <c r="X56" s="87" t="str">
        <f t="shared" si="14"/>
        <v/>
      </c>
      <c r="Y56" s="87" t="str">
        <f t="shared" si="15"/>
        <v/>
      </c>
      <c r="Z56" s="88" t="str">
        <f t="shared" si="49"/>
        <v/>
      </c>
      <c r="AA56" s="88" t="str">
        <f t="shared" si="50"/>
        <v/>
      </c>
      <c r="AB56" s="78" t="str">
        <f t="shared" si="51"/>
        <v/>
      </c>
      <c r="AC56" s="91" t="str">
        <f t="shared" si="52"/>
        <v/>
      </c>
      <c r="AD56" s="5"/>
      <c r="BG56" s="7">
        <v>46</v>
      </c>
      <c r="DA56" s="7" t="e">
        <f>VLOOKUP(C56,listaBolsa!$D$2:$BA$248,1,0)</f>
        <v>#N/A</v>
      </c>
      <c r="DB56" s="7" t="e">
        <f>VLOOKUP(C56,listaBolsa!$D$2:$BA$248,2,0)</f>
        <v>#N/A</v>
      </c>
      <c r="DC56" s="7" t="e">
        <f>VLOOKUP(C56,listaBolsa!$D$2:$BA$248,10,0)</f>
        <v>#N/A</v>
      </c>
      <c r="DD56" s="7" t="e">
        <f>VLOOKUP(C56,listaBolsa!$D$2:$BA$248,14,0)</f>
        <v>#N/A</v>
      </c>
      <c r="DE56" s="7" t="e">
        <f>VLOOKUP(C56,listaBolsa!$D$2:$BA$248,23,0)</f>
        <v>#N/A</v>
      </c>
      <c r="DF56" s="7" t="e">
        <f>VLOOKUP(C56,listaBolsa!$D$2:$BA$248,29,0)</f>
        <v>#N/A</v>
      </c>
      <c r="DG56" s="7" t="e">
        <f>VLOOKUP(C56,listaBolsa!$D$2:$BA$248,36,0)</f>
        <v>#N/A</v>
      </c>
      <c r="DH56" s="7" t="e">
        <f>VLOOKUP(C56,listaBolsa!$D$2:$BA$248,40,0)</f>
        <v>#N/A</v>
      </c>
      <c r="DI56" s="7" t="e">
        <f>VLOOKUP(C56,listaBolsa!$D$2:$BA$248,48,0)</f>
        <v>#N/A</v>
      </c>
      <c r="DJ56" s="7" t="e">
        <f t="shared" si="16"/>
        <v>#N/A</v>
      </c>
      <c r="DK56" s="7" t="e">
        <f t="shared" si="17"/>
        <v>#N/A</v>
      </c>
      <c r="DL56" s="7" t="e">
        <f t="shared" si="18"/>
        <v>#N/A</v>
      </c>
      <c r="DM56" s="7" t="e">
        <f t="shared" si="19"/>
        <v>#N/A</v>
      </c>
      <c r="DN56" s="7" t="e">
        <f t="shared" si="20"/>
        <v>#N/A</v>
      </c>
      <c r="DO56" s="7" t="e">
        <f t="shared" si="21"/>
        <v>#N/A</v>
      </c>
      <c r="DP56" s="7" t="e">
        <f t="shared" si="22"/>
        <v>#N/A</v>
      </c>
      <c r="DQ56" s="7" t="e">
        <f t="shared" si="23"/>
        <v>#N/A</v>
      </c>
      <c r="DR56" s="7" t="e">
        <f t="shared" si="24"/>
        <v>#N/A</v>
      </c>
    </row>
    <row r="57" spans="1:122" s="7" customFormat="1" ht="20" hidden="1">
      <c r="A57" s="75" t="str">
        <f t="shared" si="53"/>
        <v/>
      </c>
      <c r="B57" s="101"/>
      <c r="C57" s="83"/>
      <c r="D57" s="75" t="str">
        <f>IF(C57="","",VLOOKUP(C57,listaBolsa!$D$2:$H$276,2,0))</f>
        <v/>
      </c>
      <c r="E57" s="101" t="str">
        <f>IF(C57="","",VLOOKUP(C57,listaBolsa!$D$2:$H$276,3,0))</f>
        <v/>
      </c>
      <c r="F57" s="102"/>
      <c r="G57" s="92" t="str">
        <f>IF(C57="","",VLOOKUP(C57,listaBolsa!$D$2:$H$276,5,0))</f>
        <v/>
      </c>
      <c r="H57" s="96" t="str">
        <f>IF(C57="","",VLOOKUP(C57,listaBolsa!$D$2:$W$276,10,0))</f>
        <v/>
      </c>
      <c r="I57" s="97" t="str">
        <f>IF(C57="","",VLOOKUP(C57,listaBolsa!$D$2:$W$276,14,0))</f>
        <v/>
      </c>
      <c r="J57" s="84" t="e">
        <f t="shared" si="4"/>
        <v>#VALUE!</v>
      </c>
      <c r="K57" s="84" t="e">
        <f t="shared" si="5"/>
        <v>#VALUE!</v>
      </c>
      <c r="L57" s="84" t="str">
        <f t="shared" si="6"/>
        <v/>
      </c>
      <c r="M57" s="84" t="str">
        <f t="shared" si="7"/>
        <v/>
      </c>
      <c r="N57" s="98" t="str">
        <f>IF(C57="","",VLOOKUP(C57,listaBolsa!$D$2:$AZ$276,23,0))</f>
        <v/>
      </c>
      <c r="O57" s="99" t="str">
        <f>IF(C57="","",VLOOKUP(C57,listaBolsa!$D$2:$AZ$276,27,0))</f>
        <v/>
      </c>
      <c r="P57" s="100" t="e">
        <f t="shared" si="8"/>
        <v>#VALUE!</v>
      </c>
      <c r="Q57" s="100" t="e">
        <f t="shared" si="9"/>
        <v>#VALUE!</v>
      </c>
      <c r="R57" s="100" t="str">
        <f t="shared" si="10"/>
        <v/>
      </c>
      <c r="S57" s="100" t="str">
        <f t="shared" si="11"/>
        <v/>
      </c>
      <c r="T57" s="85" t="str">
        <f>IF(C57="","",VLOOKUP(C57,listaBolsa!$D$2:$BB$276,36,0))</f>
        <v/>
      </c>
      <c r="U57" s="86" t="str">
        <f>IF(C57="","",VLOOKUP(C57,listaBolsa!$D$2:$BB$276,40,0))</f>
        <v/>
      </c>
      <c r="V57" s="87" t="e">
        <f t="shared" si="12"/>
        <v>#VALUE!</v>
      </c>
      <c r="W57" s="87" t="e">
        <f t="shared" si="13"/>
        <v>#VALUE!</v>
      </c>
      <c r="X57" s="87" t="str">
        <f t="shared" si="14"/>
        <v/>
      </c>
      <c r="Y57" s="87" t="str">
        <f t="shared" si="15"/>
        <v/>
      </c>
      <c r="Z57" s="88" t="str">
        <f t="shared" si="49"/>
        <v/>
      </c>
      <c r="AA57" s="88" t="str">
        <f t="shared" si="50"/>
        <v/>
      </c>
      <c r="AB57" s="78" t="str">
        <f t="shared" si="51"/>
        <v/>
      </c>
      <c r="AC57" s="91" t="str">
        <f t="shared" si="52"/>
        <v/>
      </c>
      <c r="AD57" s="5"/>
      <c r="BG57" s="7">
        <v>47</v>
      </c>
      <c r="DA57" s="7" t="e">
        <f>VLOOKUP(C57,listaBolsa!$D$2:$BA$248,1,0)</f>
        <v>#N/A</v>
      </c>
      <c r="DB57" s="7" t="e">
        <f>VLOOKUP(C57,listaBolsa!$D$2:$BA$248,2,0)</f>
        <v>#N/A</v>
      </c>
      <c r="DC57" s="7" t="e">
        <f>VLOOKUP(C57,listaBolsa!$D$2:$BA$248,10,0)</f>
        <v>#N/A</v>
      </c>
      <c r="DD57" s="7" t="e">
        <f>VLOOKUP(C57,listaBolsa!$D$2:$BA$248,14,0)</f>
        <v>#N/A</v>
      </c>
      <c r="DE57" s="7" t="e">
        <f>VLOOKUP(C57,listaBolsa!$D$2:$BA$248,23,0)</f>
        <v>#N/A</v>
      </c>
      <c r="DF57" s="7" t="e">
        <f>VLOOKUP(C57,listaBolsa!$D$2:$BA$248,29,0)</f>
        <v>#N/A</v>
      </c>
      <c r="DG57" s="7" t="e">
        <f>VLOOKUP(C57,listaBolsa!$D$2:$BA$248,36,0)</f>
        <v>#N/A</v>
      </c>
      <c r="DH57" s="7" t="e">
        <f>VLOOKUP(C57,listaBolsa!$D$2:$BA$248,40,0)</f>
        <v>#N/A</v>
      </c>
      <c r="DI57" s="7" t="e">
        <f>VLOOKUP(C57,listaBolsa!$D$2:$BA$248,48,0)</f>
        <v>#N/A</v>
      </c>
      <c r="DJ57" s="7" t="e">
        <f t="shared" si="16"/>
        <v>#N/A</v>
      </c>
      <c r="DK57" s="7" t="e">
        <f t="shared" si="17"/>
        <v>#N/A</v>
      </c>
      <c r="DL57" s="7" t="e">
        <f t="shared" si="18"/>
        <v>#N/A</v>
      </c>
      <c r="DM57" s="7" t="e">
        <f t="shared" si="19"/>
        <v>#N/A</v>
      </c>
      <c r="DN57" s="7" t="e">
        <f t="shared" si="20"/>
        <v>#N/A</v>
      </c>
      <c r="DO57" s="7" t="e">
        <f t="shared" si="21"/>
        <v>#N/A</v>
      </c>
      <c r="DP57" s="7" t="e">
        <f t="shared" si="22"/>
        <v>#N/A</v>
      </c>
      <c r="DQ57" s="7" t="e">
        <f t="shared" si="23"/>
        <v>#N/A</v>
      </c>
      <c r="DR57" s="7" t="e">
        <f t="shared" si="24"/>
        <v>#N/A</v>
      </c>
    </row>
    <row r="58" spans="1:122" s="7" customFormat="1" ht="20" hidden="1">
      <c r="A58" s="75" t="str">
        <f t="shared" si="53"/>
        <v/>
      </c>
      <c r="B58" s="101"/>
      <c r="C58" s="83"/>
      <c r="D58" s="75" t="str">
        <f>IF(C58="","",VLOOKUP(C58,listaBolsa!$D$2:$H$276,2,0))</f>
        <v/>
      </c>
      <c r="E58" s="101" t="str">
        <f>IF(C58="","",VLOOKUP(C58,listaBolsa!$D$2:$H$276,3,0))</f>
        <v/>
      </c>
      <c r="F58" s="102"/>
      <c r="G58" s="92" t="str">
        <f>IF(C58="","",VLOOKUP(C58,listaBolsa!$D$2:$H$276,5,0))</f>
        <v/>
      </c>
      <c r="H58" s="96" t="str">
        <f>IF(C58="","",VLOOKUP(C58,listaBolsa!$D$2:$W$276,10,0))</f>
        <v/>
      </c>
      <c r="I58" s="97" t="str">
        <f>IF(C58="","",VLOOKUP(C58,listaBolsa!$D$2:$W$276,14,0))</f>
        <v/>
      </c>
      <c r="J58" s="84" t="e">
        <f t="shared" si="4"/>
        <v>#VALUE!</v>
      </c>
      <c r="K58" s="84" t="e">
        <f t="shared" si="5"/>
        <v>#VALUE!</v>
      </c>
      <c r="L58" s="84" t="str">
        <f t="shared" si="6"/>
        <v/>
      </c>
      <c r="M58" s="84" t="str">
        <f t="shared" si="7"/>
        <v/>
      </c>
      <c r="N58" s="98" t="str">
        <f>IF(C58="","",VLOOKUP(C58,listaBolsa!$D$2:$AZ$276,23,0))</f>
        <v/>
      </c>
      <c r="O58" s="99" t="str">
        <f>IF(C58="","",VLOOKUP(C58,listaBolsa!$D$2:$AZ$276,27,0))</f>
        <v/>
      </c>
      <c r="P58" s="100" t="e">
        <f t="shared" si="8"/>
        <v>#VALUE!</v>
      </c>
      <c r="Q58" s="100" t="e">
        <f t="shared" si="9"/>
        <v>#VALUE!</v>
      </c>
      <c r="R58" s="100" t="str">
        <f t="shared" si="10"/>
        <v/>
      </c>
      <c r="S58" s="100" t="str">
        <f t="shared" si="11"/>
        <v/>
      </c>
      <c r="T58" s="85" t="str">
        <f>IF(C58="","",VLOOKUP(C58,listaBolsa!$D$2:$BB$276,36,0))</f>
        <v/>
      </c>
      <c r="U58" s="86" t="str">
        <f>IF(C58="","",VLOOKUP(C58,listaBolsa!$D$2:$BB$276,40,0))</f>
        <v/>
      </c>
      <c r="V58" s="87" t="e">
        <f t="shared" si="12"/>
        <v>#VALUE!</v>
      </c>
      <c r="W58" s="87" t="e">
        <f t="shared" si="13"/>
        <v>#VALUE!</v>
      </c>
      <c r="X58" s="87" t="str">
        <f t="shared" si="14"/>
        <v/>
      </c>
      <c r="Y58" s="87" t="str">
        <f t="shared" si="15"/>
        <v/>
      </c>
      <c r="Z58" s="88" t="str">
        <f t="shared" si="49"/>
        <v/>
      </c>
      <c r="AA58" s="88" t="str">
        <f t="shared" si="50"/>
        <v/>
      </c>
      <c r="AB58" s="78" t="str">
        <f t="shared" si="51"/>
        <v/>
      </c>
      <c r="AC58" s="91" t="str">
        <f t="shared" si="52"/>
        <v/>
      </c>
      <c r="AD58" s="5"/>
      <c r="BG58" s="7">
        <v>48</v>
      </c>
      <c r="DA58" s="7" t="e">
        <f>VLOOKUP(C58,listaBolsa!$D$2:$BA$248,1,0)</f>
        <v>#N/A</v>
      </c>
      <c r="DB58" s="7" t="e">
        <f>VLOOKUP(C58,listaBolsa!$D$2:$BA$248,2,0)</f>
        <v>#N/A</v>
      </c>
      <c r="DC58" s="7" t="e">
        <f>VLOOKUP(C58,listaBolsa!$D$2:$BA$248,10,0)</f>
        <v>#N/A</v>
      </c>
      <c r="DD58" s="7" t="e">
        <f>VLOOKUP(C58,listaBolsa!$D$2:$BA$248,14,0)</f>
        <v>#N/A</v>
      </c>
      <c r="DE58" s="7" t="e">
        <f>VLOOKUP(C58,listaBolsa!$D$2:$BA$248,23,0)</f>
        <v>#N/A</v>
      </c>
      <c r="DF58" s="7" t="e">
        <f>VLOOKUP(C58,listaBolsa!$D$2:$BA$248,29,0)</f>
        <v>#N/A</v>
      </c>
      <c r="DG58" s="7" t="e">
        <f>VLOOKUP(C58,listaBolsa!$D$2:$BA$248,36,0)</f>
        <v>#N/A</v>
      </c>
      <c r="DH58" s="7" t="e">
        <f>VLOOKUP(C58,listaBolsa!$D$2:$BA$248,40,0)</f>
        <v>#N/A</v>
      </c>
      <c r="DI58" s="7" t="e">
        <f>VLOOKUP(C58,listaBolsa!$D$2:$BA$248,48,0)</f>
        <v>#N/A</v>
      </c>
      <c r="DJ58" s="7" t="e">
        <f t="shared" si="16"/>
        <v>#N/A</v>
      </c>
      <c r="DK58" s="7" t="e">
        <f t="shared" si="17"/>
        <v>#N/A</v>
      </c>
      <c r="DL58" s="7" t="e">
        <f t="shared" si="18"/>
        <v>#N/A</v>
      </c>
      <c r="DM58" s="7" t="e">
        <f t="shared" si="19"/>
        <v>#N/A</v>
      </c>
      <c r="DN58" s="7" t="e">
        <f t="shared" si="20"/>
        <v>#N/A</v>
      </c>
      <c r="DO58" s="7" t="e">
        <f t="shared" si="21"/>
        <v>#N/A</v>
      </c>
      <c r="DP58" s="7" t="e">
        <f t="shared" si="22"/>
        <v>#N/A</v>
      </c>
      <c r="DQ58" s="7" t="e">
        <f t="shared" si="23"/>
        <v>#N/A</v>
      </c>
      <c r="DR58" s="7" t="e">
        <f t="shared" si="24"/>
        <v>#N/A</v>
      </c>
    </row>
    <row r="59" spans="1:122" s="7" customFormat="1" ht="20" hidden="1">
      <c r="A59" s="75" t="str">
        <f t="shared" si="53"/>
        <v/>
      </c>
      <c r="B59" s="101"/>
      <c r="C59" s="83"/>
      <c r="D59" s="75" t="str">
        <f>IF(C59="","",VLOOKUP(C59,listaBolsa!$D$2:$H$276,2,0))</f>
        <v/>
      </c>
      <c r="E59" s="101" t="str">
        <f>IF(C59="","",VLOOKUP(C59,listaBolsa!$D$2:$H$276,3,0))</f>
        <v/>
      </c>
      <c r="F59" s="102"/>
      <c r="G59" s="92" t="str">
        <f>IF(C59="","",VLOOKUP(C59,listaBolsa!$D$2:$H$276,5,0))</f>
        <v/>
      </c>
      <c r="H59" s="96" t="str">
        <f>IF(C59="","",VLOOKUP(C59,listaBolsa!$D$2:$W$276,10,0))</f>
        <v/>
      </c>
      <c r="I59" s="97" t="str">
        <f>IF(C59="","",VLOOKUP(C59,listaBolsa!$D$2:$W$276,14,0))</f>
        <v/>
      </c>
      <c r="J59" s="84" t="e">
        <f t="shared" si="4"/>
        <v>#VALUE!</v>
      </c>
      <c r="K59" s="84" t="e">
        <f t="shared" si="5"/>
        <v>#VALUE!</v>
      </c>
      <c r="L59" s="84" t="str">
        <f t="shared" si="6"/>
        <v/>
      </c>
      <c r="M59" s="84" t="str">
        <f t="shared" si="7"/>
        <v/>
      </c>
      <c r="N59" s="98" t="str">
        <f>IF(C59="","",VLOOKUP(C59,listaBolsa!$D$2:$AZ$276,23,0))</f>
        <v/>
      </c>
      <c r="O59" s="99" t="str">
        <f>IF(C59="","",VLOOKUP(C59,listaBolsa!$D$2:$AZ$276,27,0))</f>
        <v/>
      </c>
      <c r="P59" s="100" t="e">
        <f t="shared" si="8"/>
        <v>#VALUE!</v>
      </c>
      <c r="Q59" s="100" t="e">
        <f t="shared" si="9"/>
        <v>#VALUE!</v>
      </c>
      <c r="R59" s="100" t="str">
        <f t="shared" si="10"/>
        <v/>
      </c>
      <c r="S59" s="100" t="str">
        <f t="shared" si="11"/>
        <v/>
      </c>
      <c r="T59" s="85" t="str">
        <f>IF(C59="","",VLOOKUP(C59,listaBolsa!$D$2:$BB$276,36,0))</f>
        <v/>
      </c>
      <c r="U59" s="86" t="str">
        <f>IF(C59="","",VLOOKUP(C59,listaBolsa!$D$2:$BB$276,40,0))</f>
        <v/>
      </c>
      <c r="V59" s="87" t="e">
        <f t="shared" si="12"/>
        <v>#VALUE!</v>
      </c>
      <c r="W59" s="87" t="e">
        <f t="shared" si="13"/>
        <v>#VALUE!</v>
      </c>
      <c r="X59" s="87" t="str">
        <f t="shared" si="14"/>
        <v/>
      </c>
      <c r="Y59" s="87" t="str">
        <f t="shared" si="15"/>
        <v/>
      </c>
      <c r="Z59" s="88" t="str">
        <f t="shared" si="49"/>
        <v/>
      </c>
      <c r="AA59" s="88" t="str">
        <f t="shared" si="50"/>
        <v/>
      </c>
      <c r="AB59" s="78" t="str">
        <f t="shared" si="51"/>
        <v/>
      </c>
      <c r="AC59" s="91" t="str">
        <f t="shared" si="52"/>
        <v/>
      </c>
      <c r="AD59" s="5"/>
      <c r="BG59" s="7">
        <v>49</v>
      </c>
      <c r="DA59" s="7" t="e">
        <f>VLOOKUP(C59,listaBolsa!$D$2:$BA$248,1,0)</f>
        <v>#N/A</v>
      </c>
      <c r="DB59" s="7" t="e">
        <f>VLOOKUP(C59,listaBolsa!$D$2:$BA$248,2,0)</f>
        <v>#N/A</v>
      </c>
      <c r="DC59" s="7" t="e">
        <f>VLOOKUP(C59,listaBolsa!$D$2:$BA$248,10,0)</f>
        <v>#N/A</v>
      </c>
      <c r="DD59" s="7" t="e">
        <f>VLOOKUP(C59,listaBolsa!$D$2:$BA$248,14,0)</f>
        <v>#N/A</v>
      </c>
      <c r="DE59" s="7" t="e">
        <f>VLOOKUP(C59,listaBolsa!$D$2:$BA$248,23,0)</f>
        <v>#N/A</v>
      </c>
      <c r="DF59" s="7" t="e">
        <f>VLOOKUP(C59,listaBolsa!$D$2:$BA$248,29,0)</f>
        <v>#N/A</v>
      </c>
      <c r="DG59" s="7" t="e">
        <f>VLOOKUP(C59,listaBolsa!$D$2:$BA$248,36,0)</f>
        <v>#N/A</v>
      </c>
      <c r="DH59" s="7" t="e">
        <f>VLOOKUP(C59,listaBolsa!$D$2:$BA$248,40,0)</f>
        <v>#N/A</v>
      </c>
      <c r="DI59" s="7" t="e">
        <f>VLOOKUP(C59,listaBolsa!$D$2:$BA$248,48,0)</f>
        <v>#N/A</v>
      </c>
      <c r="DJ59" s="7" t="e">
        <f t="shared" si="16"/>
        <v>#N/A</v>
      </c>
      <c r="DK59" s="7" t="e">
        <f t="shared" si="17"/>
        <v>#N/A</v>
      </c>
      <c r="DL59" s="7" t="e">
        <f t="shared" si="18"/>
        <v>#N/A</v>
      </c>
      <c r="DM59" s="7" t="e">
        <f t="shared" si="19"/>
        <v>#N/A</v>
      </c>
      <c r="DN59" s="7" t="e">
        <f t="shared" si="20"/>
        <v>#N/A</v>
      </c>
      <c r="DO59" s="7" t="e">
        <f t="shared" si="21"/>
        <v>#N/A</v>
      </c>
      <c r="DP59" s="7" t="e">
        <f t="shared" si="22"/>
        <v>#N/A</v>
      </c>
      <c r="DQ59" s="7" t="e">
        <f t="shared" si="23"/>
        <v>#N/A</v>
      </c>
      <c r="DR59" s="7" t="e">
        <f t="shared" si="24"/>
        <v>#N/A</v>
      </c>
    </row>
    <row r="60" spans="1:122" s="7" customFormat="1" ht="20" hidden="1">
      <c r="A60" s="75" t="str">
        <f t="shared" si="53"/>
        <v/>
      </c>
      <c r="B60" s="101"/>
      <c r="C60" s="83"/>
      <c r="D60" s="75" t="str">
        <f>IF(C60="","",VLOOKUP(C60,listaBolsa!$D$2:$H$276,2,0))</f>
        <v/>
      </c>
      <c r="E60" s="101" t="str">
        <f>IF(C60="","",VLOOKUP(C60,listaBolsa!$D$2:$H$276,3,0))</f>
        <v/>
      </c>
      <c r="F60" s="102"/>
      <c r="G60" s="92" t="str">
        <f>IF(C60="","",VLOOKUP(C60,listaBolsa!$D$2:$H$276,5,0))</f>
        <v/>
      </c>
      <c r="H60" s="96" t="str">
        <f>IF(C60="","",VLOOKUP(C60,listaBolsa!$D$2:$W$276,10,0))</f>
        <v/>
      </c>
      <c r="I60" s="97" t="str">
        <f>IF(C60="","",VLOOKUP(C60,listaBolsa!$D$2:$W$276,14,0))</f>
        <v/>
      </c>
      <c r="J60" s="84" t="e">
        <f t="shared" si="4"/>
        <v>#VALUE!</v>
      </c>
      <c r="K60" s="84" t="e">
        <f t="shared" si="5"/>
        <v>#VALUE!</v>
      </c>
      <c r="L60" s="84" t="str">
        <f t="shared" si="6"/>
        <v/>
      </c>
      <c r="M60" s="84" t="str">
        <f t="shared" si="7"/>
        <v/>
      </c>
      <c r="N60" s="98" t="str">
        <f>IF(C60="","",VLOOKUP(C60,listaBolsa!$D$2:$AZ$276,23,0))</f>
        <v/>
      </c>
      <c r="O60" s="99" t="str">
        <f>IF(C60="","",VLOOKUP(C60,listaBolsa!$D$2:$AZ$276,27,0))</f>
        <v/>
      </c>
      <c r="P60" s="100" t="e">
        <f t="shared" si="8"/>
        <v>#VALUE!</v>
      </c>
      <c r="Q60" s="100" t="e">
        <f t="shared" si="9"/>
        <v>#VALUE!</v>
      </c>
      <c r="R60" s="100" t="str">
        <f t="shared" si="10"/>
        <v/>
      </c>
      <c r="S60" s="100" t="str">
        <f t="shared" si="11"/>
        <v/>
      </c>
      <c r="T60" s="85" t="str">
        <f>IF(C60="","",VLOOKUP(C60,listaBolsa!$D$2:$BB$276,36,0))</f>
        <v/>
      </c>
      <c r="U60" s="86" t="str">
        <f>IF(C60="","",VLOOKUP(C60,listaBolsa!$D$2:$BB$276,40,0))</f>
        <v/>
      </c>
      <c r="V60" s="87" t="e">
        <f t="shared" si="12"/>
        <v>#VALUE!</v>
      </c>
      <c r="W60" s="87" t="e">
        <f t="shared" si="13"/>
        <v>#VALUE!</v>
      </c>
      <c r="X60" s="87" t="str">
        <f t="shared" si="14"/>
        <v/>
      </c>
      <c r="Y60" s="87" t="str">
        <f t="shared" si="15"/>
        <v/>
      </c>
      <c r="Z60" s="88" t="str">
        <f t="shared" si="49"/>
        <v/>
      </c>
      <c r="AA60" s="88" t="str">
        <f t="shared" si="50"/>
        <v/>
      </c>
      <c r="AB60" s="78" t="str">
        <f t="shared" si="51"/>
        <v/>
      </c>
      <c r="AC60" s="91" t="str">
        <f t="shared" si="52"/>
        <v/>
      </c>
      <c r="AD60" s="5"/>
      <c r="BG60" s="7">
        <v>50</v>
      </c>
      <c r="DA60" s="7" t="e">
        <f>VLOOKUP(C60,listaBolsa!$D$2:$BA$248,1,0)</f>
        <v>#N/A</v>
      </c>
      <c r="DB60" s="7" t="e">
        <f>VLOOKUP(C60,listaBolsa!$D$2:$BA$248,2,0)</f>
        <v>#N/A</v>
      </c>
      <c r="DC60" s="7" t="e">
        <f>VLOOKUP(C60,listaBolsa!$D$2:$BA$248,10,0)</f>
        <v>#N/A</v>
      </c>
      <c r="DD60" s="7" t="e">
        <f>VLOOKUP(C60,listaBolsa!$D$2:$BA$248,14,0)</f>
        <v>#N/A</v>
      </c>
      <c r="DE60" s="7" t="e">
        <f>VLOOKUP(C60,listaBolsa!$D$2:$BA$248,23,0)</f>
        <v>#N/A</v>
      </c>
      <c r="DF60" s="7" t="e">
        <f>VLOOKUP(C60,listaBolsa!$D$2:$BA$248,29,0)</f>
        <v>#N/A</v>
      </c>
      <c r="DG60" s="7" t="e">
        <f>VLOOKUP(C60,listaBolsa!$D$2:$BA$248,36,0)</f>
        <v>#N/A</v>
      </c>
      <c r="DH60" s="7" t="e">
        <f>VLOOKUP(C60,listaBolsa!$D$2:$BA$248,40,0)</f>
        <v>#N/A</v>
      </c>
      <c r="DI60" s="7" t="e">
        <f>VLOOKUP(C60,listaBolsa!$D$2:$BA$248,48,0)</f>
        <v>#N/A</v>
      </c>
      <c r="DJ60" s="7" t="e">
        <f t="shared" si="16"/>
        <v>#N/A</v>
      </c>
      <c r="DK60" s="7" t="e">
        <f t="shared" si="17"/>
        <v>#N/A</v>
      </c>
      <c r="DL60" s="7" t="e">
        <f t="shared" si="18"/>
        <v>#N/A</v>
      </c>
      <c r="DM60" s="7" t="e">
        <f t="shared" si="19"/>
        <v>#N/A</v>
      </c>
      <c r="DN60" s="7" t="e">
        <f t="shared" si="20"/>
        <v>#N/A</v>
      </c>
      <c r="DO60" s="7" t="e">
        <f t="shared" si="21"/>
        <v>#N/A</v>
      </c>
      <c r="DP60" s="7" t="e">
        <f t="shared" si="22"/>
        <v>#N/A</v>
      </c>
      <c r="DQ60" s="7" t="e">
        <f t="shared" si="23"/>
        <v>#N/A</v>
      </c>
      <c r="DR60" s="7" t="e">
        <f t="shared" si="24"/>
        <v>#N/A</v>
      </c>
    </row>
    <row r="61" spans="1:122" s="7" customFormat="1" ht="20" hidden="1">
      <c r="A61" s="75" t="str">
        <f t="shared" si="53"/>
        <v/>
      </c>
      <c r="B61" s="101"/>
      <c r="C61" s="83"/>
      <c r="D61" s="75" t="str">
        <f>IF(C61="","",VLOOKUP(C61,listaBolsa!$D$2:$H$276,2,0))</f>
        <v/>
      </c>
      <c r="E61" s="101" t="str">
        <f>IF(C61="","",VLOOKUP(C61,listaBolsa!$D$2:$H$276,3,0))</f>
        <v/>
      </c>
      <c r="F61" s="102"/>
      <c r="G61" s="92" t="str">
        <f>IF(C61="","",VLOOKUP(C61,listaBolsa!$D$2:$H$276,5,0))</f>
        <v/>
      </c>
      <c r="H61" s="96" t="str">
        <f>IF(C61="","",VLOOKUP(C61,listaBolsa!$D$2:$W$276,10,0))</f>
        <v/>
      </c>
      <c r="I61" s="97" t="str">
        <f>IF(C61="","",VLOOKUP(C61,listaBolsa!$D$2:$W$276,14,0))</f>
        <v/>
      </c>
      <c r="J61" s="84" t="e">
        <f t="shared" si="4"/>
        <v>#VALUE!</v>
      </c>
      <c r="K61" s="84" t="e">
        <f t="shared" si="5"/>
        <v>#VALUE!</v>
      </c>
      <c r="L61" s="84" t="str">
        <f t="shared" si="6"/>
        <v/>
      </c>
      <c r="M61" s="84" t="str">
        <f t="shared" si="7"/>
        <v/>
      </c>
      <c r="N61" s="98" t="str">
        <f>IF(C61="","",VLOOKUP(C61,listaBolsa!$D$2:$AZ$276,23,0))</f>
        <v/>
      </c>
      <c r="O61" s="99" t="str">
        <f>IF(C61="","",VLOOKUP(C61,listaBolsa!$D$2:$AZ$276,27,0))</f>
        <v/>
      </c>
      <c r="P61" s="100" t="e">
        <f t="shared" si="8"/>
        <v>#VALUE!</v>
      </c>
      <c r="Q61" s="100" t="e">
        <f t="shared" si="9"/>
        <v>#VALUE!</v>
      </c>
      <c r="R61" s="100" t="str">
        <f t="shared" si="10"/>
        <v/>
      </c>
      <c r="S61" s="100" t="str">
        <f t="shared" si="11"/>
        <v/>
      </c>
      <c r="T61" s="85" t="str">
        <f>IF(C61="","",VLOOKUP(C61,listaBolsa!$D$2:$BB$276,36,0))</f>
        <v/>
      </c>
      <c r="U61" s="86" t="str">
        <f>IF(C61="","",VLOOKUP(C61,listaBolsa!$D$2:$BB$276,40,0))</f>
        <v/>
      </c>
      <c r="V61" s="87" t="e">
        <f t="shared" si="12"/>
        <v>#VALUE!</v>
      </c>
      <c r="W61" s="87" t="e">
        <f t="shared" si="13"/>
        <v>#VALUE!</v>
      </c>
      <c r="X61" s="87" t="str">
        <f t="shared" si="14"/>
        <v/>
      </c>
      <c r="Y61" s="87" t="str">
        <f t="shared" si="15"/>
        <v/>
      </c>
      <c r="Z61" s="88" t="str">
        <f t="shared" si="49"/>
        <v/>
      </c>
      <c r="AA61" s="88" t="str">
        <f t="shared" si="50"/>
        <v/>
      </c>
      <c r="AB61" s="78" t="str">
        <f t="shared" si="51"/>
        <v/>
      </c>
      <c r="AC61" s="91" t="str">
        <f t="shared" si="52"/>
        <v/>
      </c>
      <c r="AD61" s="5"/>
      <c r="BG61" s="7">
        <v>51</v>
      </c>
      <c r="DA61" s="7" t="e">
        <f>VLOOKUP(C61,listaBolsa!$D$2:$BA$248,1,0)</f>
        <v>#N/A</v>
      </c>
      <c r="DB61" s="7" t="e">
        <f>VLOOKUP(C61,listaBolsa!$D$2:$BA$248,2,0)</f>
        <v>#N/A</v>
      </c>
      <c r="DC61" s="7" t="e">
        <f>VLOOKUP(C61,listaBolsa!$D$2:$BA$248,10,0)</f>
        <v>#N/A</v>
      </c>
      <c r="DD61" s="7" t="e">
        <f>VLOOKUP(C61,listaBolsa!$D$2:$BA$248,14,0)</f>
        <v>#N/A</v>
      </c>
      <c r="DE61" s="7" t="e">
        <f>VLOOKUP(C61,listaBolsa!$D$2:$BA$248,23,0)</f>
        <v>#N/A</v>
      </c>
      <c r="DF61" s="7" t="e">
        <f>VLOOKUP(C61,listaBolsa!$D$2:$BA$248,29,0)</f>
        <v>#N/A</v>
      </c>
      <c r="DG61" s="7" t="e">
        <f>VLOOKUP(C61,listaBolsa!$D$2:$BA$248,36,0)</f>
        <v>#N/A</v>
      </c>
      <c r="DH61" s="7" t="e">
        <f>VLOOKUP(C61,listaBolsa!$D$2:$BA$248,40,0)</f>
        <v>#N/A</v>
      </c>
      <c r="DI61" s="7" t="e">
        <f>VLOOKUP(C61,listaBolsa!$D$2:$BA$248,48,0)</f>
        <v>#N/A</v>
      </c>
      <c r="DJ61" s="7" t="e">
        <f t="shared" si="16"/>
        <v>#N/A</v>
      </c>
      <c r="DK61" s="7" t="e">
        <f t="shared" si="17"/>
        <v>#N/A</v>
      </c>
      <c r="DL61" s="7" t="e">
        <f t="shared" si="18"/>
        <v>#N/A</v>
      </c>
      <c r="DM61" s="7" t="e">
        <f t="shared" si="19"/>
        <v>#N/A</v>
      </c>
      <c r="DN61" s="7" t="e">
        <f t="shared" si="20"/>
        <v>#N/A</v>
      </c>
      <c r="DO61" s="7" t="e">
        <f t="shared" si="21"/>
        <v>#N/A</v>
      </c>
      <c r="DP61" s="7" t="e">
        <f t="shared" si="22"/>
        <v>#N/A</v>
      </c>
      <c r="DQ61" s="7" t="e">
        <f t="shared" si="23"/>
        <v>#N/A</v>
      </c>
      <c r="DR61" s="7" t="e">
        <f t="shared" si="24"/>
        <v>#N/A</v>
      </c>
    </row>
    <row r="62" spans="1:122" s="7" customFormat="1" ht="20" hidden="1">
      <c r="A62" s="75" t="str">
        <f t="shared" si="53"/>
        <v/>
      </c>
      <c r="B62" s="101"/>
      <c r="C62" s="83"/>
      <c r="D62" s="75" t="str">
        <f>IF(C62="","",VLOOKUP(C62,listaBolsa!$D$2:$H$276,2,0))</f>
        <v/>
      </c>
      <c r="E62" s="101" t="str">
        <f>IF(C62="","",VLOOKUP(C62,listaBolsa!$D$2:$H$276,3,0))</f>
        <v/>
      </c>
      <c r="F62" s="102"/>
      <c r="G62" s="92" t="str">
        <f>IF(C62="","",VLOOKUP(C62,listaBolsa!$D$2:$H$276,5,0))</f>
        <v/>
      </c>
      <c r="H62" s="96" t="str">
        <f>IF(C62="","",VLOOKUP(C62,listaBolsa!$D$2:$W$276,10,0))</f>
        <v/>
      </c>
      <c r="I62" s="97" t="str">
        <f>IF(C62="","",VLOOKUP(C62,listaBolsa!$D$2:$W$276,14,0))</f>
        <v/>
      </c>
      <c r="J62" s="84" t="e">
        <f t="shared" si="4"/>
        <v>#VALUE!</v>
      </c>
      <c r="K62" s="84" t="e">
        <f t="shared" si="5"/>
        <v>#VALUE!</v>
      </c>
      <c r="L62" s="84" t="str">
        <f t="shared" si="6"/>
        <v/>
      </c>
      <c r="M62" s="84" t="str">
        <f t="shared" si="7"/>
        <v/>
      </c>
      <c r="N62" s="98" t="str">
        <f>IF(C62="","",VLOOKUP(C62,listaBolsa!$D$2:$AZ$276,23,0))</f>
        <v/>
      </c>
      <c r="O62" s="99" t="str">
        <f>IF(C62="","",VLOOKUP(C62,listaBolsa!$D$2:$AZ$276,27,0))</f>
        <v/>
      </c>
      <c r="P62" s="100" t="e">
        <f t="shared" si="8"/>
        <v>#VALUE!</v>
      </c>
      <c r="Q62" s="100" t="e">
        <f t="shared" si="9"/>
        <v>#VALUE!</v>
      </c>
      <c r="R62" s="100" t="str">
        <f t="shared" si="10"/>
        <v/>
      </c>
      <c r="S62" s="100" t="str">
        <f t="shared" si="11"/>
        <v/>
      </c>
      <c r="T62" s="85" t="str">
        <f>IF(C62="","",VLOOKUP(C62,listaBolsa!$D$2:$BB$276,36,0))</f>
        <v/>
      </c>
      <c r="U62" s="86" t="str">
        <f>IF(C62="","",VLOOKUP(C62,listaBolsa!$D$2:$BB$276,40,0))</f>
        <v/>
      </c>
      <c r="V62" s="87" t="e">
        <f t="shared" si="12"/>
        <v>#VALUE!</v>
      </c>
      <c r="W62" s="87" t="e">
        <f t="shared" si="13"/>
        <v>#VALUE!</v>
      </c>
      <c r="X62" s="87" t="str">
        <f t="shared" si="14"/>
        <v/>
      </c>
      <c r="Y62" s="87" t="str">
        <f t="shared" si="15"/>
        <v/>
      </c>
      <c r="Z62" s="88" t="str">
        <f t="shared" si="49"/>
        <v/>
      </c>
      <c r="AA62" s="88" t="str">
        <f t="shared" si="50"/>
        <v/>
      </c>
      <c r="AB62" s="78" t="str">
        <f t="shared" si="51"/>
        <v/>
      </c>
      <c r="AC62" s="91" t="str">
        <f t="shared" si="52"/>
        <v/>
      </c>
      <c r="AD62" s="5"/>
      <c r="BG62" s="7">
        <v>52</v>
      </c>
      <c r="DA62" s="7" t="e">
        <f>VLOOKUP(C62,listaBolsa!$D$2:$BA$248,1,0)</f>
        <v>#N/A</v>
      </c>
      <c r="DB62" s="7" t="e">
        <f>VLOOKUP(C62,listaBolsa!$D$2:$BA$248,2,0)</f>
        <v>#N/A</v>
      </c>
      <c r="DC62" s="7" t="e">
        <f>VLOOKUP(C62,listaBolsa!$D$2:$BA$248,10,0)</f>
        <v>#N/A</v>
      </c>
      <c r="DD62" s="7" t="e">
        <f>VLOOKUP(C62,listaBolsa!$D$2:$BA$248,14,0)</f>
        <v>#N/A</v>
      </c>
      <c r="DE62" s="7" t="e">
        <f>VLOOKUP(C62,listaBolsa!$D$2:$BA$248,23,0)</f>
        <v>#N/A</v>
      </c>
      <c r="DF62" s="7" t="e">
        <f>VLOOKUP(C62,listaBolsa!$D$2:$BA$248,29,0)</f>
        <v>#N/A</v>
      </c>
      <c r="DG62" s="7" t="e">
        <f>VLOOKUP(C62,listaBolsa!$D$2:$BA$248,36,0)</f>
        <v>#N/A</v>
      </c>
      <c r="DH62" s="7" t="e">
        <f>VLOOKUP(C62,listaBolsa!$D$2:$BA$248,40,0)</f>
        <v>#N/A</v>
      </c>
      <c r="DI62" s="7" t="e">
        <f>VLOOKUP(C62,listaBolsa!$D$2:$BA$248,48,0)</f>
        <v>#N/A</v>
      </c>
      <c r="DJ62" s="7" t="e">
        <f t="shared" si="16"/>
        <v>#N/A</v>
      </c>
      <c r="DK62" s="7" t="e">
        <f t="shared" si="17"/>
        <v>#N/A</v>
      </c>
      <c r="DL62" s="7" t="e">
        <f t="shared" si="18"/>
        <v>#N/A</v>
      </c>
      <c r="DM62" s="7" t="e">
        <f t="shared" si="19"/>
        <v>#N/A</v>
      </c>
      <c r="DN62" s="7" t="e">
        <f t="shared" si="20"/>
        <v>#N/A</v>
      </c>
      <c r="DO62" s="7" t="e">
        <f t="shared" si="21"/>
        <v>#N/A</v>
      </c>
      <c r="DP62" s="7" t="e">
        <f t="shared" si="22"/>
        <v>#N/A</v>
      </c>
      <c r="DQ62" s="7" t="e">
        <f t="shared" si="23"/>
        <v>#N/A</v>
      </c>
      <c r="DR62" s="7" t="e">
        <f t="shared" si="24"/>
        <v>#N/A</v>
      </c>
    </row>
    <row r="63" spans="1:122" s="7" customFormat="1" ht="20" hidden="1">
      <c r="A63" s="75" t="str">
        <f t="shared" si="53"/>
        <v/>
      </c>
      <c r="B63" s="101"/>
      <c r="C63" s="83"/>
      <c r="D63" s="75" t="str">
        <f>IF(C63="","",VLOOKUP(C63,listaBolsa!$D$2:$H$276,2,0))</f>
        <v/>
      </c>
      <c r="E63" s="101" t="str">
        <f>IF(C63="","",VLOOKUP(C63,listaBolsa!$D$2:$H$276,3,0))</f>
        <v/>
      </c>
      <c r="F63" s="102"/>
      <c r="G63" s="92" t="str">
        <f>IF(C63="","",VLOOKUP(C63,listaBolsa!$D$2:$H$276,5,0))</f>
        <v/>
      </c>
      <c r="H63" s="96" t="str">
        <f>IF(C63="","",VLOOKUP(C63,listaBolsa!$D$2:$W$276,10,0))</f>
        <v/>
      </c>
      <c r="I63" s="97" t="str">
        <f>IF(C63="","",VLOOKUP(C63,listaBolsa!$D$2:$W$276,14,0))</f>
        <v/>
      </c>
      <c r="J63" s="84" t="e">
        <f t="shared" si="4"/>
        <v>#VALUE!</v>
      </c>
      <c r="K63" s="84" t="e">
        <f t="shared" si="5"/>
        <v>#VALUE!</v>
      </c>
      <c r="L63" s="84" t="str">
        <f t="shared" si="6"/>
        <v/>
      </c>
      <c r="M63" s="84" t="str">
        <f t="shared" si="7"/>
        <v/>
      </c>
      <c r="N63" s="98" t="str">
        <f>IF(C63="","",VLOOKUP(C63,listaBolsa!$D$2:$AZ$276,23,0))</f>
        <v/>
      </c>
      <c r="O63" s="99" t="str">
        <f>IF(C63="","",VLOOKUP(C63,listaBolsa!$D$2:$AZ$276,27,0))</f>
        <v/>
      </c>
      <c r="P63" s="100" t="e">
        <f t="shared" si="8"/>
        <v>#VALUE!</v>
      </c>
      <c r="Q63" s="100" t="e">
        <f t="shared" si="9"/>
        <v>#VALUE!</v>
      </c>
      <c r="R63" s="100" t="str">
        <f t="shared" si="10"/>
        <v/>
      </c>
      <c r="S63" s="100" t="str">
        <f t="shared" si="11"/>
        <v/>
      </c>
      <c r="T63" s="85" t="str">
        <f>IF(C63="","",VLOOKUP(C63,listaBolsa!$D$2:$BB$276,36,0))</f>
        <v/>
      </c>
      <c r="U63" s="86" t="str">
        <f>IF(C63="","",VLOOKUP(C63,listaBolsa!$D$2:$BB$276,40,0))</f>
        <v/>
      </c>
      <c r="V63" s="87" t="e">
        <f t="shared" si="12"/>
        <v>#VALUE!</v>
      </c>
      <c r="W63" s="87" t="e">
        <f t="shared" si="13"/>
        <v>#VALUE!</v>
      </c>
      <c r="X63" s="87" t="str">
        <f t="shared" si="14"/>
        <v/>
      </c>
      <c r="Y63" s="87" t="str">
        <f t="shared" si="15"/>
        <v/>
      </c>
      <c r="Z63" s="88" t="str">
        <f t="shared" si="49"/>
        <v/>
      </c>
      <c r="AA63" s="88" t="str">
        <f t="shared" si="50"/>
        <v/>
      </c>
      <c r="AB63" s="78" t="str">
        <f t="shared" si="51"/>
        <v/>
      </c>
      <c r="AC63" s="91" t="str">
        <f t="shared" si="52"/>
        <v/>
      </c>
      <c r="AD63" s="5"/>
      <c r="BG63" s="7">
        <v>53</v>
      </c>
      <c r="DA63" s="7" t="e">
        <f>VLOOKUP(C63,listaBolsa!$D$2:$BA$248,1,0)</f>
        <v>#N/A</v>
      </c>
      <c r="DB63" s="7" t="e">
        <f>VLOOKUP(C63,listaBolsa!$D$2:$BA$248,2,0)</f>
        <v>#N/A</v>
      </c>
      <c r="DC63" s="7" t="e">
        <f>VLOOKUP(C63,listaBolsa!$D$2:$BA$248,10,0)</f>
        <v>#N/A</v>
      </c>
      <c r="DD63" s="7" t="e">
        <f>VLOOKUP(C63,listaBolsa!$D$2:$BA$248,14,0)</f>
        <v>#N/A</v>
      </c>
      <c r="DE63" s="7" t="e">
        <f>VLOOKUP(C63,listaBolsa!$D$2:$BA$248,23,0)</f>
        <v>#N/A</v>
      </c>
      <c r="DF63" s="7" t="e">
        <f>VLOOKUP(C63,listaBolsa!$D$2:$BA$248,29,0)</f>
        <v>#N/A</v>
      </c>
      <c r="DG63" s="7" t="e">
        <f>VLOOKUP(C63,listaBolsa!$D$2:$BA$248,36,0)</f>
        <v>#N/A</v>
      </c>
      <c r="DH63" s="7" t="e">
        <f>VLOOKUP(C63,listaBolsa!$D$2:$BA$248,40,0)</f>
        <v>#N/A</v>
      </c>
      <c r="DI63" s="7" t="e">
        <f>VLOOKUP(C63,listaBolsa!$D$2:$BA$248,48,0)</f>
        <v>#N/A</v>
      </c>
      <c r="DJ63" s="7" t="e">
        <f t="shared" si="16"/>
        <v>#N/A</v>
      </c>
      <c r="DK63" s="7" t="e">
        <f t="shared" si="17"/>
        <v>#N/A</v>
      </c>
      <c r="DL63" s="7" t="e">
        <f t="shared" si="18"/>
        <v>#N/A</v>
      </c>
      <c r="DM63" s="7" t="e">
        <f t="shared" si="19"/>
        <v>#N/A</v>
      </c>
      <c r="DN63" s="7" t="e">
        <f t="shared" si="20"/>
        <v>#N/A</v>
      </c>
      <c r="DO63" s="7" t="e">
        <f t="shared" si="21"/>
        <v>#N/A</v>
      </c>
      <c r="DP63" s="7" t="e">
        <f t="shared" si="22"/>
        <v>#N/A</v>
      </c>
      <c r="DQ63" s="7" t="e">
        <f t="shared" si="23"/>
        <v>#N/A</v>
      </c>
      <c r="DR63" s="7" t="e">
        <f t="shared" si="24"/>
        <v>#N/A</v>
      </c>
    </row>
    <row r="64" spans="1:122" s="7" customFormat="1" ht="20" hidden="1">
      <c r="A64" s="75" t="str">
        <f t="shared" si="53"/>
        <v/>
      </c>
      <c r="B64" s="101"/>
      <c r="C64" s="83"/>
      <c r="D64" s="75" t="str">
        <f>IF(C64="","",VLOOKUP(C64,listaBolsa!$D$2:$H$276,2,0))</f>
        <v/>
      </c>
      <c r="E64" s="101" t="str">
        <f>IF(C64="","",VLOOKUP(C64,listaBolsa!$D$2:$H$276,3,0))</f>
        <v/>
      </c>
      <c r="F64" s="102"/>
      <c r="G64" s="92" t="str">
        <f>IF(C64="","",VLOOKUP(C64,listaBolsa!$D$2:$H$276,5,0))</f>
        <v/>
      </c>
      <c r="H64" s="96" t="str">
        <f>IF(C64="","",VLOOKUP(C64,listaBolsa!$D$2:$W$276,10,0))</f>
        <v/>
      </c>
      <c r="I64" s="97" t="str">
        <f>IF(C64="","",VLOOKUP(C64,listaBolsa!$D$2:$W$276,14,0))</f>
        <v/>
      </c>
      <c r="J64" s="84" t="e">
        <f t="shared" si="4"/>
        <v>#VALUE!</v>
      </c>
      <c r="K64" s="84" t="e">
        <f t="shared" si="5"/>
        <v>#VALUE!</v>
      </c>
      <c r="L64" s="84" t="str">
        <f t="shared" si="6"/>
        <v/>
      </c>
      <c r="M64" s="84" t="str">
        <f t="shared" si="7"/>
        <v/>
      </c>
      <c r="N64" s="98" t="str">
        <f>IF(C64="","",VLOOKUP(C64,listaBolsa!$D$2:$AZ$276,23,0))</f>
        <v/>
      </c>
      <c r="O64" s="99" t="str">
        <f>IF(C64="","",VLOOKUP(C64,listaBolsa!$D$2:$AZ$276,27,0))</f>
        <v/>
      </c>
      <c r="P64" s="100" t="e">
        <f t="shared" si="8"/>
        <v>#VALUE!</v>
      </c>
      <c r="Q64" s="100" t="e">
        <f t="shared" si="9"/>
        <v>#VALUE!</v>
      </c>
      <c r="R64" s="100" t="str">
        <f t="shared" si="10"/>
        <v/>
      </c>
      <c r="S64" s="100" t="str">
        <f t="shared" si="11"/>
        <v/>
      </c>
      <c r="T64" s="85" t="str">
        <f>IF(C64="","",VLOOKUP(C64,listaBolsa!$D$2:$BB$276,36,0))</f>
        <v/>
      </c>
      <c r="U64" s="86" t="str">
        <f>IF(C64="","",VLOOKUP(C64,listaBolsa!$D$2:$BB$276,40,0))</f>
        <v/>
      </c>
      <c r="V64" s="87" t="e">
        <f t="shared" si="12"/>
        <v>#VALUE!</v>
      </c>
      <c r="W64" s="87" t="e">
        <f t="shared" si="13"/>
        <v>#VALUE!</v>
      </c>
      <c r="X64" s="87" t="str">
        <f t="shared" si="14"/>
        <v/>
      </c>
      <c r="Y64" s="87" t="str">
        <f t="shared" si="15"/>
        <v/>
      </c>
      <c r="Z64" s="88" t="str">
        <f t="shared" si="49"/>
        <v/>
      </c>
      <c r="AA64" s="88" t="str">
        <f t="shared" si="50"/>
        <v/>
      </c>
      <c r="AB64" s="78" t="str">
        <f t="shared" si="51"/>
        <v/>
      </c>
      <c r="AC64" s="91" t="str">
        <f t="shared" si="52"/>
        <v/>
      </c>
      <c r="AD64" s="5"/>
      <c r="BG64" s="7">
        <v>54</v>
      </c>
      <c r="DA64" s="7" t="e">
        <f>VLOOKUP(C64,listaBolsa!$D$2:$BA$248,1,0)</f>
        <v>#N/A</v>
      </c>
      <c r="DB64" s="7" t="e">
        <f>VLOOKUP(C64,listaBolsa!$D$2:$BA$248,2,0)</f>
        <v>#N/A</v>
      </c>
      <c r="DC64" s="7" t="e">
        <f>VLOOKUP(C64,listaBolsa!$D$2:$BA$248,10,0)</f>
        <v>#N/A</v>
      </c>
      <c r="DD64" s="7" t="e">
        <f>VLOOKUP(C64,listaBolsa!$D$2:$BA$248,14,0)</f>
        <v>#N/A</v>
      </c>
      <c r="DE64" s="7" t="e">
        <f>VLOOKUP(C64,listaBolsa!$D$2:$BA$248,23,0)</f>
        <v>#N/A</v>
      </c>
      <c r="DF64" s="7" t="e">
        <f>VLOOKUP(C64,listaBolsa!$D$2:$BA$248,29,0)</f>
        <v>#N/A</v>
      </c>
      <c r="DG64" s="7" t="e">
        <f>VLOOKUP(C64,listaBolsa!$D$2:$BA$248,36,0)</f>
        <v>#N/A</v>
      </c>
      <c r="DH64" s="7" t="e">
        <f>VLOOKUP(C64,listaBolsa!$D$2:$BA$248,40,0)</f>
        <v>#N/A</v>
      </c>
      <c r="DI64" s="7" t="e">
        <f>VLOOKUP(C64,listaBolsa!$D$2:$BA$248,48,0)</f>
        <v>#N/A</v>
      </c>
      <c r="DJ64" s="7" t="e">
        <f t="shared" si="16"/>
        <v>#N/A</v>
      </c>
      <c r="DK64" s="7" t="e">
        <f t="shared" si="17"/>
        <v>#N/A</v>
      </c>
      <c r="DL64" s="7" t="e">
        <f t="shared" si="18"/>
        <v>#N/A</v>
      </c>
      <c r="DM64" s="7" t="e">
        <f t="shared" si="19"/>
        <v>#N/A</v>
      </c>
      <c r="DN64" s="7" t="e">
        <f t="shared" si="20"/>
        <v>#N/A</v>
      </c>
      <c r="DO64" s="7" t="e">
        <f t="shared" si="21"/>
        <v>#N/A</v>
      </c>
      <c r="DP64" s="7" t="e">
        <f t="shared" si="22"/>
        <v>#N/A</v>
      </c>
      <c r="DQ64" s="7" t="e">
        <f t="shared" si="23"/>
        <v>#N/A</v>
      </c>
      <c r="DR64" s="7" t="e">
        <f t="shared" si="24"/>
        <v>#N/A</v>
      </c>
    </row>
    <row r="65" spans="1:122" s="7" customFormat="1" ht="20" hidden="1">
      <c r="A65" s="75" t="str">
        <f t="shared" si="53"/>
        <v/>
      </c>
      <c r="B65" s="101"/>
      <c r="C65" s="83"/>
      <c r="D65" s="75" t="str">
        <f>IF(C65="","",VLOOKUP(C65,listaBolsa!$D$2:$H$276,2,0))</f>
        <v/>
      </c>
      <c r="E65" s="101" t="str">
        <f>IF(C65="","",VLOOKUP(C65,listaBolsa!$D$2:$H$276,3,0))</f>
        <v/>
      </c>
      <c r="F65" s="102"/>
      <c r="G65" s="92" t="str">
        <f>IF(C65="","",VLOOKUP(C65,listaBolsa!$D$2:$H$276,5,0))</f>
        <v/>
      </c>
      <c r="H65" s="96" t="str">
        <f>IF(C65="","",VLOOKUP(C65,listaBolsa!$D$2:$W$276,10,0))</f>
        <v/>
      </c>
      <c r="I65" s="97" t="str">
        <f>IF(C65="","",VLOOKUP(C65,listaBolsa!$D$2:$W$276,14,0))</f>
        <v/>
      </c>
      <c r="J65" s="84" t="e">
        <f t="shared" si="4"/>
        <v>#VALUE!</v>
      </c>
      <c r="K65" s="84" t="e">
        <f t="shared" si="5"/>
        <v>#VALUE!</v>
      </c>
      <c r="L65" s="84" t="str">
        <f t="shared" si="6"/>
        <v/>
      </c>
      <c r="M65" s="84" t="str">
        <f t="shared" si="7"/>
        <v/>
      </c>
      <c r="N65" s="98" t="str">
        <f>IF(C65="","",VLOOKUP(C65,listaBolsa!$D$2:$AZ$276,23,0))</f>
        <v/>
      </c>
      <c r="O65" s="99" t="str">
        <f>IF(C65="","",VLOOKUP(C65,listaBolsa!$D$2:$AZ$276,27,0))</f>
        <v/>
      </c>
      <c r="P65" s="100" t="e">
        <f t="shared" si="8"/>
        <v>#VALUE!</v>
      </c>
      <c r="Q65" s="100" t="e">
        <f t="shared" si="9"/>
        <v>#VALUE!</v>
      </c>
      <c r="R65" s="100" t="str">
        <f t="shared" si="10"/>
        <v/>
      </c>
      <c r="S65" s="100" t="str">
        <f t="shared" si="11"/>
        <v/>
      </c>
      <c r="T65" s="85" t="str">
        <f>IF(C65="","",VLOOKUP(C65,listaBolsa!$D$2:$BB$276,36,0))</f>
        <v/>
      </c>
      <c r="U65" s="86" t="str">
        <f>IF(C65="","",VLOOKUP(C65,listaBolsa!$D$2:$BB$276,40,0))</f>
        <v/>
      </c>
      <c r="V65" s="87" t="e">
        <f t="shared" si="12"/>
        <v>#VALUE!</v>
      </c>
      <c r="W65" s="87" t="e">
        <f t="shared" si="13"/>
        <v>#VALUE!</v>
      </c>
      <c r="X65" s="87" t="str">
        <f t="shared" si="14"/>
        <v/>
      </c>
      <c r="Y65" s="87" t="str">
        <f t="shared" si="15"/>
        <v/>
      </c>
      <c r="Z65" s="88" t="str">
        <f t="shared" si="49"/>
        <v/>
      </c>
      <c r="AA65" s="88" t="str">
        <f t="shared" si="50"/>
        <v/>
      </c>
      <c r="AB65" s="78" t="str">
        <f t="shared" si="51"/>
        <v/>
      </c>
      <c r="AC65" s="91" t="str">
        <f t="shared" si="52"/>
        <v/>
      </c>
      <c r="AD65" s="5"/>
      <c r="BG65" s="7">
        <v>55</v>
      </c>
      <c r="DA65" s="7" t="e">
        <f>VLOOKUP(C65,listaBolsa!$D$2:$BA$248,1,0)</f>
        <v>#N/A</v>
      </c>
      <c r="DB65" s="7" t="e">
        <f>VLOOKUP(C65,listaBolsa!$D$2:$BA$248,2,0)</f>
        <v>#N/A</v>
      </c>
      <c r="DC65" s="7" t="e">
        <f>VLOOKUP(C65,listaBolsa!$D$2:$BA$248,10,0)</f>
        <v>#N/A</v>
      </c>
      <c r="DD65" s="7" t="e">
        <f>VLOOKUP(C65,listaBolsa!$D$2:$BA$248,14,0)</f>
        <v>#N/A</v>
      </c>
      <c r="DE65" s="7" t="e">
        <f>VLOOKUP(C65,listaBolsa!$D$2:$BA$248,23,0)</f>
        <v>#N/A</v>
      </c>
      <c r="DF65" s="7" t="e">
        <f>VLOOKUP(C65,listaBolsa!$D$2:$BA$248,29,0)</f>
        <v>#N/A</v>
      </c>
      <c r="DG65" s="7" t="e">
        <f>VLOOKUP(C65,listaBolsa!$D$2:$BA$248,36,0)</f>
        <v>#N/A</v>
      </c>
      <c r="DH65" s="7" t="e">
        <f>VLOOKUP(C65,listaBolsa!$D$2:$BA$248,40,0)</f>
        <v>#N/A</v>
      </c>
      <c r="DI65" s="7" t="e">
        <f>VLOOKUP(C65,listaBolsa!$D$2:$BA$248,48,0)</f>
        <v>#N/A</v>
      </c>
      <c r="DJ65" s="7" t="e">
        <f t="shared" si="16"/>
        <v>#N/A</v>
      </c>
      <c r="DK65" s="7" t="e">
        <f t="shared" si="17"/>
        <v>#N/A</v>
      </c>
      <c r="DL65" s="7" t="e">
        <f t="shared" si="18"/>
        <v>#N/A</v>
      </c>
      <c r="DM65" s="7" t="e">
        <f t="shared" si="19"/>
        <v>#N/A</v>
      </c>
      <c r="DN65" s="7" t="e">
        <f t="shared" si="20"/>
        <v>#N/A</v>
      </c>
      <c r="DO65" s="7" t="e">
        <f t="shared" si="21"/>
        <v>#N/A</v>
      </c>
      <c r="DP65" s="7" t="e">
        <f t="shared" si="22"/>
        <v>#N/A</v>
      </c>
      <c r="DQ65" s="7" t="e">
        <f t="shared" si="23"/>
        <v>#N/A</v>
      </c>
      <c r="DR65" s="7" t="e">
        <f t="shared" si="24"/>
        <v>#N/A</v>
      </c>
    </row>
    <row r="66" spans="1:122" s="7" customFormat="1" ht="20" hidden="1">
      <c r="A66" s="75" t="str">
        <f t="shared" si="53"/>
        <v/>
      </c>
      <c r="B66" s="101"/>
      <c r="C66" s="83"/>
      <c r="D66" s="75" t="str">
        <f>IF(C66="","",VLOOKUP(C66,listaBolsa!$D$2:$H$276,2,0))</f>
        <v/>
      </c>
      <c r="E66" s="101" t="str">
        <f>IF(C66="","",VLOOKUP(C66,listaBolsa!$D$2:$H$276,3,0))</f>
        <v/>
      </c>
      <c r="F66" s="102"/>
      <c r="G66" s="92" t="str">
        <f>IF(C66="","",VLOOKUP(C66,listaBolsa!$D$2:$H$276,5,0))</f>
        <v/>
      </c>
      <c r="H66" s="96" t="str">
        <f>IF(C66="","",VLOOKUP(C66,listaBolsa!$D$2:$W$276,10,0))</f>
        <v/>
      </c>
      <c r="I66" s="97" t="str">
        <f>IF(C66="","",VLOOKUP(C66,listaBolsa!$D$2:$W$276,14,0))</f>
        <v/>
      </c>
      <c r="J66" s="84" t="e">
        <f t="shared" si="4"/>
        <v>#VALUE!</v>
      </c>
      <c r="K66" s="84" t="e">
        <f t="shared" si="5"/>
        <v>#VALUE!</v>
      </c>
      <c r="L66" s="84" t="str">
        <f t="shared" si="6"/>
        <v/>
      </c>
      <c r="M66" s="84" t="str">
        <f t="shared" si="7"/>
        <v/>
      </c>
      <c r="N66" s="98" t="str">
        <f>IF(C66="","",VLOOKUP(C66,listaBolsa!$D$2:$AZ$276,23,0))</f>
        <v/>
      </c>
      <c r="O66" s="99" t="str">
        <f>IF(C66="","",VLOOKUP(C66,listaBolsa!$D$2:$AZ$276,27,0))</f>
        <v/>
      </c>
      <c r="P66" s="100" t="e">
        <f t="shared" si="8"/>
        <v>#VALUE!</v>
      </c>
      <c r="Q66" s="100" t="e">
        <f t="shared" si="9"/>
        <v>#VALUE!</v>
      </c>
      <c r="R66" s="100" t="str">
        <f t="shared" si="10"/>
        <v/>
      </c>
      <c r="S66" s="100" t="str">
        <f t="shared" si="11"/>
        <v/>
      </c>
      <c r="T66" s="85" t="str">
        <f>IF(C66="","",VLOOKUP(C66,listaBolsa!$D$2:$BB$276,36,0))</f>
        <v/>
      </c>
      <c r="U66" s="86" t="str">
        <f>IF(C66="","",VLOOKUP(C66,listaBolsa!$D$2:$BB$276,40,0))</f>
        <v/>
      </c>
      <c r="V66" s="87" t="e">
        <f t="shared" si="12"/>
        <v>#VALUE!</v>
      </c>
      <c r="W66" s="87" t="e">
        <f t="shared" si="13"/>
        <v>#VALUE!</v>
      </c>
      <c r="X66" s="87" t="str">
        <f t="shared" si="14"/>
        <v/>
      </c>
      <c r="Y66" s="87" t="str">
        <f t="shared" si="15"/>
        <v/>
      </c>
      <c r="Z66" s="88" t="str">
        <f t="shared" si="49"/>
        <v/>
      </c>
      <c r="AA66" s="88" t="str">
        <f t="shared" si="50"/>
        <v/>
      </c>
      <c r="AB66" s="78" t="str">
        <f t="shared" si="51"/>
        <v/>
      </c>
      <c r="AC66" s="91" t="str">
        <f t="shared" si="52"/>
        <v/>
      </c>
      <c r="AD66" s="5"/>
      <c r="BG66" s="7">
        <v>56</v>
      </c>
      <c r="DA66" s="7" t="e">
        <f>VLOOKUP(C66,listaBolsa!$D$2:$BA$248,1,0)</f>
        <v>#N/A</v>
      </c>
      <c r="DB66" s="7" t="e">
        <f>VLOOKUP(C66,listaBolsa!$D$2:$BA$248,2,0)</f>
        <v>#N/A</v>
      </c>
      <c r="DC66" s="7" t="e">
        <f>VLOOKUP(C66,listaBolsa!$D$2:$BA$248,10,0)</f>
        <v>#N/A</v>
      </c>
      <c r="DD66" s="7" t="e">
        <f>VLOOKUP(C66,listaBolsa!$D$2:$BA$248,14,0)</f>
        <v>#N/A</v>
      </c>
      <c r="DE66" s="7" t="e">
        <f>VLOOKUP(C66,listaBolsa!$D$2:$BA$248,23,0)</f>
        <v>#N/A</v>
      </c>
      <c r="DF66" s="7" t="e">
        <f>VLOOKUP(C66,listaBolsa!$D$2:$BA$248,29,0)</f>
        <v>#N/A</v>
      </c>
      <c r="DG66" s="7" t="e">
        <f>VLOOKUP(C66,listaBolsa!$D$2:$BA$248,36,0)</f>
        <v>#N/A</v>
      </c>
      <c r="DH66" s="7" t="e">
        <f>VLOOKUP(C66,listaBolsa!$D$2:$BA$248,40,0)</f>
        <v>#N/A</v>
      </c>
      <c r="DI66" s="7" t="e">
        <f>VLOOKUP(C66,listaBolsa!$D$2:$BA$248,48,0)</f>
        <v>#N/A</v>
      </c>
      <c r="DJ66" s="7" t="e">
        <f t="shared" si="16"/>
        <v>#N/A</v>
      </c>
      <c r="DK66" s="7" t="e">
        <f t="shared" si="17"/>
        <v>#N/A</v>
      </c>
      <c r="DL66" s="7" t="e">
        <f t="shared" si="18"/>
        <v>#N/A</v>
      </c>
      <c r="DM66" s="7" t="e">
        <f t="shared" si="19"/>
        <v>#N/A</v>
      </c>
      <c r="DN66" s="7" t="e">
        <f t="shared" si="20"/>
        <v>#N/A</v>
      </c>
      <c r="DO66" s="7" t="e">
        <f t="shared" si="21"/>
        <v>#N/A</v>
      </c>
      <c r="DP66" s="7" t="e">
        <f t="shared" si="22"/>
        <v>#N/A</v>
      </c>
      <c r="DQ66" s="7" t="e">
        <f t="shared" si="23"/>
        <v>#N/A</v>
      </c>
      <c r="DR66" s="7" t="e">
        <f t="shared" si="24"/>
        <v>#N/A</v>
      </c>
    </row>
    <row r="67" spans="1:122" s="7" customFormat="1" ht="20" hidden="1">
      <c r="A67" s="75" t="str">
        <f t="shared" si="53"/>
        <v/>
      </c>
      <c r="B67" s="101"/>
      <c r="C67" s="83"/>
      <c r="D67" s="75" t="str">
        <f>IF(C67="","",VLOOKUP(C67,listaBolsa!$D$2:$H$276,2,0))</f>
        <v/>
      </c>
      <c r="E67" s="101" t="str">
        <f>IF(C67="","",VLOOKUP(C67,listaBolsa!$D$2:$H$276,3,0))</f>
        <v/>
      </c>
      <c r="F67" s="102"/>
      <c r="G67" s="92" t="str">
        <f>IF(C67="","",VLOOKUP(C67,listaBolsa!$D$2:$H$276,5,0))</f>
        <v/>
      </c>
      <c r="H67" s="96" t="str">
        <f>IF(C67="","",VLOOKUP(C67,listaBolsa!$D$2:$W$276,10,0))</f>
        <v/>
      </c>
      <c r="I67" s="97" t="str">
        <f>IF(C67="","",VLOOKUP(C67,listaBolsa!$D$2:$W$276,14,0))</f>
        <v/>
      </c>
      <c r="J67" s="84" t="e">
        <f t="shared" si="4"/>
        <v>#VALUE!</v>
      </c>
      <c r="K67" s="84" t="e">
        <f t="shared" si="5"/>
        <v>#VALUE!</v>
      </c>
      <c r="L67" s="84" t="str">
        <f t="shared" si="6"/>
        <v/>
      </c>
      <c r="M67" s="84" t="str">
        <f t="shared" si="7"/>
        <v/>
      </c>
      <c r="N67" s="98" t="str">
        <f>IF(C67="","",VLOOKUP(C67,listaBolsa!$D$2:$AZ$276,23,0))</f>
        <v/>
      </c>
      <c r="O67" s="99" t="str">
        <f>IF(C67="","",VLOOKUP(C67,listaBolsa!$D$2:$AZ$276,27,0))</f>
        <v/>
      </c>
      <c r="P67" s="100" t="e">
        <f t="shared" si="8"/>
        <v>#VALUE!</v>
      </c>
      <c r="Q67" s="100" t="e">
        <f t="shared" si="9"/>
        <v>#VALUE!</v>
      </c>
      <c r="R67" s="100" t="str">
        <f t="shared" si="10"/>
        <v/>
      </c>
      <c r="S67" s="100" t="str">
        <f t="shared" si="11"/>
        <v/>
      </c>
      <c r="T67" s="85" t="str">
        <f>IF(C67="","",VLOOKUP(C67,listaBolsa!$D$2:$BB$276,36,0))</f>
        <v/>
      </c>
      <c r="U67" s="86" t="str">
        <f>IF(C67="","",VLOOKUP(C67,listaBolsa!$D$2:$BB$276,40,0))</f>
        <v/>
      </c>
      <c r="V67" s="87" t="e">
        <f t="shared" si="12"/>
        <v>#VALUE!</v>
      </c>
      <c r="W67" s="87" t="e">
        <f t="shared" si="13"/>
        <v>#VALUE!</v>
      </c>
      <c r="X67" s="87" t="str">
        <f t="shared" si="14"/>
        <v/>
      </c>
      <c r="Y67" s="87" t="str">
        <f t="shared" si="15"/>
        <v/>
      </c>
      <c r="Z67" s="88" t="str">
        <f t="shared" si="49"/>
        <v/>
      </c>
      <c r="AA67" s="88" t="str">
        <f t="shared" si="50"/>
        <v/>
      </c>
      <c r="AB67" s="78" t="str">
        <f t="shared" si="51"/>
        <v/>
      </c>
      <c r="AC67" s="91" t="str">
        <f t="shared" si="52"/>
        <v/>
      </c>
      <c r="AD67" s="5"/>
      <c r="BG67" s="7">
        <v>57</v>
      </c>
      <c r="DA67" s="7" t="e">
        <f>VLOOKUP(C67,listaBolsa!$D$2:$BA$248,1,0)</f>
        <v>#N/A</v>
      </c>
      <c r="DB67" s="7" t="e">
        <f>VLOOKUP(C67,listaBolsa!$D$2:$BA$248,2,0)</f>
        <v>#N/A</v>
      </c>
      <c r="DC67" s="7" t="e">
        <f>VLOOKUP(C67,listaBolsa!$D$2:$BA$248,10,0)</f>
        <v>#N/A</v>
      </c>
      <c r="DD67" s="7" t="e">
        <f>VLOOKUP(C67,listaBolsa!$D$2:$BA$248,14,0)</f>
        <v>#N/A</v>
      </c>
      <c r="DE67" s="7" t="e">
        <f>VLOOKUP(C67,listaBolsa!$D$2:$BA$248,23,0)</f>
        <v>#N/A</v>
      </c>
      <c r="DF67" s="7" t="e">
        <f>VLOOKUP(C67,listaBolsa!$D$2:$BA$248,29,0)</f>
        <v>#N/A</v>
      </c>
      <c r="DG67" s="7" t="e">
        <f>VLOOKUP(C67,listaBolsa!$D$2:$BA$248,36,0)</f>
        <v>#N/A</v>
      </c>
      <c r="DH67" s="7" t="e">
        <f>VLOOKUP(C67,listaBolsa!$D$2:$BA$248,40,0)</f>
        <v>#N/A</v>
      </c>
      <c r="DI67" s="7" t="e">
        <f>VLOOKUP(C67,listaBolsa!$D$2:$BA$248,48,0)</f>
        <v>#N/A</v>
      </c>
      <c r="DJ67" s="7" t="e">
        <f t="shared" si="16"/>
        <v>#N/A</v>
      </c>
      <c r="DK67" s="7" t="e">
        <f t="shared" si="17"/>
        <v>#N/A</v>
      </c>
      <c r="DL67" s="7" t="e">
        <f t="shared" si="18"/>
        <v>#N/A</v>
      </c>
      <c r="DM67" s="7" t="e">
        <f t="shared" si="19"/>
        <v>#N/A</v>
      </c>
      <c r="DN67" s="7" t="e">
        <f t="shared" si="20"/>
        <v>#N/A</v>
      </c>
      <c r="DO67" s="7" t="e">
        <f t="shared" si="21"/>
        <v>#N/A</v>
      </c>
      <c r="DP67" s="7" t="e">
        <f t="shared" si="22"/>
        <v>#N/A</v>
      </c>
      <c r="DQ67" s="7" t="e">
        <f t="shared" si="23"/>
        <v>#N/A</v>
      </c>
      <c r="DR67" s="7" t="e">
        <f t="shared" si="24"/>
        <v>#N/A</v>
      </c>
    </row>
    <row r="68" spans="1:122" s="7" customFormat="1" ht="20" hidden="1">
      <c r="A68" s="75" t="str">
        <f t="shared" si="53"/>
        <v/>
      </c>
      <c r="B68" s="101"/>
      <c r="C68" s="83"/>
      <c r="D68" s="75" t="str">
        <f>IF(C68="","",VLOOKUP(C68,listaBolsa!$D$2:$H$276,2,0))</f>
        <v/>
      </c>
      <c r="E68" s="101" t="str">
        <f>IF(C68="","",VLOOKUP(C68,listaBolsa!$D$2:$H$276,3,0))</f>
        <v/>
      </c>
      <c r="F68" s="102"/>
      <c r="G68" s="92" t="str">
        <f>IF(C68="","",VLOOKUP(C68,listaBolsa!$D$2:$H$276,5,0))</f>
        <v/>
      </c>
      <c r="H68" s="96" t="str">
        <f>IF(C68="","",VLOOKUP(C68,listaBolsa!$D$2:$W$276,10,0))</f>
        <v/>
      </c>
      <c r="I68" s="97" t="str">
        <f>IF(C68="","",VLOOKUP(C68,listaBolsa!$D$2:$W$276,14,0))</f>
        <v/>
      </c>
      <c r="J68" s="84" t="e">
        <f t="shared" si="4"/>
        <v>#VALUE!</v>
      </c>
      <c r="K68" s="84" t="e">
        <f t="shared" si="5"/>
        <v>#VALUE!</v>
      </c>
      <c r="L68" s="84" t="str">
        <f t="shared" si="6"/>
        <v/>
      </c>
      <c r="M68" s="84" t="str">
        <f t="shared" si="7"/>
        <v/>
      </c>
      <c r="N68" s="98" t="str">
        <f>IF(C68="","",VLOOKUP(C68,listaBolsa!$D$2:$AZ$276,23,0))</f>
        <v/>
      </c>
      <c r="O68" s="99" t="str">
        <f>IF(C68="","",VLOOKUP(C68,listaBolsa!$D$2:$AZ$276,27,0))</f>
        <v/>
      </c>
      <c r="P68" s="100" t="e">
        <f t="shared" si="8"/>
        <v>#VALUE!</v>
      </c>
      <c r="Q68" s="100" t="e">
        <f t="shared" si="9"/>
        <v>#VALUE!</v>
      </c>
      <c r="R68" s="100" t="str">
        <f t="shared" si="10"/>
        <v/>
      </c>
      <c r="S68" s="100" t="str">
        <f t="shared" si="11"/>
        <v/>
      </c>
      <c r="T68" s="85" t="str">
        <f>IF(C68="","",VLOOKUP(C68,listaBolsa!$D$2:$BB$276,36,0))</f>
        <v/>
      </c>
      <c r="U68" s="86" t="str">
        <f>IF(C68="","",VLOOKUP(C68,listaBolsa!$D$2:$BB$276,40,0))</f>
        <v/>
      </c>
      <c r="V68" s="87" t="e">
        <f t="shared" si="12"/>
        <v>#VALUE!</v>
      </c>
      <c r="W68" s="87" t="e">
        <f t="shared" si="13"/>
        <v>#VALUE!</v>
      </c>
      <c r="X68" s="87" t="str">
        <f t="shared" si="14"/>
        <v/>
      </c>
      <c r="Y68" s="87" t="str">
        <f t="shared" si="15"/>
        <v/>
      </c>
      <c r="Z68" s="88" t="str">
        <f t="shared" si="49"/>
        <v/>
      </c>
      <c r="AA68" s="88" t="str">
        <f t="shared" si="50"/>
        <v/>
      </c>
      <c r="AB68" s="78" t="str">
        <f t="shared" si="51"/>
        <v/>
      </c>
      <c r="AC68" s="91" t="str">
        <f t="shared" si="52"/>
        <v/>
      </c>
      <c r="AD68" s="5"/>
      <c r="BG68" s="7">
        <v>58</v>
      </c>
      <c r="DA68" s="7" t="e">
        <f>VLOOKUP(C68,listaBolsa!$D$2:$BA$248,1,0)</f>
        <v>#N/A</v>
      </c>
      <c r="DB68" s="7" t="e">
        <f>VLOOKUP(C68,listaBolsa!$D$2:$BA$248,2,0)</f>
        <v>#N/A</v>
      </c>
      <c r="DC68" s="7" t="e">
        <f>VLOOKUP(C68,listaBolsa!$D$2:$BA$248,10,0)</f>
        <v>#N/A</v>
      </c>
      <c r="DD68" s="7" t="e">
        <f>VLOOKUP(C68,listaBolsa!$D$2:$BA$248,14,0)</f>
        <v>#N/A</v>
      </c>
      <c r="DE68" s="7" t="e">
        <f>VLOOKUP(C68,listaBolsa!$D$2:$BA$248,23,0)</f>
        <v>#N/A</v>
      </c>
      <c r="DF68" s="7" t="e">
        <f>VLOOKUP(C68,listaBolsa!$D$2:$BA$248,29,0)</f>
        <v>#N/A</v>
      </c>
      <c r="DG68" s="7" t="e">
        <f>VLOOKUP(C68,listaBolsa!$D$2:$BA$248,36,0)</f>
        <v>#N/A</v>
      </c>
      <c r="DH68" s="7" t="e">
        <f>VLOOKUP(C68,listaBolsa!$D$2:$BA$248,40,0)</f>
        <v>#N/A</v>
      </c>
      <c r="DI68" s="7" t="e">
        <f>VLOOKUP(C68,listaBolsa!$D$2:$BA$248,48,0)</f>
        <v>#N/A</v>
      </c>
      <c r="DJ68" s="7" t="e">
        <f t="shared" si="16"/>
        <v>#N/A</v>
      </c>
      <c r="DK68" s="7" t="e">
        <f t="shared" si="17"/>
        <v>#N/A</v>
      </c>
      <c r="DL68" s="7" t="e">
        <f t="shared" si="18"/>
        <v>#N/A</v>
      </c>
      <c r="DM68" s="7" t="e">
        <f t="shared" si="19"/>
        <v>#N/A</v>
      </c>
      <c r="DN68" s="7" t="e">
        <f t="shared" si="20"/>
        <v>#N/A</v>
      </c>
      <c r="DO68" s="7" t="e">
        <f t="shared" si="21"/>
        <v>#N/A</v>
      </c>
      <c r="DP68" s="7" t="e">
        <f t="shared" si="22"/>
        <v>#N/A</v>
      </c>
      <c r="DQ68" s="7" t="e">
        <f t="shared" si="23"/>
        <v>#N/A</v>
      </c>
      <c r="DR68" s="7" t="e">
        <f t="shared" si="24"/>
        <v>#N/A</v>
      </c>
    </row>
    <row r="69" spans="1:122" s="7" customFormat="1" ht="20" hidden="1">
      <c r="A69" s="75" t="str">
        <f t="shared" si="53"/>
        <v/>
      </c>
      <c r="B69" s="101"/>
      <c r="C69" s="83"/>
      <c r="D69" s="75" t="str">
        <f>IF(C69="","",VLOOKUP(C69,listaBolsa!$D$2:$H$276,2,0))</f>
        <v/>
      </c>
      <c r="E69" s="101" t="str">
        <f>IF(C69="","",VLOOKUP(C69,listaBolsa!$D$2:$H$276,3,0))</f>
        <v/>
      </c>
      <c r="F69" s="102"/>
      <c r="G69" s="92" t="str">
        <f>IF(C69="","",VLOOKUP(C69,listaBolsa!$D$2:$H$276,5,0))</f>
        <v/>
      </c>
      <c r="H69" s="96" t="str">
        <f>IF(C69="","",VLOOKUP(C69,listaBolsa!$D$2:$W$276,10,0))</f>
        <v/>
      </c>
      <c r="I69" s="97" t="str">
        <f>IF(C69="","",VLOOKUP(C69,listaBolsa!$D$2:$W$276,14,0))</f>
        <v/>
      </c>
      <c r="J69" s="84" t="e">
        <f t="shared" si="4"/>
        <v>#VALUE!</v>
      </c>
      <c r="K69" s="84" t="e">
        <f t="shared" si="5"/>
        <v>#VALUE!</v>
      </c>
      <c r="L69" s="84" t="str">
        <f t="shared" si="6"/>
        <v/>
      </c>
      <c r="M69" s="84" t="str">
        <f t="shared" si="7"/>
        <v/>
      </c>
      <c r="N69" s="98" t="str">
        <f>IF(C69="","",VLOOKUP(C69,listaBolsa!$D$2:$AZ$276,23,0))</f>
        <v/>
      </c>
      <c r="O69" s="99" t="str">
        <f>IF(C69="","",VLOOKUP(C69,listaBolsa!$D$2:$AZ$276,27,0))</f>
        <v/>
      </c>
      <c r="P69" s="100" t="e">
        <f t="shared" si="8"/>
        <v>#VALUE!</v>
      </c>
      <c r="Q69" s="100" t="e">
        <f t="shared" si="9"/>
        <v>#VALUE!</v>
      </c>
      <c r="R69" s="100" t="str">
        <f t="shared" si="10"/>
        <v/>
      </c>
      <c r="S69" s="100" t="str">
        <f t="shared" si="11"/>
        <v/>
      </c>
      <c r="T69" s="85" t="str">
        <f>IF(C69="","",VLOOKUP(C69,listaBolsa!$D$2:$BB$276,36,0))</f>
        <v/>
      </c>
      <c r="U69" s="86" t="str">
        <f>IF(C69="","",VLOOKUP(C69,listaBolsa!$D$2:$BB$276,40,0))</f>
        <v/>
      </c>
      <c r="V69" s="87" t="e">
        <f t="shared" si="12"/>
        <v>#VALUE!</v>
      </c>
      <c r="W69" s="87" t="e">
        <f t="shared" si="13"/>
        <v>#VALUE!</v>
      </c>
      <c r="X69" s="87" t="str">
        <f t="shared" si="14"/>
        <v/>
      </c>
      <c r="Y69" s="87" t="str">
        <f t="shared" si="15"/>
        <v/>
      </c>
      <c r="Z69" s="88" t="str">
        <f t="shared" si="49"/>
        <v/>
      </c>
      <c r="AA69" s="88" t="str">
        <f t="shared" si="50"/>
        <v/>
      </c>
      <c r="AB69" s="78" t="str">
        <f t="shared" si="51"/>
        <v/>
      </c>
      <c r="AC69" s="91" t="str">
        <f t="shared" si="52"/>
        <v/>
      </c>
      <c r="AD69" s="5"/>
      <c r="BG69" s="7">
        <v>59</v>
      </c>
      <c r="DA69" s="7" t="e">
        <f>VLOOKUP(C69,listaBolsa!$D$2:$BA$248,1,0)</f>
        <v>#N/A</v>
      </c>
      <c r="DB69" s="7" t="e">
        <f>VLOOKUP(C69,listaBolsa!$D$2:$BA$248,2,0)</f>
        <v>#N/A</v>
      </c>
      <c r="DC69" s="7" t="e">
        <f>VLOOKUP(C69,listaBolsa!$D$2:$BA$248,10,0)</f>
        <v>#N/A</v>
      </c>
      <c r="DD69" s="7" t="e">
        <f>VLOOKUP(C69,listaBolsa!$D$2:$BA$248,14,0)</f>
        <v>#N/A</v>
      </c>
      <c r="DE69" s="7" t="e">
        <f>VLOOKUP(C69,listaBolsa!$D$2:$BA$248,23,0)</f>
        <v>#N/A</v>
      </c>
      <c r="DF69" s="7" t="e">
        <f>VLOOKUP(C69,listaBolsa!$D$2:$BA$248,29,0)</f>
        <v>#N/A</v>
      </c>
      <c r="DG69" s="7" t="e">
        <f>VLOOKUP(C69,listaBolsa!$D$2:$BA$248,36,0)</f>
        <v>#N/A</v>
      </c>
      <c r="DH69" s="7" t="e">
        <f>VLOOKUP(C69,listaBolsa!$D$2:$BA$248,40,0)</f>
        <v>#N/A</v>
      </c>
      <c r="DI69" s="7" t="e">
        <f>VLOOKUP(C69,listaBolsa!$D$2:$BA$248,48,0)</f>
        <v>#N/A</v>
      </c>
      <c r="DJ69" s="7" t="e">
        <f t="shared" si="16"/>
        <v>#N/A</v>
      </c>
      <c r="DK69" s="7" t="e">
        <f t="shared" si="17"/>
        <v>#N/A</v>
      </c>
      <c r="DL69" s="7" t="e">
        <f t="shared" si="18"/>
        <v>#N/A</v>
      </c>
      <c r="DM69" s="7" t="e">
        <f t="shared" si="19"/>
        <v>#N/A</v>
      </c>
      <c r="DN69" s="7" t="e">
        <f t="shared" si="20"/>
        <v>#N/A</v>
      </c>
      <c r="DO69" s="7" t="e">
        <f t="shared" si="21"/>
        <v>#N/A</v>
      </c>
      <c r="DP69" s="7" t="e">
        <f t="shared" si="22"/>
        <v>#N/A</v>
      </c>
      <c r="DQ69" s="7" t="e">
        <f t="shared" si="23"/>
        <v>#N/A</v>
      </c>
      <c r="DR69" s="7" t="e">
        <f t="shared" si="24"/>
        <v>#N/A</v>
      </c>
    </row>
    <row r="70" spans="1:122" s="7" customFormat="1" ht="20" hidden="1">
      <c r="A70" s="75" t="str">
        <f t="shared" si="53"/>
        <v/>
      </c>
      <c r="B70" s="101"/>
      <c r="C70" s="83"/>
      <c r="D70" s="75" t="str">
        <f>IF(C70="","",VLOOKUP(C70,listaBolsa!$D$2:$H$276,2,0))</f>
        <v/>
      </c>
      <c r="E70" s="101" t="str">
        <f>IF(C70="","",VLOOKUP(C70,listaBolsa!$D$2:$H$276,3,0))</f>
        <v/>
      </c>
      <c r="F70" s="102"/>
      <c r="G70" s="92" t="str">
        <f>IF(C70="","",VLOOKUP(C70,listaBolsa!$D$2:$H$276,5,0))</f>
        <v/>
      </c>
      <c r="H70" s="96" t="str">
        <f>IF(C70="","",VLOOKUP(C70,listaBolsa!$D$2:$W$276,10,0))</f>
        <v/>
      </c>
      <c r="I70" s="97" t="str">
        <f>IF(C70="","",VLOOKUP(C70,listaBolsa!$D$2:$W$276,14,0))</f>
        <v/>
      </c>
      <c r="J70" s="84" t="e">
        <f t="shared" si="4"/>
        <v>#VALUE!</v>
      </c>
      <c r="K70" s="84" t="e">
        <f t="shared" si="5"/>
        <v>#VALUE!</v>
      </c>
      <c r="L70" s="84" t="str">
        <f t="shared" si="6"/>
        <v/>
      </c>
      <c r="M70" s="84" t="str">
        <f t="shared" si="7"/>
        <v/>
      </c>
      <c r="N70" s="98" t="str">
        <f>IF(C70="","",VLOOKUP(C70,listaBolsa!$D$2:$AZ$276,23,0))</f>
        <v/>
      </c>
      <c r="O70" s="99" t="str">
        <f>IF(C70="","",VLOOKUP(C70,listaBolsa!$D$2:$AZ$276,27,0))</f>
        <v/>
      </c>
      <c r="P70" s="100" t="e">
        <f t="shared" si="8"/>
        <v>#VALUE!</v>
      </c>
      <c r="Q70" s="100" t="e">
        <f t="shared" si="9"/>
        <v>#VALUE!</v>
      </c>
      <c r="R70" s="100" t="str">
        <f t="shared" si="10"/>
        <v/>
      </c>
      <c r="S70" s="100" t="str">
        <f t="shared" si="11"/>
        <v/>
      </c>
      <c r="T70" s="85" t="str">
        <f>IF(C70="","",VLOOKUP(C70,listaBolsa!$D$2:$BB$276,36,0))</f>
        <v/>
      </c>
      <c r="U70" s="86" t="str">
        <f>IF(C70="","",VLOOKUP(C70,listaBolsa!$D$2:$BB$276,40,0))</f>
        <v/>
      </c>
      <c r="V70" s="87" t="e">
        <f t="shared" si="12"/>
        <v>#VALUE!</v>
      </c>
      <c r="W70" s="87" t="e">
        <f t="shared" si="13"/>
        <v>#VALUE!</v>
      </c>
      <c r="X70" s="87" t="str">
        <f t="shared" si="14"/>
        <v/>
      </c>
      <c r="Y70" s="87" t="str">
        <f t="shared" si="15"/>
        <v/>
      </c>
      <c r="Z70" s="88" t="str">
        <f t="shared" si="49"/>
        <v/>
      </c>
      <c r="AA70" s="88" t="str">
        <f t="shared" si="50"/>
        <v/>
      </c>
      <c r="AB70" s="78" t="str">
        <f t="shared" si="51"/>
        <v/>
      </c>
      <c r="AC70" s="91" t="str">
        <f t="shared" si="52"/>
        <v/>
      </c>
      <c r="AD70" s="5"/>
      <c r="BG70" s="7">
        <v>60</v>
      </c>
      <c r="DA70" s="7" t="e">
        <f>VLOOKUP(C70,listaBolsa!$D$2:$BA$248,1,0)</f>
        <v>#N/A</v>
      </c>
      <c r="DB70" s="7" t="e">
        <f>VLOOKUP(C70,listaBolsa!$D$2:$BA$248,2,0)</f>
        <v>#N/A</v>
      </c>
      <c r="DC70" s="7" t="e">
        <f>VLOOKUP(C70,listaBolsa!$D$2:$BA$248,10,0)</f>
        <v>#N/A</v>
      </c>
      <c r="DD70" s="7" t="e">
        <f>VLOOKUP(C70,listaBolsa!$D$2:$BA$248,14,0)</f>
        <v>#N/A</v>
      </c>
      <c r="DE70" s="7" t="e">
        <f>VLOOKUP(C70,listaBolsa!$D$2:$BA$248,23,0)</f>
        <v>#N/A</v>
      </c>
      <c r="DF70" s="7" t="e">
        <f>VLOOKUP(C70,listaBolsa!$D$2:$BA$248,29,0)</f>
        <v>#N/A</v>
      </c>
      <c r="DG70" s="7" t="e">
        <f>VLOOKUP(C70,listaBolsa!$D$2:$BA$248,36,0)</f>
        <v>#N/A</v>
      </c>
      <c r="DH70" s="7" t="e">
        <f>VLOOKUP(C70,listaBolsa!$D$2:$BA$248,40,0)</f>
        <v>#N/A</v>
      </c>
      <c r="DI70" s="7" t="e">
        <f>VLOOKUP(C70,listaBolsa!$D$2:$BA$248,48,0)</f>
        <v>#N/A</v>
      </c>
      <c r="DJ70" s="7" t="e">
        <f t="shared" si="16"/>
        <v>#N/A</v>
      </c>
      <c r="DK70" s="7" t="e">
        <f t="shared" si="17"/>
        <v>#N/A</v>
      </c>
      <c r="DL70" s="7" t="e">
        <f t="shared" si="18"/>
        <v>#N/A</v>
      </c>
      <c r="DM70" s="7" t="e">
        <f t="shared" si="19"/>
        <v>#N/A</v>
      </c>
      <c r="DN70" s="7" t="e">
        <f t="shared" si="20"/>
        <v>#N/A</v>
      </c>
      <c r="DO70" s="7" t="e">
        <f t="shared" si="21"/>
        <v>#N/A</v>
      </c>
      <c r="DP70" s="7" t="e">
        <f t="shared" si="22"/>
        <v>#N/A</v>
      </c>
      <c r="DQ70" s="7" t="e">
        <f t="shared" si="23"/>
        <v>#N/A</v>
      </c>
      <c r="DR70" s="7" t="e">
        <f t="shared" si="24"/>
        <v>#N/A</v>
      </c>
    </row>
    <row r="71" spans="1:122" s="7" customFormat="1" ht="20" hidden="1">
      <c r="A71" s="75" t="str">
        <f t="shared" si="53"/>
        <v/>
      </c>
      <c r="B71" s="101"/>
      <c r="C71" s="83"/>
      <c r="D71" s="75" t="str">
        <f>IF(C71="","",VLOOKUP(C71,listaBolsa!$D$2:$H$276,2,0))</f>
        <v/>
      </c>
      <c r="E71" s="101" t="str">
        <f>IF(C71="","",VLOOKUP(C71,listaBolsa!$D$2:$H$276,3,0))</f>
        <v/>
      </c>
      <c r="F71" s="102"/>
      <c r="G71" s="92" t="str">
        <f>IF(C71="","",VLOOKUP(C71,listaBolsa!$D$2:$H$276,5,0))</f>
        <v/>
      </c>
      <c r="H71" s="96" t="str">
        <f>IF(C71="","",VLOOKUP(C71,listaBolsa!$D$2:$W$276,10,0))</f>
        <v/>
      </c>
      <c r="I71" s="97" t="str">
        <f>IF(C71="","",VLOOKUP(C71,listaBolsa!$D$2:$W$276,14,0))</f>
        <v/>
      </c>
      <c r="J71" s="84" t="e">
        <f t="shared" si="4"/>
        <v>#VALUE!</v>
      </c>
      <c r="K71" s="84" t="e">
        <f t="shared" si="5"/>
        <v>#VALUE!</v>
      </c>
      <c r="L71" s="84" t="str">
        <f t="shared" si="6"/>
        <v/>
      </c>
      <c r="M71" s="84" t="str">
        <f t="shared" si="7"/>
        <v/>
      </c>
      <c r="N71" s="98" t="str">
        <f>IF(C71="","",VLOOKUP(C71,listaBolsa!$D$2:$AZ$276,23,0))</f>
        <v/>
      </c>
      <c r="O71" s="99" t="str">
        <f>IF(C71="","",VLOOKUP(C71,listaBolsa!$D$2:$AZ$276,27,0))</f>
        <v/>
      </c>
      <c r="P71" s="100" t="e">
        <f t="shared" si="8"/>
        <v>#VALUE!</v>
      </c>
      <c r="Q71" s="100" t="e">
        <f t="shared" si="9"/>
        <v>#VALUE!</v>
      </c>
      <c r="R71" s="100" t="str">
        <f t="shared" si="10"/>
        <v/>
      </c>
      <c r="S71" s="100" t="str">
        <f t="shared" si="11"/>
        <v/>
      </c>
      <c r="T71" s="85" t="str">
        <f>IF(C71="","",VLOOKUP(C71,listaBolsa!$D$2:$BB$276,36,0))</f>
        <v/>
      </c>
      <c r="U71" s="86" t="str">
        <f>IF(C71="","",VLOOKUP(C71,listaBolsa!$D$2:$BB$276,40,0))</f>
        <v/>
      </c>
      <c r="V71" s="87" t="e">
        <f t="shared" si="12"/>
        <v>#VALUE!</v>
      </c>
      <c r="W71" s="87" t="e">
        <f t="shared" si="13"/>
        <v>#VALUE!</v>
      </c>
      <c r="X71" s="87" t="str">
        <f t="shared" si="14"/>
        <v/>
      </c>
      <c r="Y71" s="87" t="str">
        <f t="shared" si="15"/>
        <v/>
      </c>
      <c r="Z71" s="88" t="str">
        <f t="shared" si="49"/>
        <v/>
      </c>
      <c r="AA71" s="88" t="str">
        <f t="shared" si="50"/>
        <v/>
      </c>
      <c r="AB71" s="78" t="str">
        <f t="shared" si="51"/>
        <v/>
      </c>
      <c r="AC71" s="91" t="str">
        <f t="shared" si="52"/>
        <v/>
      </c>
      <c r="AD71" s="5"/>
      <c r="BG71" s="7">
        <v>61</v>
      </c>
      <c r="DA71" s="7" t="e">
        <f>VLOOKUP(C71,listaBolsa!$D$2:$BA$248,1,0)</f>
        <v>#N/A</v>
      </c>
      <c r="DB71" s="7" t="e">
        <f>VLOOKUP(C71,listaBolsa!$D$2:$BA$248,2,0)</f>
        <v>#N/A</v>
      </c>
      <c r="DC71" s="7" t="e">
        <f>VLOOKUP(C71,listaBolsa!$D$2:$BA$248,10,0)</f>
        <v>#N/A</v>
      </c>
      <c r="DD71" s="7" t="e">
        <f>VLOOKUP(C71,listaBolsa!$D$2:$BA$248,14,0)</f>
        <v>#N/A</v>
      </c>
      <c r="DE71" s="7" t="e">
        <f>VLOOKUP(C71,listaBolsa!$D$2:$BA$248,23,0)</f>
        <v>#N/A</v>
      </c>
      <c r="DF71" s="7" t="e">
        <f>VLOOKUP(C71,listaBolsa!$D$2:$BA$248,29,0)</f>
        <v>#N/A</v>
      </c>
      <c r="DG71" s="7" t="e">
        <f>VLOOKUP(C71,listaBolsa!$D$2:$BA$248,36,0)</f>
        <v>#N/A</v>
      </c>
      <c r="DH71" s="7" t="e">
        <f>VLOOKUP(C71,listaBolsa!$D$2:$BA$248,40,0)</f>
        <v>#N/A</v>
      </c>
      <c r="DI71" s="7" t="e">
        <f>VLOOKUP(C71,listaBolsa!$D$2:$BA$248,48,0)</f>
        <v>#N/A</v>
      </c>
      <c r="DJ71" s="7" t="e">
        <f t="shared" si="16"/>
        <v>#N/A</v>
      </c>
      <c r="DK71" s="7" t="e">
        <f t="shared" si="17"/>
        <v>#N/A</v>
      </c>
      <c r="DL71" s="7" t="e">
        <f t="shared" si="18"/>
        <v>#N/A</v>
      </c>
      <c r="DM71" s="7" t="e">
        <f t="shared" si="19"/>
        <v>#N/A</v>
      </c>
      <c r="DN71" s="7" t="e">
        <f t="shared" si="20"/>
        <v>#N/A</v>
      </c>
      <c r="DO71" s="7" t="e">
        <f t="shared" si="21"/>
        <v>#N/A</v>
      </c>
      <c r="DP71" s="7" t="e">
        <f t="shared" si="22"/>
        <v>#N/A</v>
      </c>
      <c r="DQ71" s="7" t="e">
        <f t="shared" si="23"/>
        <v>#N/A</v>
      </c>
      <c r="DR71" s="7" t="e">
        <f t="shared" si="24"/>
        <v>#N/A</v>
      </c>
    </row>
    <row r="72" spans="1:122" s="7" customFormat="1" ht="20" hidden="1">
      <c r="A72" s="75" t="str">
        <f t="shared" si="53"/>
        <v/>
      </c>
      <c r="B72" s="101"/>
      <c r="C72" s="83"/>
      <c r="D72" s="75" t="str">
        <f>IF(C72="","",VLOOKUP(C72,listaBolsa!$D$2:$H$276,2,0))</f>
        <v/>
      </c>
      <c r="E72" s="101" t="str">
        <f>IF(C72="","",VLOOKUP(C72,listaBolsa!$D$2:$H$276,3,0))</f>
        <v/>
      </c>
      <c r="F72" s="102"/>
      <c r="G72" s="92" t="str">
        <f>IF(C72="","",VLOOKUP(C72,listaBolsa!$D$2:$H$276,5,0))</f>
        <v/>
      </c>
      <c r="H72" s="96" t="str">
        <f>IF(C72="","",VLOOKUP(C72,listaBolsa!$D$2:$W$276,10,0))</f>
        <v/>
      </c>
      <c r="I72" s="97" t="str">
        <f>IF(C72="","",VLOOKUP(C72,listaBolsa!$D$2:$W$276,14,0))</f>
        <v/>
      </c>
      <c r="J72" s="84" t="e">
        <f t="shared" si="4"/>
        <v>#VALUE!</v>
      </c>
      <c r="K72" s="84" t="e">
        <f t="shared" si="5"/>
        <v>#VALUE!</v>
      </c>
      <c r="L72" s="84" t="str">
        <f t="shared" si="6"/>
        <v/>
      </c>
      <c r="M72" s="84" t="str">
        <f t="shared" si="7"/>
        <v/>
      </c>
      <c r="N72" s="98" t="str">
        <f>IF(C72="","",VLOOKUP(C72,listaBolsa!$D$2:$AZ$276,23,0))</f>
        <v/>
      </c>
      <c r="O72" s="99" t="str">
        <f>IF(C72="","",VLOOKUP(C72,listaBolsa!$D$2:$AZ$276,27,0))</f>
        <v/>
      </c>
      <c r="P72" s="100" t="e">
        <f t="shared" si="8"/>
        <v>#VALUE!</v>
      </c>
      <c r="Q72" s="100" t="e">
        <f t="shared" si="9"/>
        <v>#VALUE!</v>
      </c>
      <c r="R72" s="100" t="str">
        <f t="shared" si="10"/>
        <v/>
      </c>
      <c r="S72" s="100" t="str">
        <f t="shared" si="11"/>
        <v/>
      </c>
      <c r="T72" s="85" t="str">
        <f>IF(C72="","",VLOOKUP(C72,listaBolsa!$D$2:$BB$276,36,0))</f>
        <v/>
      </c>
      <c r="U72" s="86" t="str">
        <f>IF(C72="","",VLOOKUP(C72,listaBolsa!$D$2:$BB$276,40,0))</f>
        <v/>
      </c>
      <c r="V72" s="87" t="e">
        <f t="shared" si="12"/>
        <v>#VALUE!</v>
      </c>
      <c r="W72" s="87" t="e">
        <f t="shared" si="13"/>
        <v>#VALUE!</v>
      </c>
      <c r="X72" s="87" t="str">
        <f t="shared" si="14"/>
        <v/>
      </c>
      <c r="Y72" s="87" t="str">
        <f t="shared" si="15"/>
        <v/>
      </c>
      <c r="Z72" s="88" t="str">
        <f t="shared" si="49"/>
        <v/>
      </c>
      <c r="AA72" s="88" t="str">
        <f t="shared" si="50"/>
        <v/>
      </c>
      <c r="AB72" s="78" t="str">
        <f t="shared" si="51"/>
        <v/>
      </c>
      <c r="AC72" s="91" t="str">
        <f t="shared" si="52"/>
        <v/>
      </c>
      <c r="AD72" s="5"/>
      <c r="BG72" s="7">
        <v>62</v>
      </c>
      <c r="DA72" s="7" t="e">
        <f>VLOOKUP(C72,listaBolsa!$D$2:$BA$248,1,0)</f>
        <v>#N/A</v>
      </c>
      <c r="DB72" s="7" t="e">
        <f>VLOOKUP(C72,listaBolsa!$D$2:$BA$248,2,0)</f>
        <v>#N/A</v>
      </c>
      <c r="DC72" s="7" t="e">
        <f>VLOOKUP(C72,listaBolsa!$D$2:$BA$248,10,0)</f>
        <v>#N/A</v>
      </c>
      <c r="DD72" s="7" t="e">
        <f>VLOOKUP(C72,listaBolsa!$D$2:$BA$248,14,0)</f>
        <v>#N/A</v>
      </c>
      <c r="DE72" s="7" t="e">
        <f>VLOOKUP(C72,listaBolsa!$D$2:$BA$248,23,0)</f>
        <v>#N/A</v>
      </c>
      <c r="DF72" s="7" t="e">
        <f>VLOOKUP(C72,listaBolsa!$D$2:$BA$248,29,0)</f>
        <v>#N/A</v>
      </c>
      <c r="DG72" s="7" t="e">
        <f>VLOOKUP(C72,listaBolsa!$D$2:$BA$248,36,0)</f>
        <v>#N/A</v>
      </c>
      <c r="DH72" s="7" t="e">
        <f>VLOOKUP(C72,listaBolsa!$D$2:$BA$248,40,0)</f>
        <v>#N/A</v>
      </c>
      <c r="DI72" s="7" t="e">
        <f>VLOOKUP(C72,listaBolsa!$D$2:$BA$248,48,0)</f>
        <v>#N/A</v>
      </c>
      <c r="DJ72" s="7" t="e">
        <f t="shared" si="16"/>
        <v>#N/A</v>
      </c>
      <c r="DK72" s="7" t="e">
        <f t="shared" si="17"/>
        <v>#N/A</v>
      </c>
      <c r="DL72" s="7" t="e">
        <f t="shared" si="18"/>
        <v>#N/A</v>
      </c>
      <c r="DM72" s="7" t="e">
        <f t="shared" si="19"/>
        <v>#N/A</v>
      </c>
      <c r="DN72" s="7" t="e">
        <f t="shared" si="20"/>
        <v>#N/A</v>
      </c>
      <c r="DO72" s="7" t="e">
        <f t="shared" si="21"/>
        <v>#N/A</v>
      </c>
      <c r="DP72" s="7" t="e">
        <f t="shared" si="22"/>
        <v>#N/A</v>
      </c>
      <c r="DQ72" s="7" t="e">
        <f t="shared" si="23"/>
        <v>#N/A</v>
      </c>
      <c r="DR72" s="7" t="e">
        <f t="shared" si="24"/>
        <v>#N/A</v>
      </c>
    </row>
    <row r="73" spans="1:122" s="7" customFormat="1" ht="20" hidden="1">
      <c r="A73" s="75" t="str">
        <f t="shared" si="53"/>
        <v/>
      </c>
      <c r="B73" s="101"/>
      <c r="C73" s="83"/>
      <c r="D73" s="75" t="str">
        <f>IF(C73="","",VLOOKUP(C73,listaBolsa!$D$2:$H$276,2,0))</f>
        <v/>
      </c>
      <c r="E73" s="101" t="str">
        <f>IF(C73="","",VLOOKUP(C73,listaBolsa!$D$2:$H$276,3,0))</f>
        <v/>
      </c>
      <c r="F73" s="102"/>
      <c r="G73" s="92" t="str">
        <f>IF(C73="","",VLOOKUP(C73,listaBolsa!$D$2:$H$276,5,0))</f>
        <v/>
      </c>
      <c r="H73" s="96" t="str">
        <f>IF(C73="","",VLOOKUP(C73,listaBolsa!$D$2:$W$276,10,0))</f>
        <v/>
      </c>
      <c r="I73" s="97" t="str">
        <f>IF(C73="","",VLOOKUP(C73,listaBolsa!$D$2:$W$276,14,0))</f>
        <v/>
      </c>
      <c r="J73" s="84" t="e">
        <f t="shared" si="4"/>
        <v>#VALUE!</v>
      </c>
      <c r="K73" s="84" t="e">
        <f t="shared" si="5"/>
        <v>#VALUE!</v>
      </c>
      <c r="L73" s="84" t="str">
        <f t="shared" si="6"/>
        <v/>
      </c>
      <c r="M73" s="84" t="str">
        <f t="shared" si="7"/>
        <v/>
      </c>
      <c r="N73" s="98" t="str">
        <f>IF(C73="","",VLOOKUP(C73,listaBolsa!$D$2:$AZ$276,23,0))</f>
        <v/>
      </c>
      <c r="O73" s="99" t="str">
        <f>IF(C73="","",VLOOKUP(C73,listaBolsa!$D$2:$AZ$276,27,0))</f>
        <v/>
      </c>
      <c r="P73" s="100" t="e">
        <f t="shared" si="8"/>
        <v>#VALUE!</v>
      </c>
      <c r="Q73" s="100" t="e">
        <f t="shared" si="9"/>
        <v>#VALUE!</v>
      </c>
      <c r="R73" s="100" t="str">
        <f t="shared" si="10"/>
        <v/>
      </c>
      <c r="S73" s="100" t="str">
        <f t="shared" si="11"/>
        <v/>
      </c>
      <c r="T73" s="85" t="str">
        <f>IF(C73="","",VLOOKUP(C73,listaBolsa!$D$2:$BB$276,36,0))</f>
        <v/>
      </c>
      <c r="U73" s="86" t="str">
        <f>IF(C73="","",VLOOKUP(C73,listaBolsa!$D$2:$BB$276,40,0))</f>
        <v/>
      </c>
      <c r="V73" s="87" t="e">
        <f t="shared" si="12"/>
        <v>#VALUE!</v>
      </c>
      <c r="W73" s="87" t="e">
        <f t="shared" si="13"/>
        <v>#VALUE!</v>
      </c>
      <c r="X73" s="87" t="str">
        <f t="shared" si="14"/>
        <v/>
      </c>
      <c r="Y73" s="87" t="str">
        <f t="shared" si="15"/>
        <v/>
      </c>
      <c r="Z73" s="88" t="str">
        <f t="shared" si="49"/>
        <v/>
      </c>
      <c r="AA73" s="88" t="str">
        <f t="shared" si="50"/>
        <v/>
      </c>
      <c r="AB73" s="78" t="str">
        <f t="shared" si="51"/>
        <v/>
      </c>
      <c r="AC73" s="91" t="str">
        <f t="shared" si="52"/>
        <v/>
      </c>
      <c r="AD73" s="5"/>
      <c r="BG73" s="7">
        <v>63</v>
      </c>
      <c r="DA73" s="7" t="e">
        <f>VLOOKUP(C73,listaBolsa!$D$2:$BA$248,1,0)</f>
        <v>#N/A</v>
      </c>
      <c r="DB73" s="7" t="e">
        <f>VLOOKUP(C73,listaBolsa!$D$2:$BA$248,2,0)</f>
        <v>#N/A</v>
      </c>
      <c r="DC73" s="7" t="e">
        <f>VLOOKUP(C73,listaBolsa!$D$2:$BA$248,10,0)</f>
        <v>#N/A</v>
      </c>
      <c r="DD73" s="7" t="e">
        <f>VLOOKUP(C73,listaBolsa!$D$2:$BA$248,14,0)</f>
        <v>#N/A</v>
      </c>
      <c r="DE73" s="7" t="e">
        <f>VLOOKUP(C73,listaBolsa!$D$2:$BA$248,23,0)</f>
        <v>#N/A</v>
      </c>
      <c r="DF73" s="7" t="e">
        <f>VLOOKUP(C73,listaBolsa!$D$2:$BA$248,29,0)</f>
        <v>#N/A</v>
      </c>
      <c r="DG73" s="7" t="e">
        <f>VLOOKUP(C73,listaBolsa!$D$2:$BA$248,36,0)</f>
        <v>#N/A</v>
      </c>
      <c r="DH73" s="7" t="e">
        <f>VLOOKUP(C73,listaBolsa!$D$2:$BA$248,40,0)</f>
        <v>#N/A</v>
      </c>
      <c r="DI73" s="7" t="e">
        <f>VLOOKUP(C73,listaBolsa!$D$2:$BA$248,48,0)</f>
        <v>#N/A</v>
      </c>
      <c r="DJ73" s="7" t="e">
        <f t="shared" si="16"/>
        <v>#N/A</v>
      </c>
      <c r="DK73" s="7" t="e">
        <f t="shared" si="17"/>
        <v>#N/A</v>
      </c>
      <c r="DL73" s="7" t="e">
        <f t="shared" si="18"/>
        <v>#N/A</v>
      </c>
      <c r="DM73" s="7" t="e">
        <f t="shared" si="19"/>
        <v>#N/A</v>
      </c>
      <c r="DN73" s="7" t="e">
        <f t="shared" si="20"/>
        <v>#N/A</v>
      </c>
      <c r="DO73" s="7" t="e">
        <f t="shared" si="21"/>
        <v>#N/A</v>
      </c>
      <c r="DP73" s="7" t="e">
        <f t="shared" si="22"/>
        <v>#N/A</v>
      </c>
      <c r="DQ73" s="7" t="e">
        <f t="shared" si="23"/>
        <v>#N/A</v>
      </c>
      <c r="DR73" s="7" t="e">
        <f t="shared" si="24"/>
        <v>#N/A</v>
      </c>
    </row>
    <row r="74" spans="1:122" s="7" customFormat="1" ht="20" hidden="1">
      <c r="A74" s="75" t="str">
        <f t="shared" si="53"/>
        <v/>
      </c>
      <c r="B74" s="101"/>
      <c r="C74" s="83"/>
      <c r="D74" s="75" t="str">
        <f>IF(C74="","",VLOOKUP(C74,listaBolsa!$D$2:$H$276,2,0))</f>
        <v/>
      </c>
      <c r="E74" s="101" t="str">
        <f>IF(C74="","",VLOOKUP(C74,listaBolsa!$D$2:$H$276,3,0))</f>
        <v/>
      </c>
      <c r="F74" s="102"/>
      <c r="G74" s="92" t="str">
        <f>IF(C74="","",VLOOKUP(C74,listaBolsa!$D$2:$H$276,5,0))</f>
        <v/>
      </c>
      <c r="H74" s="96" t="str">
        <f>IF(C74="","",VLOOKUP(C74,listaBolsa!$D$2:$W$276,10,0))</f>
        <v/>
      </c>
      <c r="I74" s="97" t="str">
        <f>IF(C74="","",VLOOKUP(C74,listaBolsa!$D$2:$W$276,14,0))</f>
        <v/>
      </c>
      <c r="J74" s="84" t="e">
        <f t="shared" si="4"/>
        <v>#VALUE!</v>
      </c>
      <c r="K74" s="84" t="e">
        <f t="shared" si="5"/>
        <v>#VALUE!</v>
      </c>
      <c r="L74" s="84" t="str">
        <f t="shared" si="6"/>
        <v/>
      </c>
      <c r="M74" s="84" t="str">
        <f t="shared" si="7"/>
        <v/>
      </c>
      <c r="N74" s="98" t="str">
        <f>IF(C74="","",VLOOKUP(C74,listaBolsa!$D$2:$AZ$276,23,0))</f>
        <v/>
      </c>
      <c r="O74" s="99" t="str">
        <f>IF(C74="","",VLOOKUP(C74,listaBolsa!$D$2:$AZ$276,27,0))</f>
        <v/>
      </c>
      <c r="P74" s="100" t="e">
        <f t="shared" si="8"/>
        <v>#VALUE!</v>
      </c>
      <c r="Q74" s="100" t="e">
        <f t="shared" si="9"/>
        <v>#VALUE!</v>
      </c>
      <c r="R74" s="100" t="str">
        <f t="shared" si="10"/>
        <v/>
      </c>
      <c r="S74" s="100" t="str">
        <f t="shared" si="11"/>
        <v/>
      </c>
      <c r="T74" s="85" t="str">
        <f>IF(C74="","",VLOOKUP(C74,listaBolsa!$D$2:$BB$276,36,0))</f>
        <v/>
      </c>
      <c r="U74" s="86" t="str">
        <f>IF(C74="","",VLOOKUP(C74,listaBolsa!$D$2:$BB$276,40,0))</f>
        <v/>
      </c>
      <c r="V74" s="87" t="e">
        <f t="shared" si="12"/>
        <v>#VALUE!</v>
      </c>
      <c r="W74" s="87" t="e">
        <f t="shared" si="13"/>
        <v>#VALUE!</v>
      </c>
      <c r="X74" s="87" t="str">
        <f t="shared" si="14"/>
        <v/>
      </c>
      <c r="Y74" s="87" t="str">
        <f t="shared" si="15"/>
        <v/>
      </c>
      <c r="Z74" s="88" t="str">
        <f t="shared" si="49"/>
        <v/>
      </c>
      <c r="AA74" s="88" t="str">
        <f t="shared" si="50"/>
        <v/>
      </c>
      <c r="AB74" s="78" t="str">
        <f t="shared" si="51"/>
        <v/>
      </c>
      <c r="AC74" s="91" t="str">
        <f t="shared" si="52"/>
        <v/>
      </c>
      <c r="AD74" s="5"/>
      <c r="BG74" s="7">
        <v>64</v>
      </c>
      <c r="DA74" s="7" t="e">
        <f>VLOOKUP(C74,listaBolsa!$D$2:$BA$248,1,0)</f>
        <v>#N/A</v>
      </c>
      <c r="DB74" s="7" t="e">
        <f>VLOOKUP(C74,listaBolsa!$D$2:$BA$248,2,0)</f>
        <v>#N/A</v>
      </c>
      <c r="DC74" s="7" t="e">
        <f>VLOOKUP(C74,listaBolsa!$D$2:$BA$248,10,0)</f>
        <v>#N/A</v>
      </c>
      <c r="DD74" s="7" t="e">
        <f>VLOOKUP(C74,listaBolsa!$D$2:$BA$248,14,0)</f>
        <v>#N/A</v>
      </c>
      <c r="DE74" s="7" t="e">
        <f>VLOOKUP(C74,listaBolsa!$D$2:$BA$248,23,0)</f>
        <v>#N/A</v>
      </c>
      <c r="DF74" s="7" t="e">
        <f>VLOOKUP(C74,listaBolsa!$D$2:$BA$248,29,0)</f>
        <v>#N/A</v>
      </c>
      <c r="DG74" s="7" t="e">
        <f>VLOOKUP(C74,listaBolsa!$D$2:$BA$248,36,0)</f>
        <v>#N/A</v>
      </c>
      <c r="DH74" s="7" t="e">
        <f>VLOOKUP(C74,listaBolsa!$D$2:$BA$248,40,0)</f>
        <v>#N/A</v>
      </c>
      <c r="DI74" s="7" t="e">
        <f>VLOOKUP(C74,listaBolsa!$D$2:$BA$248,48,0)</f>
        <v>#N/A</v>
      </c>
      <c r="DJ74" s="7" t="e">
        <f t="shared" si="16"/>
        <v>#N/A</v>
      </c>
      <c r="DK74" s="7" t="e">
        <f t="shared" si="17"/>
        <v>#N/A</v>
      </c>
      <c r="DL74" s="7" t="e">
        <f t="shared" si="18"/>
        <v>#N/A</v>
      </c>
      <c r="DM74" s="7" t="e">
        <f t="shared" si="19"/>
        <v>#N/A</v>
      </c>
      <c r="DN74" s="7" t="e">
        <f t="shared" si="20"/>
        <v>#N/A</v>
      </c>
      <c r="DO74" s="7" t="e">
        <f t="shared" si="21"/>
        <v>#N/A</v>
      </c>
      <c r="DP74" s="7" t="e">
        <f t="shared" si="22"/>
        <v>#N/A</v>
      </c>
      <c r="DQ74" s="7" t="e">
        <f t="shared" si="23"/>
        <v>#N/A</v>
      </c>
      <c r="DR74" s="7" t="e">
        <f t="shared" si="24"/>
        <v>#N/A</v>
      </c>
    </row>
    <row r="75" spans="1:122" s="7" customFormat="1" ht="20" hidden="1">
      <c r="A75" s="75" t="str">
        <f t="shared" si="53"/>
        <v/>
      </c>
      <c r="B75" s="101"/>
      <c r="C75" s="83"/>
      <c r="D75" s="75" t="str">
        <f>IF(C75="","",VLOOKUP(C75,listaBolsa!$D$2:$H$276,2,0))</f>
        <v/>
      </c>
      <c r="E75" s="101" t="str">
        <f>IF(C75="","",VLOOKUP(C75,listaBolsa!$D$2:$H$276,3,0))</f>
        <v/>
      </c>
      <c r="F75" s="102"/>
      <c r="G75" s="92" t="str">
        <f>IF(C75="","",VLOOKUP(C75,listaBolsa!$D$2:$H$276,5,0))</f>
        <v/>
      </c>
      <c r="H75" s="96" t="str">
        <f>IF(C75="","",VLOOKUP(C75,listaBolsa!$D$2:$W$276,10,0))</f>
        <v/>
      </c>
      <c r="I75" s="97" t="str">
        <f>IF(C75="","",VLOOKUP(C75,listaBolsa!$D$2:$W$276,14,0))</f>
        <v/>
      </c>
      <c r="J75" s="84" t="e">
        <f t="shared" si="4"/>
        <v>#VALUE!</v>
      </c>
      <c r="K75" s="84" t="e">
        <f t="shared" si="5"/>
        <v>#VALUE!</v>
      </c>
      <c r="L75" s="84" t="str">
        <f t="shared" si="6"/>
        <v/>
      </c>
      <c r="M75" s="84" t="str">
        <f t="shared" si="7"/>
        <v/>
      </c>
      <c r="N75" s="98" t="str">
        <f>IF(C75="","",VLOOKUP(C75,listaBolsa!$D$2:$AZ$276,23,0))</f>
        <v/>
      </c>
      <c r="O75" s="99" t="str">
        <f>IF(C75="","",VLOOKUP(C75,listaBolsa!$D$2:$AZ$276,27,0))</f>
        <v/>
      </c>
      <c r="P75" s="100" t="e">
        <f t="shared" si="8"/>
        <v>#VALUE!</v>
      </c>
      <c r="Q75" s="100" t="e">
        <f t="shared" si="9"/>
        <v>#VALUE!</v>
      </c>
      <c r="R75" s="100" t="str">
        <f t="shared" si="10"/>
        <v/>
      </c>
      <c r="S75" s="100" t="str">
        <f t="shared" si="11"/>
        <v/>
      </c>
      <c r="T75" s="85" t="str">
        <f>IF(C75="","",VLOOKUP(C75,listaBolsa!$D$2:$BB$276,36,0))</f>
        <v/>
      </c>
      <c r="U75" s="86" t="str">
        <f>IF(C75="","",VLOOKUP(C75,listaBolsa!$D$2:$BB$276,40,0))</f>
        <v/>
      </c>
      <c r="V75" s="87" t="e">
        <f t="shared" si="12"/>
        <v>#VALUE!</v>
      </c>
      <c r="W75" s="87" t="e">
        <f t="shared" si="13"/>
        <v>#VALUE!</v>
      </c>
      <c r="X75" s="87" t="str">
        <f t="shared" si="14"/>
        <v/>
      </c>
      <c r="Y75" s="87" t="str">
        <f t="shared" si="15"/>
        <v/>
      </c>
      <c r="Z75" s="88" t="str">
        <f t="shared" si="49"/>
        <v/>
      </c>
      <c r="AA75" s="88" t="str">
        <f t="shared" si="50"/>
        <v/>
      </c>
      <c r="AB75" s="78" t="str">
        <f t="shared" si="51"/>
        <v/>
      </c>
      <c r="AC75" s="91" t="str">
        <f t="shared" si="52"/>
        <v/>
      </c>
      <c r="AD75" s="5"/>
      <c r="BG75" s="7">
        <v>65</v>
      </c>
      <c r="DA75" s="7" t="e">
        <f>VLOOKUP(C75,listaBolsa!$D$2:$BA$248,1,0)</f>
        <v>#N/A</v>
      </c>
      <c r="DB75" s="7" t="e">
        <f>VLOOKUP(C75,listaBolsa!$D$2:$BA$248,2,0)</f>
        <v>#N/A</v>
      </c>
      <c r="DC75" s="7" t="e">
        <f>VLOOKUP(C75,listaBolsa!$D$2:$BA$248,10,0)</f>
        <v>#N/A</v>
      </c>
      <c r="DD75" s="7" t="e">
        <f>VLOOKUP(C75,listaBolsa!$D$2:$BA$248,14,0)</f>
        <v>#N/A</v>
      </c>
      <c r="DE75" s="7" t="e">
        <f>VLOOKUP(C75,listaBolsa!$D$2:$BA$248,23,0)</f>
        <v>#N/A</v>
      </c>
      <c r="DF75" s="7" t="e">
        <f>VLOOKUP(C75,listaBolsa!$D$2:$BA$248,29,0)</f>
        <v>#N/A</v>
      </c>
      <c r="DG75" s="7" t="e">
        <f>VLOOKUP(C75,listaBolsa!$D$2:$BA$248,36,0)</f>
        <v>#N/A</v>
      </c>
      <c r="DH75" s="7" t="e">
        <f>VLOOKUP(C75,listaBolsa!$D$2:$BA$248,40,0)</f>
        <v>#N/A</v>
      </c>
      <c r="DI75" s="7" t="e">
        <f>VLOOKUP(C75,listaBolsa!$D$2:$BA$248,48,0)</f>
        <v>#N/A</v>
      </c>
      <c r="DJ75" s="7" t="e">
        <f t="shared" si="16"/>
        <v>#N/A</v>
      </c>
      <c r="DK75" s="7" t="e">
        <f t="shared" si="17"/>
        <v>#N/A</v>
      </c>
      <c r="DL75" s="7" t="e">
        <f t="shared" si="18"/>
        <v>#N/A</v>
      </c>
      <c r="DM75" s="7" t="e">
        <f t="shared" si="19"/>
        <v>#N/A</v>
      </c>
      <c r="DN75" s="7" t="e">
        <f t="shared" si="20"/>
        <v>#N/A</v>
      </c>
      <c r="DO75" s="7" t="e">
        <f t="shared" si="21"/>
        <v>#N/A</v>
      </c>
      <c r="DP75" s="7" t="e">
        <f t="shared" si="22"/>
        <v>#N/A</v>
      </c>
      <c r="DQ75" s="7" t="e">
        <f t="shared" si="23"/>
        <v>#N/A</v>
      </c>
      <c r="DR75" s="7" t="e">
        <f t="shared" si="24"/>
        <v>#N/A</v>
      </c>
    </row>
    <row r="76" spans="1:122" s="7" customFormat="1" ht="20" hidden="1">
      <c r="A76" s="75" t="str">
        <f t="shared" ref="A76:A138" si="54">IF(B76&lt;&gt;"",BG76,"")</f>
        <v/>
      </c>
      <c r="B76" s="101"/>
      <c r="C76" s="83"/>
      <c r="D76" s="75" t="str">
        <f>IF(C76="","",VLOOKUP(C76,listaBolsa!$D$2:$H$276,2,0))</f>
        <v/>
      </c>
      <c r="E76" s="101" t="str">
        <f>IF(C76="","",VLOOKUP(C76,listaBolsa!$D$2:$H$276,3,0))</f>
        <v/>
      </c>
      <c r="F76" s="102"/>
      <c r="G76" s="92" t="str">
        <f>IF(C76="","",VLOOKUP(C76,listaBolsa!$D$2:$H$276,5,0))</f>
        <v/>
      </c>
      <c r="H76" s="96" t="str">
        <f>IF(C76="","",VLOOKUP(C76,listaBolsa!$D$2:$W$276,10,0))</f>
        <v/>
      </c>
      <c r="I76" s="97" t="str">
        <f>IF(C76="","",VLOOKUP(C76,listaBolsa!$D$2:$W$276,14,0))</f>
        <v/>
      </c>
      <c r="J76" s="84" t="e">
        <f t="shared" ref="J76:J139" si="55">I76*19%</f>
        <v>#VALUE!</v>
      </c>
      <c r="K76" s="84" t="e">
        <f t="shared" ref="K76:K139" si="56">I76+J76</f>
        <v>#VALUE!</v>
      </c>
      <c r="L76" s="84" t="str">
        <f t="shared" ref="L76:L139" si="57">IF(B76="","",(I76*F76))</f>
        <v/>
      </c>
      <c r="M76" s="84" t="str">
        <f t="shared" ref="M76:M139" si="58">IF(B76="","",(K76*F76))</f>
        <v/>
      </c>
      <c r="N76" s="98" t="str">
        <f>IF(C76="","",VLOOKUP(C76,listaBolsa!$D$2:$AZ$276,23,0))</f>
        <v/>
      </c>
      <c r="O76" s="99" t="str">
        <f>IF(C76="","",VLOOKUP(C76,listaBolsa!$D$2:$AZ$276,27,0))</f>
        <v/>
      </c>
      <c r="P76" s="100" t="e">
        <f t="shared" ref="P76:P139" si="59">O76*19%</f>
        <v>#VALUE!</v>
      </c>
      <c r="Q76" s="100" t="e">
        <f t="shared" ref="Q76:Q139" si="60">O76+P76</f>
        <v>#VALUE!</v>
      </c>
      <c r="R76" s="100" t="str">
        <f t="shared" ref="R76:R139" si="61">IF(B76="","",(O76*F76))</f>
        <v/>
      </c>
      <c r="S76" s="100" t="str">
        <f t="shared" ref="S76:S139" si="62">IF(B76="","",(Q76*F76))</f>
        <v/>
      </c>
      <c r="T76" s="85" t="str">
        <f>IF(C76="","",VLOOKUP(C76,listaBolsa!$D$2:$BB$276,36,0))</f>
        <v/>
      </c>
      <c r="U76" s="86" t="str">
        <f>IF(C76="","",VLOOKUP(C76,listaBolsa!$D$2:$BB$276,40,0))</f>
        <v/>
      </c>
      <c r="V76" s="87" t="e">
        <f t="shared" ref="V76:V139" si="63">U76*19%</f>
        <v>#VALUE!</v>
      </c>
      <c r="W76" s="87" t="e">
        <f t="shared" ref="W76:W139" si="64">U76+V76</f>
        <v>#VALUE!</v>
      </c>
      <c r="X76" s="87" t="str">
        <f t="shared" ref="X76:X139" si="65">IF(B76="","",(U76*F76))</f>
        <v/>
      </c>
      <c r="Y76" s="87" t="str">
        <f t="shared" ref="Y76:Y139" si="66">IF(B76="","",(W76*F76))</f>
        <v/>
      </c>
      <c r="Z76" s="88" t="str">
        <f t="shared" ref="Z76:Z139" si="67">IF(A76="","",AVERAGE(K76,Q76,W76))</f>
        <v/>
      </c>
      <c r="AA76" s="88" t="str">
        <f t="shared" ref="AA76:AA139" si="68">IF(B76="","",Z76*F76)</f>
        <v/>
      </c>
      <c r="AB76" s="78" t="str">
        <f t="shared" ref="AB76:AB139" si="69">IF(B76="","",STDEV(M76,S76,Y76))</f>
        <v/>
      </c>
      <c r="AC76" s="91" t="str">
        <f t="shared" ref="AC76:AC139" si="70">IF(B76="","",(AB76/AA76))</f>
        <v/>
      </c>
      <c r="AD76" s="5"/>
      <c r="BG76" s="7">
        <v>66</v>
      </c>
      <c r="DA76" s="7" t="e">
        <f>VLOOKUP(C76,listaBolsa!$D$2:$BA$248,1,0)</f>
        <v>#N/A</v>
      </c>
      <c r="DB76" s="7" t="e">
        <f>VLOOKUP(C76,listaBolsa!$D$2:$BA$248,2,0)</f>
        <v>#N/A</v>
      </c>
      <c r="DC76" s="7" t="e">
        <f>VLOOKUP(C76,listaBolsa!$D$2:$BA$248,10,0)</f>
        <v>#N/A</v>
      </c>
      <c r="DD76" s="7" t="e">
        <f>VLOOKUP(C76,listaBolsa!$D$2:$BA$248,14,0)</f>
        <v>#N/A</v>
      </c>
      <c r="DE76" s="7" t="e">
        <f>VLOOKUP(C76,listaBolsa!$D$2:$BA$248,23,0)</f>
        <v>#N/A</v>
      </c>
      <c r="DF76" s="7" t="e">
        <f>VLOOKUP(C76,listaBolsa!$D$2:$BA$248,29,0)</f>
        <v>#N/A</v>
      </c>
      <c r="DG76" s="7" t="e">
        <f>VLOOKUP(C76,listaBolsa!$D$2:$BA$248,36,0)</f>
        <v>#N/A</v>
      </c>
      <c r="DH76" s="7" t="e">
        <f>VLOOKUP(C76,listaBolsa!$D$2:$BA$248,40,0)</f>
        <v>#N/A</v>
      </c>
      <c r="DI76" s="7" t="e">
        <f>VLOOKUP(C76,listaBolsa!$D$2:$BA$248,48,0)</f>
        <v>#N/A</v>
      </c>
      <c r="DJ76" s="7" t="e">
        <f t="shared" ref="DJ76:DJ139" si="71">DA76=C76</f>
        <v>#N/A</v>
      </c>
      <c r="DK76" s="7" t="e">
        <f t="shared" ref="DK76:DK139" si="72">DB76=D76</f>
        <v>#N/A</v>
      </c>
      <c r="DL76" s="7" t="e">
        <f t="shared" ref="DL76:DL139" si="73">DC76=H76</f>
        <v>#N/A</v>
      </c>
      <c r="DM76" s="7" t="e">
        <f t="shared" ref="DM76:DM139" si="74">DD76=I76</f>
        <v>#N/A</v>
      </c>
      <c r="DN76" s="7" t="e">
        <f t="shared" ref="DN76:DN139" si="75">DE76=N76</f>
        <v>#N/A</v>
      </c>
      <c r="DO76" s="7" t="e">
        <f t="shared" ref="DO76:DO139" si="76">DF76=O76</f>
        <v>#N/A</v>
      </c>
      <c r="DP76" s="7" t="e">
        <f t="shared" ref="DP76:DP139" si="77">DG76=T76</f>
        <v>#N/A</v>
      </c>
      <c r="DQ76" s="7" t="e">
        <f t="shared" ref="DQ76:DQ139" si="78">DH76=U76</f>
        <v>#N/A</v>
      </c>
      <c r="DR76" s="7" t="e">
        <f t="shared" ref="DR76:DR139" si="79">DI76=AC76</f>
        <v>#N/A</v>
      </c>
    </row>
    <row r="77" spans="1:122" s="7" customFormat="1" ht="20" hidden="1">
      <c r="A77" s="75" t="str">
        <f t="shared" si="54"/>
        <v/>
      </c>
      <c r="B77" s="101"/>
      <c r="C77" s="83"/>
      <c r="D77" s="75" t="str">
        <f>IF(C77="","",VLOOKUP(C77,listaBolsa!$D$2:$H$276,2,0))</f>
        <v/>
      </c>
      <c r="E77" s="101" t="str">
        <f>IF(C77="","",VLOOKUP(C77,listaBolsa!$D$2:$H$276,3,0))</f>
        <v/>
      </c>
      <c r="F77" s="102"/>
      <c r="G77" s="92" t="str">
        <f>IF(C77="","",VLOOKUP(C77,listaBolsa!$D$2:$H$276,5,0))</f>
        <v/>
      </c>
      <c r="H77" s="96" t="str">
        <f>IF(C77="","",VLOOKUP(C77,listaBolsa!$D$2:$W$276,10,0))</f>
        <v/>
      </c>
      <c r="I77" s="97" t="str">
        <f>IF(C77="","",VLOOKUP(C77,listaBolsa!$D$2:$W$276,14,0))</f>
        <v/>
      </c>
      <c r="J77" s="84" t="e">
        <f t="shared" si="55"/>
        <v>#VALUE!</v>
      </c>
      <c r="K77" s="84" t="e">
        <f t="shared" si="56"/>
        <v>#VALUE!</v>
      </c>
      <c r="L77" s="84" t="str">
        <f t="shared" si="57"/>
        <v/>
      </c>
      <c r="M77" s="84" t="str">
        <f t="shared" si="58"/>
        <v/>
      </c>
      <c r="N77" s="98" t="str">
        <f>IF(C77="","",VLOOKUP(C77,listaBolsa!$D$2:$AZ$276,23,0))</f>
        <v/>
      </c>
      <c r="O77" s="99" t="str">
        <f>IF(C77="","",VLOOKUP(C77,listaBolsa!$D$2:$AZ$276,27,0))</f>
        <v/>
      </c>
      <c r="P77" s="100" t="e">
        <f t="shared" si="59"/>
        <v>#VALUE!</v>
      </c>
      <c r="Q77" s="100" t="e">
        <f t="shared" si="60"/>
        <v>#VALUE!</v>
      </c>
      <c r="R77" s="100" t="str">
        <f t="shared" si="61"/>
        <v/>
      </c>
      <c r="S77" s="100" t="str">
        <f t="shared" si="62"/>
        <v/>
      </c>
      <c r="T77" s="85" t="str">
        <f>IF(C77="","",VLOOKUP(C77,listaBolsa!$D$2:$BB$276,36,0))</f>
        <v/>
      </c>
      <c r="U77" s="86" t="str">
        <f>IF(C77="","",VLOOKUP(C77,listaBolsa!$D$2:$BB$276,40,0))</f>
        <v/>
      </c>
      <c r="V77" s="87" t="e">
        <f t="shared" si="63"/>
        <v>#VALUE!</v>
      </c>
      <c r="W77" s="87" t="e">
        <f t="shared" si="64"/>
        <v>#VALUE!</v>
      </c>
      <c r="X77" s="87" t="str">
        <f t="shared" si="65"/>
        <v/>
      </c>
      <c r="Y77" s="87" t="str">
        <f t="shared" si="66"/>
        <v/>
      </c>
      <c r="Z77" s="88" t="str">
        <f t="shared" si="67"/>
        <v/>
      </c>
      <c r="AA77" s="88" t="str">
        <f t="shared" si="68"/>
        <v/>
      </c>
      <c r="AB77" s="78" t="str">
        <f t="shared" si="69"/>
        <v/>
      </c>
      <c r="AC77" s="91" t="str">
        <f t="shared" si="70"/>
        <v/>
      </c>
      <c r="AD77" s="5"/>
      <c r="BG77" s="7">
        <v>67</v>
      </c>
      <c r="DA77" s="7" t="e">
        <f>VLOOKUP(C77,listaBolsa!$D$2:$BA$248,1,0)</f>
        <v>#N/A</v>
      </c>
      <c r="DB77" s="7" t="e">
        <f>VLOOKUP(C77,listaBolsa!$D$2:$BA$248,2,0)</f>
        <v>#N/A</v>
      </c>
      <c r="DC77" s="7" t="e">
        <f>VLOOKUP(C77,listaBolsa!$D$2:$BA$248,10,0)</f>
        <v>#N/A</v>
      </c>
      <c r="DD77" s="7" t="e">
        <f>VLOOKUP(C77,listaBolsa!$D$2:$BA$248,14,0)</f>
        <v>#N/A</v>
      </c>
      <c r="DE77" s="7" t="e">
        <f>VLOOKUP(C77,listaBolsa!$D$2:$BA$248,23,0)</f>
        <v>#N/A</v>
      </c>
      <c r="DF77" s="7" t="e">
        <f>VLOOKUP(C77,listaBolsa!$D$2:$BA$248,29,0)</f>
        <v>#N/A</v>
      </c>
      <c r="DG77" s="7" t="e">
        <f>VLOOKUP(C77,listaBolsa!$D$2:$BA$248,36,0)</f>
        <v>#N/A</v>
      </c>
      <c r="DH77" s="7" t="e">
        <f>VLOOKUP(C77,listaBolsa!$D$2:$BA$248,40,0)</f>
        <v>#N/A</v>
      </c>
      <c r="DI77" s="7" t="e">
        <f>VLOOKUP(C77,listaBolsa!$D$2:$BA$248,48,0)</f>
        <v>#N/A</v>
      </c>
      <c r="DJ77" s="7" t="e">
        <f t="shared" si="71"/>
        <v>#N/A</v>
      </c>
      <c r="DK77" s="7" t="e">
        <f t="shared" si="72"/>
        <v>#N/A</v>
      </c>
      <c r="DL77" s="7" t="e">
        <f t="shared" si="73"/>
        <v>#N/A</v>
      </c>
      <c r="DM77" s="7" t="e">
        <f t="shared" si="74"/>
        <v>#N/A</v>
      </c>
      <c r="DN77" s="7" t="e">
        <f t="shared" si="75"/>
        <v>#N/A</v>
      </c>
      <c r="DO77" s="7" t="e">
        <f t="shared" si="76"/>
        <v>#N/A</v>
      </c>
      <c r="DP77" s="7" t="e">
        <f t="shared" si="77"/>
        <v>#N/A</v>
      </c>
      <c r="DQ77" s="7" t="e">
        <f t="shared" si="78"/>
        <v>#N/A</v>
      </c>
      <c r="DR77" s="7" t="e">
        <f t="shared" si="79"/>
        <v>#N/A</v>
      </c>
    </row>
    <row r="78" spans="1:122" s="7" customFormat="1" ht="20" hidden="1">
      <c r="A78" s="75" t="str">
        <f t="shared" si="54"/>
        <v/>
      </c>
      <c r="B78" s="101"/>
      <c r="C78" s="83"/>
      <c r="D78" s="75" t="str">
        <f>IF(C78="","",VLOOKUP(C78,listaBolsa!$D$2:$H$276,2,0))</f>
        <v/>
      </c>
      <c r="E78" s="101" t="str">
        <f>IF(C78="","",VLOOKUP(C78,listaBolsa!$D$2:$H$276,3,0))</f>
        <v/>
      </c>
      <c r="F78" s="102"/>
      <c r="G78" s="92" t="str">
        <f>IF(C78="","",VLOOKUP(C78,listaBolsa!$D$2:$H$276,5,0))</f>
        <v/>
      </c>
      <c r="H78" s="96" t="str">
        <f>IF(C78="","",VLOOKUP(C78,listaBolsa!$D$2:$W$276,10,0))</f>
        <v/>
      </c>
      <c r="I78" s="97" t="str">
        <f>IF(C78="","",VLOOKUP(C78,listaBolsa!$D$2:$W$276,14,0))</f>
        <v/>
      </c>
      <c r="J78" s="84" t="e">
        <f t="shared" si="55"/>
        <v>#VALUE!</v>
      </c>
      <c r="K78" s="84" t="e">
        <f t="shared" si="56"/>
        <v>#VALUE!</v>
      </c>
      <c r="L78" s="84" t="str">
        <f t="shared" si="57"/>
        <v/>
      </c>
      <c r="M78" s="84" t="str">
        <f t="shared" si="58"/>
        <v/>
      </c>
      <c r="N78" s="98" t="str">
        <f>IF(C78="","",VLOOKUP(C78,listaBolsa!$D$2:$AZ$276,23,0))</f>
        <v/>
      </c>
      <c r="O78" s="99" t="str">
        <f>IF(C78="","",VLOOKUP(C78,listaBolsa!$D$2:$AZ$276,27,0))</f>
        <v/>
      </c>
      <c r="P78" s="100" t="e">
        <f t="shared" si="59"/>
        <v>#VALUE!</v>
      </c>
      <c r="Q78" s="100" t="e">
        <f t="shared" si="60"/>
        <v>#VALUE!</v>
      </c>
      <c r="R78" s="100" t="str">
        <f t="shared" si="61"/>
        <v/>
      </c>
      <c r="S78" s="100" t="str">
        <f t="shared" si="62"/>
        <v/>
      </c>
      <c r="T78" s="85" t="str">
        <f>IF(C78="","",VLOOKUP(C78,listaBolsa!$D$2:$BB$276,36,0))</f>
        <v/>
      </c>
      <c r="U78" s="86" t="str">
        <f>IF(C78="","",VLOOKUP(C78,listaBolsa!$D$2:$BB$276,40,0))</f>
        <v/>
      </c>
      <c r="V78" s="87" t="e">
        <f t="shared" si="63"/>
        <v>#VALUE!</v>
      </c>
      <c r="W78" s="87" t="e">
        <f t="shared" si="64"/>
        <v>#VALUE!</v>
      </c>
      <c r="X78" s="87" t="str">
        <f t="shared" si="65"/>
        <v/>
      </c>
      <c r="Y78" s="87" t="str">
        <f t="shared" si="66"/>
        <v/>
      </c>
      <c r="Z78" s="88" t="str">
        <f t="shared" si="67"/>
        <v/>
      </c>
      <c r="AA78" s="88" t="str">
        <f t="shared" si="68"/>
        <v/>
      </c>
      <c r="AB78" s="78" t="str">
        <f t="shared" si="69"/>
        <v/>
      </c>
      <c r="AC78" s="91" t="str">
        <f t="shared" si="70"/>
        <v/>
      </c>
      <c r="AD78" s="5"/>
      <c r="BG78" s="7">
        <v>68</v>
      </c>
      <c r="DA78" s="7" t="e">
        <f>VLOOKUP(C78,listaBolsa!$D$2:$BA$248,1,0)</f>
        <v>#N/A</v>
      </c>
      <c r="DB78" s="7" t="e">
        <f>VLOOKUP(C78,listaBolsa!$D$2:$BA$248,2,0)</f>
        <v>#N/A</v>
      </c>
      <c r="DC78" s="7" t="e">
        <f>VLOOKUP(C78,listaBolsa!$D$2:$BA$248,10,0)</f>
        <v>#N/A</v>
      </c>
      <c r="DD78" s="7" t="e">
        <f>VLOOKUP(C78,listaBolsa!$D$2:$BA$248,14,0)</f>
        <v>#N/A</v>
      </c>
      <c r="DE78" s="7" t="e">
        <f>VLOOKUP(C78,listaBolsa!$D$2:$BA$248,23,0)</f>
        <v>#N/A</v>
      </c>
      <c r="DF78" s="7" t="e">
        <f>VLOOKUP(C78,listaBolsa!$D$2:$BA$248,29,0)</f>
        <v>#N/A</v>
      </c>
      <c r="DG78" s="7" t="e">
        <f>VLOOKUP(C78,listaBolsa!$D$2:$BA$248,36,0)</f>
        <v>#N/A</v>
      </c>
      <c r="DH78" s="7" t="e">
        <f>VLOOKUP(C78,listaBolsa!$D$2:$BA$248,40,0)</f>
        <v>#N/A</v>
      </c>
      <c r="DI78" s="7" t="e">
        <f>VLOOKUP(C78,listaBolsa!$D$2:$BA$248,48,0)</f>
        <v>#N/A</v>
      </c>
      <c r="DJ78" s="7" t="e">
        <f t="shared" si="71"/>
        <v>#N/A</v>
      </c>
      <c r="DK78" s="7" t="e">
        <f t="shared" si="72"/>
        <v>#N/A</v>
      </c>
      <c r="DL78" s="7" t="e">
        <f t="shared" si="73"/>
        <v>#N/A</v>
      </c>
      <c r="DM78" s="7" t="e">
        <f t="shared" si="74"/>
        <v>#N/A</v>
      </c>
      <c r="DN78" s="7" t="e">
        <f t="shared" si="75"/>
        <v>#N/A</v>
      </c>
      <c r="DO78" s="7" t="e">
        <f t="shared" si="76"/>
        <v>#N/A</v>
      </c>
      <c r="DP78" s="7" t="e">
        <f t="shared" si="77"/>
        <v>#N/A</v>
      </c>
      <c r="DQ78" s="7" t="e">
        <f t="shared" si="78"/>
        <v>#N/A</v>
      </c>
      <c r="DR78" s="7" t="e">
        <f t="shared" si="79"/>
        <v>#N/A</v>
      </c>
    </row>
    <row r="79" spans="1:122" s="7" customFormat="1" ht="20" hidden="1">
      <c r="A79" s="75" t="str">
        <f t="shared" si="54"/>
        <v/>
      </c>
      <c r="B79" s="101"/>
      <c r="C79" s="83"/>
      <c r="D79" s="75" t="str">
        <f>IF(C79="","",VLOOKUP(C79,listaBolsa!$D$2:$H$276,2,0))</f>
        <v/>
      </c>
      <c r="E79" s="101" t="str">
        <f>IF(C79="","",VLOOKUP(C79,listaBolsa!$D$2:$H$276,3,0))</f>
        <v/>
      </c>
      <c r="F79" s="102"/>
      <c r="G79" s="92" t="str">
        <f>IF(C79="","",VLOOKUP(C79,listaBolsa!$D$2:$H$276,5,0))</f>
        <v/>
      </c>
      <c r="H79" s="96" t="str">
        <f>IF(C79="","",VLOOKUP(C79,listaBolsa!$D$2:$W$276,10,0))</f>
        <v/>
      </c>
      <c r="I79" s="97" t="str">
        <f>IF(C79="","",VLOOKUP(C79,listaBolsa!$D$2:$W$276,14,0))</f>
        <v/>
      </c>
      <c r="J79" s="84" t="e">
        <f t="shared" si="55"/>
        <v>#VALUE!</v>
      </c>
      <c r="K79" s="84" t="e">
        <f t="shared" si="56"/>
        <v>#VALUE!</v>
      </c>
      <c r="L79" s="84" t="str">
        <f t="shared" si="57"/>
        <v/>
      </c>
      <c r="M79" s="84" t="str">
        <f t="shared" si="58"/>
        <v/>
      </c>
      <c r="N79" s="98" t="str">
        <f>IF(C79="","",VLOOKUP(C79,listaBolsa!$D$2:$AZ$276,23,0))</f>
        <v/>
      </c>
      <c r="O79" s="99" t="str">
        <f>IF(C79="","",VLOOKUP(C79,listaBolsa!$D$2:$AZ$276,27,0))</f>
        <v/>
      </c>
      <c r="P79" s="100" t="e">
        <f t="shared" si="59"/>
        <v>#VALUE!</v>
      </c>
      <c r="Q79" s="100" t="e">
        <f t="shared" si="60"/>
        <v>#VALUE!</v>
      </c>
      <c r="R79" s="100" t="str">
        <f t="shared" si="61"/>
        <v/>
      </c>
      <c r="S79" s="100" t="str">
        <f t="shared" si="62"/>
        <v/>
      </c>
      <c r="T79" s="85" t="str">
        <f>IF(C79="","",VLOOKUP(C79,listaBolsa!$D$2:$BB$276,36,0))</f>
        <v/>
      </c>
      <c r="U79" s="86" t="str">
        <f>IF(C79="","",VLOOKUP(C79,listaBolsa!$D$2:$BB$276,40,0))</f>
        <v/>
      </c>
      <c r="V79" s="87" t="e">
        <f t="shared" si="63"/>
        <v>#VALUE!</v>
      </c>
      <c r="W79" s="87" t="e">
        <f t="shared" si="64"/>
        <v>#VALUE!</v>
      </c>
      <c r="X79" s="87" t="str">
        <f t="shared" si="65"/>
        <v/>
      </c>
      <c r="Y79" s="87" t="str">
        <f t="shared" si="66"/>
        <v/>
      </c>
      <c r="Z79" s="88" t="str">
        <f t="shared" si="67"/>
        <v/>
      </c>
      <c r="AA79" s="88" t="str">
        <f t="shared" si="68"/>
        <v/>
      </c>
      <c r="AB79" s="78" t="str">
        <f t="shared" si="69"/>
        <v/>
      </c>
      <c r="AC79" s="91" t="str">
        <f t="shared" si="70"/>
        <v/>
      </c>
      <c r="AD79" s="5"/>
      <c r="BG79" s="7">
        <v>69</v>
      </c>
      <c r="DA79" s="7" t="e">
        <f>VLOOKUP(C79,listaBolsa!$D$2:$BA$248,1,0)</f>
        <v>#N/A</v>
      </c>
      <c r="DB79" s="7" t="e">
        <f>VLOOKUP(C79,listaBolsa!$D$2:$BA$248,2,0)</f>
        <v>#N/A</v>
      </c>
      <c r="DC79" s="7" t="e">
        <f>VLOOKUP(C79,listaBolsa!$D$2:$BA$248,10,0)</f>
        <v>#N/A</v>
      </c>
      <c r="DD79" s="7" t="e">
        <f>VLOOKUP(C79,listaBolsa!$D$2:$BA$248,14,0)</f>
        <v>#N/A</v>
      </c>
      <c r="DE79" s="7" t="e">
        <f>VLOOKUP(C79,listaBolsa!$D$2:$BA$248,23,0)</f>
        <v>#N/A</v>
      </c>
      <c r="DF79" s="7" t="e">
        <f>VLOOKUP(C79,listaBolsa!$D$2:$BA$248,29,0)</f>
        <v>#N/A</v>
      </c>
      <c r="DG79" s="7" t="e">
        <f>VLOOKUP(C79,listaBolsa!$D$2:$BA$248,36,0)</f>
        <v>#N/A</v>
      </c>
      <c r="DH79" s="7" t="e">
        <f>VLOOKUP(C79,listaBolsa!$D$2:$BA$248,40,0)</f>
        <v>#N/A</v>
      </c>
      <c r="DI79" s="7" t="e">
        <f>VLOOKUP(C79,listaBolsa!$D$2:$BA$248,48,0)</f>
        <v>#N/A</v>
      </c>
      <c r="DJ79" s="7" t="e">
        <f t="shared" si="71"/>
        <v>#N/A</v>
      </c>
      <c r="DK79" s="7" t="e">
        <f t="shared" si="72"/>
        <v>#N/A</v>
      </c>
      <c r="DL79" s="7" t="e">
        <f t="shared" si="73"/>
        <v>#N/A</v>
      </c>
      <c r="DM79" s="7" t="e">
        <f t="shared" si="74"/>
        <v>#N/A</v>
      </c>
      <c r="DN79" s="7" t="e">
        <f t="shared" si="75"/>
        <v>#N/A</v>
      </c>
      <c r="DO79" s="7" t="e">
        <f t="shared" si="76"/>
        <v>#N/A</v>
      </c>
      <c r="DP79" s="7" t="e">
        <f t="shared" si="77"/>
        <v>#N/A</v>
      </c>
      <c r="DQ79" s="7" t="e">
        <f t="shared" si="78"/>
        <v>#N/A</v>
      </c>
      <c r="DR79" s="7" t="e">
        <f t="shared" si="79"/>
        <v>#N/A</v>
      </c>
    </row>
    <row r="80" spans="1:122" s="7" customFormat="1" ht="20" hidden="1">
      <c r="A80" s="75" t="str">
        <f t="shared" si="54"/>
        <v/>
      </c>
      <c r="B80" s="101"/>
      <c r="C80" s="83"/>
      <c r="D80" s="75" t="str">
        <f>IF(C80="","",VLOOKUP(C80,listaBolsa!$D$2:$H$276,2,0))</f>
        <v/>
      </c>
      <c r="E80" s="101" t="str">
        <f>IF(C80="","",VLOOKUP(C80,listaBolsa!$D$2:$H$276,3,0))</f>
        <v/>
      </c>
      <c r="F80" s="102"/>
      <c r="G80" s="92" t="str">
        <f>IF(C80="","",VLOOKUP(C80,listaBolsa!$D$2:$H$276,5,0))</f>
        <v/>
      </c>
      <c r="H80" s="96" t="str">
        <f>IF(C80="","",VLOOKUP(C80,listaBolsa!$D$2:$W$276,10,0))</f>
        <v/>
      </c>
      <c r="I80" s="97" t="str">
        <f>IF(C80="","",VLOOKUP(C80,listaBolsa!$D$2:$W$276,14,0))</f>
        <v/>
      </c>
      <c r="J80" s="84" t="e">
        <f t="shared" si="55"/>
        <v>#VALUE!</v>
      </c>
      <c r="K80" s="84" t="e">
        <f t="shared" si="56"/>
        <v>#VALUE!</v>
      </c>
      <c r="L80" s="84" t="str">
        <f t="shared" si="57"/>
        <v/>
      </c>
      <c r="M80" s="84" t="str">
        <f t="shared" si="58"/>
        <v/>
      </c>
      <c r="N80" s="98" t="str">
        <f>IF(C80="","",VLOOKUP(C80,listaBolsa!$D$2:$AZ$276,23,0))</f>
        <v/>
      </c>
      <c r="O80" s="99" t="str">
        <f>IF(C80="","",VLOOKUP(C80,listaBolsa!$D$2:$AZ$276,27,0))</f>
        <v/>
      </c>
      <c r="P80" s="100" t="e">
        <f t="shared" si="59"/>
        <v>#VALUE!</v>
      </c>
      <c r="Q80" s="100" t="e">
        <f t="shared" si="60"/>
        <v>#VALUE!</v>
      </c>
      <c r="R80" s="100" t="str">
        <f t="shared" si="61"/>
        <v/>
      </c>
      <c r="S80" s="100" t="str">
        <f t="shared" si="62"/>
        <v/>
      </c>
      <c r="T80" s="85" t="str">
        <f>IF(C80="","",VLOOKUP(C80,listaBolsa!$D$2:$BB$276,36,0))</f>
        <v/>
      </c>
      <c r="U80" s="86" t="str">
        <f>IF(C80="","",VLOOKUP(C80,listaBolsa!$D$2:$BB$276,40,0))</f>
        <v/>
      </c>
      <c r="V80" s="87" t="e">
        <f t="shared" si="63"/>
        <v>#VALUE!</v>
      </c>
      <c r="W80" s="87" t="e">
        <f t="shared" si="64"/>
        <v>#VALUE!</v>
      </c>
      <c r="X80" s="87" t="str">
        <f t="shared" si="65"/>
        <v/>
      </c>
      <c r="Y80" s="87" t="str">
        <f t="shared" si="66"/>
        <v/>
      </c>
      <c r="Z80" s="88" t="str">
        <f t="shared" si="67"/>
        <v/>
      </c>
      <c r="AA80" s="88" t="str">
        <f t="shared" si="68"/>
        <v/>
      </c>
      <c r="AB80" s="78" t="str">
        <f t="shared" si="69"/>
        <v/>
      </c>
      <c r="AC80" s="91" t="str">
        <f t="shared" si="70"/>
        <v/>
      </c>
      <c r="AD80" s="5"/>
      <c r="BG80" s="7">
        <v>70</v>
      </c>
      <c r="DA80" s="7" t="e">
        <f>VLOOKUP(C80,listaBolsa!$D$2:$BA$248,1,0)</f>
        <v>#N/A</v>
      </c>
      <c r="DB80" s="7" t="e">
        <f>VLOOKUP(C80,listaBolsa!$D$2:$BA$248,2,0)</f>
        <v>#N/A</v>
      </c>
      <c r="DC80" s="7" t="e">
        <f>VLOOKUP(C80,listaBolsa!$D$2:$BA$248,10,0)</f>
        <v>#N/A</v>
      </c>
      <c r="DD80" s="7" t="e">
        <f>VLOOKUP(C80,listaBolsa!$D$2:$BA$248,14,0)</f>
        <v>#N/A</v>
      </c>
      <c r="DE80" s="7" t="e">
        <f>VLOOKUP(C80,listaBolsa!$D$2:$BA$248,23,0)</f>
        <v>#N/A</v>
      </c>
      <c r="DF80" s="7" t="e">
        <f>VLOOKUP(C80,listaBolsa!$D$2:$BA$248,29,0)</f>
        <v>#N/A</v>
      </c>
      <c r="DG80" s="7" t="e">
        <f>VLOOKUP(C80,listaBolsa!$D$2:$BA$248,36,0)</f>
        <v>#N/A</v>
      </c>
      <c r="DH80" s="7" t="e">
        <f>VLOOKUP(C80,listaBolsa!$D$2:$BA$248,40,0)</f>
        <v>#N/A</v>
      </c>
      <c r="DI80" s="7" t="e">
        <f>VLOOKUP(C80,listaBolsa!$D$2:$BA$248,48,0)</f>
        <v>#N/A</v>
      </c>
      <c r="DJ80" s="7" t="e">
        <f t="shared" si="71"/>
        <v>#N/A</v>
      </c>
      <c r="DK80" s="7" t="e">
        <f t="shared" si="72"/>
        <v>#N/A</v>
      </c>
      <c r="DL80" s="7" t="e">
        <f t="shared" si="73"/>
        <v>#N/A</v>
      </c>
      <c r="DM80" s="7" t="e">
        <f t="shared" si="74"/>
        <v>#N/A</v>
      </c>
      <c r="DN80" s="7" t="e">
        <f t="shared" si="75"/>
        <v>#N/A</v>
      </c>
      <c r="DO80" s="7" t="e">
        <f t="shared" si="76"/>
        <v>#N/A</v>
      </c>
      <c r="DP80" s="7" t="e">
        <f t="shared" si="77"/>
        <v>#N/A</v>
      </c>
      <c r="DQ80" s="7" t="e">
        <f t="shared" si="78"/>
        <v>#N/A</v>
      </c>
      <c r="DR80" s="7" t="e">
        <f t="shared" si="79"/>
        <v>#N/A</v>
      </c>
    </row>
    <row r="81" spans="1:122" s="7" customFormat="1" ht="20" hidden="1">
      <c r="A81" s="75" t="str">
        <f t="shared" si="54"/>
        <v/>
      </c>
      <c r="B81" s="101"/>
      <c r="C81" s="83"/>
      <c r="D81" s="75" t="str">
        <f>IF(C81="","",VLOOKUP(C81,listaBolsa!$D$2:$H$276,2,0))</f>
        <v/>
      </c>
      <c r="E81" s="101" t="str">
        <f>IF(C81="","",VLOOKUP(C81,listaBolsa!$D$2:$H$276,3,0))</f>
        <v/>
      </c>
      <c r="F81" s="102"/>
      <c r="G81" s="92" t="str">
        <f>IF(C81="","",VLOOKUP(C81,listaBolsa!$D$2:$H$276,5,0))</f>
        <v/>
      </c>
      <c r="H81" s="96" t="str">
        <f>IF(C81="","",VLOOKUP(C81,listaBolsa!$D$2:$W$276,10,0))</f>
        <v/>
      </c>
      <c r="I81" s="97" t="str">
        <f>IF(C81="","",VLOOKUP(C81,listaBolsa!$D$2:$W$276,14,0))</f>
        <v/>
      </c>
      <c r="J81" s="84" t="e">
        <f t="shared" si="55"/>
        <v>#VALUE!</v>
      </c>
      <c r="K81" s="84" t="e">
        <f t="shared" si="56"/>
        <v>#VALUE!</v>
      </c>
      <c r="L81" s="84" t="str">
        <f t="shared" si="57"/>
        <v/>
      </c>
      <c r="M81" s="84" t="str">
        <f t="shared" si="58"/>
        <v/>
      </c>
      <c r="N81" s="98" t="str">
        <f>IF(C81="","",VLOOKUP(C81,listaBolsa!$D$2:$AZ$276,23,0))</f>
        <v/>
      </c>
      <c r="O81" s="99" t="str">
        <f>IF(C81="","",VLOOKUP(C81,listaBolsa!$D$2:$AZ$276,27,0))</f>
        <v/>
      </c>
      <c r="P81" s="100" t="e">
        <f t="shared" si="59"/>
        <v>#VALUE!</v>
      </c>
      <c r="Q81" s="100" t="e">
        <f t="shared" si="60"/>
        <v>#VALUE!</v>
      </c>
      <c r="R81" s="100" t="str">
        <f t="shared" si="61"/>
        <v/>
      </c>
      <c r="S81" s="100" t="str">
        <f t="shared" si="62"/>
        <v/>
      </c>
      <c r="T81" s="85" t="str">
        <f>IF(C81="","",VLOOKUP(C81,listaBolsa!$D$2:$BB$276,36,0))</f>
        <v/>
      </c>
      <c r="U81" s="86" t="str">
        <f>IF(C81="","",VLOOKUP(C81,listaBolsa!$D$2:$BB$276,40,0))</f>
        <v/>
      </c>
      <c r="V81" s="87" t="e">
        <f t="shared" si="63"/>
        <v>#VALUE!</v>
      </c>
      <c r="W81" s="87" t="e">
        <f t="shared" si="64"/>
        <v>#VALUE!</v>
      </c>
      <c r="X81" s="87" t="str">
        <f t="shared" si="65"/>
        <v/>
      </c>
      <c r="Y81" s="87" t="str">
        <f t="shared" si="66"/>
        <v/>
      </c>
      <c r="Z81" s="88" t="str">
        <f t="shared" si="67"/>
        <v/>
      </c>
      <c r="AA81" s="88" t="str">
        <f t="shared" si="68"/>
        <v/>
      </c>
      <c r="AB81" s="78" t="str">
        <f t="shared" si="69"/>
        <v/>
      </c>
      <c r="AC81" s="91" t="str">
        <f t="shared" si="70"/>
        <v/>
      </c>
      <c r="AD81" s="5"/>
      <c r="BG81" s="7">
        <v>71</v>
      </c>
      <c r="DA81" s="7" t="e">
        <f>VLOOKUP(C81,listaBolsa!$D$2:$BA$248,1,0)</f>
        <v>#N/A</v>
      </c>
      <c r="DB81" s="7" t="e">
        <f>VLOOKUP(C81,listaBolsa!$D$2:$BA$248,2,0)</f>
        <v>#N/A</v>
      </c>
      <c r="DC81" s="7" t="e">
        <f>VLOOKUP(C81,listaBolsa!$D$2:$BA$248,10,0)</f>
        <v>#N/A</v>
      </c>
      <c r="DD81" s="7" t="e">
        <f>VLOOKUP(C81,listaBolsa!$D$2:$BA$248,14,0)</f>
        <v>#N/A</v>
      </c>
      <c r="DE81" s="7" t="e">
        <f>VLOOKUP(C81,listaBolsa!$D$2:$BA$248,23,0)</f>
        <v>#N/A</v>
      </c>
      <c r="DF81" s="7" t="e">
        <f>VLOOKUP(C81,listaBolsa!$D$2:$BA$248,29,0)</f>
        <v>#N/A</v>
      </c>
      <c r="DG81" s="7" t="e">
        <f>VLOOKUP(C81,listaBolsa!$D$2:$BA$248,36,0)</f>
        <v>#N/A</v>
      </c>
      <c r="DH81" s="7" t="e">
        <f>VLOOKUP(C81,listaBolsa!$D$2:$BA$248,40,0)</f>
        <v>#N/A</v>
      </c>
      <c r="DI81" s="7" t="e">
        <f>VLOOKUP(C81,listaBolsa!$D$2:$BA$248,48,0)</f>
        <v>#N/A</v>
      </c>
      <c r="DJ81" s="7" t="e">
        <f t="shared" si="71"/>
        <v>#N/A</v>
      </c>
      <c r="DK81" s="7" t="e">
        <f t="shared" si="72"/>
        <v>#N/A</v>
      </c>
      <c r="DL81" s="7" t="e">
        <f t="shared" si="73"/>
        <v>#N/A</v>
      </c>
      <c r="DM81" s="7" t="e">
        <f t="shared" si="74"/>
        <v>#N/A</v>
      </c>
      <c r="DN81" s="7" t="e">
        <f t="shared" si="75"/>
        <v>#N/A</v>
      </c>
      <c r="DO81" s="7" t="e">
        <f t="shared" si="76"/>
        <v>#N/A</v>
      </c>
      <c r="DP81" s="7" t="e">
        <f t="shared" si="77"/>
        <v>#N/A</v>
      </c>
      <c r="DQ81" s="7" t="e">
        <f t="shared" si="78"/>
        <v>#N/A</v>
      </c>
      <c r="DR81" s="7" t="e">
        <f t="shared" si="79"/>
        <v>#N/A</v>
      </c>
    </row>
    <row r="82" spans="1:122" s="7" customFormat="1" ht="20" hidden="1">
      <c r="A82" s="75" t="str">
        <f t="shared" si="54"/>
        <v/>
      </c>
      <c r="B82" s="101"/>
      <c r="C82" s="83"/>
      <c r="D82" s="75" t="str">
        <f>IF(C82="","",VLOOKUP(C82,listaBolsa!$D$2:$H$276,2,0))</f>
        <v/>
      </c>
      <c r="E82" s="101" t="str">
        <f>IF(C82="","",VLOOKUP(C82,listaBolsa!$D$2:$H$276,3,0))</f>
        <v/>
      </c>
      <c r="F82" s="102"/>
      <c r="G82" s="92" t="str">
        <f>IF(C82="","",VLOOKUP(C82,listaBolsa!$D$2:$H$276,5,0))</f>
        <v/>
      </c>
      <c r="H82" s="96" t="str">
        <f>IF(C82="","",VLOOKUP(C82,listaBolsa!$D$2:$W$276,10,0))</f>
        <v/>
      </c>
      <c r="I82" s="97" t="str">
        <f>IF(C82="","",VLOOKUP(C82,listaBolsa!$D$2:$W$276,14,0))</f>
        <v/>
      </c>
      <c r="J82" s="84" t="e">
        <f t="shared" si="55"/>
        <v>#VALUE!</v>
      </c>
      <c r="K82" s="84" t="e">
        <f t="shared" si="56"/>
        <v>#VALUE!</v>
      </c>
      <c r="L82" s="84" t="str">
        <f t="shared" si="57"/>
        <v/>
      </c>
      <c r="M82" s="84" t="str">
        <f t="shared" si="58"/>
        <v/>
      </c>
      <c r="N82" s="98" t="str">
        <f>IF(C82="","",VLOOKUP(C82,listaBolsa!$D$2:$AZ$276,23,0))</f>
        <v/>
      </c>
      <c r="O82" s="99" t="str">
        <f>IF(C82="","",VLOOKUP(C82,listaBolsa!$D$2:$AZ$276,27,0))</f>
        <v/>
      </c>
      <c r="P82" s="100" t="e">
        <f t="shared" si="59"/>
        <v>#VALUE!</v>
      </c>
      <c r="Q82" s="100" t="e">
        <f t="shared" si="60"/>
        <v>#VALUE!</v>
      </c>
      <c r="R82" s="100" t="str">
        <f t="shared" si="61"/>
        <v/>
      </c>
      <c r="S82" s="100" t="str">
        <f t="shared" si="62"/>
        <v/>
      </c>
      <c r="T82" s="85" t="str">
        <f>IF(C82="","",VLOOKUP(C82,listaBolsa!$D$2:$BB$276,36,0))</f>
        <v/>
      </c>
      <c r="U82" s="86" t="str">
        <f>IF(C82="","",VLOOKUP(C82,listaBolsa!$D$2:$BB$276,40,0))</f>
        <v/>
      </c>
      <c r="V82" s="87" t="e">
        <f t="shared" si="63"/>
        <v>#VALUE!</v>
      </c>
      <c r="W82" s="87" t="e">
        <f t="shared" si="64"/>
        <v>#VALUE!</v>
      </c>
      <c r="X82" s="87" t="str">
        <f t="shared" si="65"/>
        <v/>
      </c>
      <c r="Y82" s="87" t="str">
        <f t="shared" si="66"/>
        <v/>
      </c>
      <c r="Z82" s="88" t="str">
        <f t="shared" si="67"/>
        <v/>
      </c>
      <c r="AA82" s="88" t="str">
        <f t="shared" si="68"/>
        <v/>
      </c>
      <c r="AB82" s="78" t="str">
        <f t="shared" si="69"/>
        <v/>
      </c>
      <c r="AC82" s="91" t="str">
        <f t="shared" si="70"/>
        <v/>
      </c>
      <c r="AD82" s="5"/>
      <c r="BG82" s="7">
        <v>72</v>
      </c>
      <c r="DA82" s="7" t="e">
        <f>VLOOKUP(C82,listaBolsa!$D$2:$BA$248,1,0)</f>
        <v>#N/A</v>
      </c>
      <c r="DB82" s="7" t="e">
        <f>VLOOKUP(C82,listaBolsa!$D$2:$BA$248,2,0)</f>
        <v>#N/A</v>
      </c>
      <c r="DC82" s="7" t="e">
        <f>VLOOKUP(C82,listaBolsa!$D$2:$BA$248,10,0)</f>
        <v>#N/A</v>
      </c>
      <c r="DD82" s="7" t="e">
        <f>VLOOKUP(C82,listaBolsa!$D$2:$BA$248,14,0)</f>
        <v>#N/A</v>
      </c>
      <c r="DE82" s="7" t="e">
        <f>VLOOKUP(C82,listaBolsa!$D$2:$BA$248,23,0)</f>
        <v>#N/A</v>
      </c>
      <c r="DF82" s="7" t="e">
        <f>VLOOKUP(C82,listaBolsa!$D$2:$BA$248,29,0)</f>
        <v>#N/A</v>
      </c>
      <c r="DG82" s="7" t="e">
        <f>VLOOKUP(C82,listaBolsa!$D$2:$BA$248,36,0)</f>
        <v>#N/A</v>
      </c>
      <c r="DH82" s="7" t="e">
        <f>VLOOKUP(C82,listaBolsa!$D$2:$BA$248,40,0)</f>
        <v>#N/A</v>
      </c>
      <c r="DI82" s="7" t="e">
        <f>VLOOKUP(C82,listaBolsa!$D$2:$BA$248,48,0)</f>
        <v>#N/A</v>
      </c>
      <c r="DJ82" s="7" t="e">
        <f t="shared" si="71"/>
        <v>#N/A</v>
      </c>
      <c r="DK82" s="7" t="e">
        <f t="shared" si="72"/>
        <v>#N/A</v>
      </c>
      <c r="DL82" s="7" t="e">
        <f t="shared" si="73"/>
        <v>#N/A</v>
      </c>
      <c r="DM82" s="7" t="e">
        <f t="shared" si="74"/>
        <v>#N/A</v>
      </c>
      <c r="DN82" s="7" t="e">
        <f t="shared" si="75"/>
        <v>#N/A</v>
      </c>
      <c r="DO82" s="7" t="e">
        <f t="shared" si="76"/>
        <v>#N/A</v>
      </c>
      <c r="DP82" s="7" t="e">
        <f t="shared" si="77"/>
        <v>#N/A</v>
      </c>
      <c r="DQ82" s="7" t="e">
        <f t="shared" si="78"/>
        <v>#N/A</v>
      </c>
      <c r="DR82" s="7" t="e">
        <f t="shared" si="79"/>
        <v>#N/A</v>
      </c>
    </row>
    <row r="83" spans="1:122" s="7" customFormat="1" ht="20" hidden="1">
      <c r="A83" s="75" t="str">
        <f t="shared" si="54"/>
        <v/>
      </c>
      <c r="B83" s="101"/>
      <c r="C83" s="83"/>
      <c r="D83" s="75" t="str">
        <f>IF(C83="","",VLOOKUP(C83,listaBolsa!$D$2:$H$276,2,0))</f>
        <v/>
      </c>
      <c r="E83" s="101" t="str">
        <f>IF(C83="","",VLOOKUP(C83,listaBolsa!$D$2:$H$276,3,0))</f>
        <v/>
      </c>
      <c r="F83" s="102"/>
      <c r="G83" s="92" t="str">
        <f>IF(C83="","",VLOOKUP(C83,listaBolsa!$D$2:$H$276,5,0))</f>
        <v/>
      </c>
      <c r="H83" s="96" t="str">
        <f>IF(C83="","",VLOOKUP(C83,listaBolsa!$D$2:$W$276,10,0))</f>
        <v/>
      </c>
      <c r="I83" s="97" t="str">
        <f>IF(C83="","",VLOOKUP(C83,listaBolsa!$D$2:$W$276,14,0))</f>
        <v/>
      </c>
      <c r="J83" s="84" t="e">
        <f t="shared" si="55"/>
        <v>#VALUE!</v>
      </c>
      <c r="K83" s="84" t="e">
        <f t="shared" si="56"/>
        <v>#VALUE!</v>
      </c>
      <c r="L83" s="84" t="str">
        <f t="shared" si="57"/>
        <v/>
      </c>
      <c r="M83" s="84" t="str">
        <f t="shared" si="58"/>
        <v/>
      </c>
      <c r="N83" s="98" t="str">
        <f>IF(C83="","",VLOOKUP(C83,listaBolsa!$D$2:$AZ$276,23,0))</f>
        <v/>
      </c>
      <c r="O83" s="99" t="str">
        <f>IF(C83="","",VLOOKUP(C83,listaBolsa!$D$2:$AZ$276,27,0))</f>
        <v/>
      </c>
      <c r="P83" s="100" t="e">
        <f t="shared" si="59"/>
        <v>#VALUE!</v>
      </c>
      <c r="Q83" s="100" t="e">
        <f t="shared" si="60"/>
        <v>#VALUE!</v>
      </c>
      <c r="R83" s="100" t="str">
        <f t="shared" si="61"/>
        <v/>
      </c>
      <c r="S83" s="100" t="str">
        <f t="shared" si="62"/>
        <v/>
      </c>
      <c r="T83" s="85" t="str">
        <f>IF(C83="","",VLOOKUP(C83,listaBolsa!$D$2:$BB$276,36,0))</f>
        <v/>
      </c>
      <c r="U83" s="86" t="str">
        <f>IF(C83="","",VLOOKUP(C83,listaBolsa!$D$2:$BB$276,40,0))</f>
        <v/>
      </c>
      <c r="V83" s="87" t="e">
        <f t="shared" si="63"/>
        <v>#VALUE!</v>
      </c>
      <c r="W83" s="87" t="e">
        <f t="shared" si="64"/>
        <v>#VALUE!</v>
      </c>
      <c r="X83" s="87" t="str">
        <f t="shared" si="65"/>
        <v/>
      </c>
      <c r="Y83" s="87" t="str">
        <f t="shared" si="66"/>
        <v/>
      </c>
      <c r="Z83" s="88" t="str">
        <f t="shared" si="67"/>
        <v/>
      </c>
      <c r="AA83" s="88" t="str">
        <f t="shared" si="68"/>
        <v/>
      </c>
      <c r="AB83" s="78" t="str">
        <f t="shared" si="69"/>
        <v/>
      </c>
      <c r="AC83" s="91" t="str">
        <f t="shared" si="70"/>
        <v/>
      </c>
      <c r="AD83" s="5"/>
      <c r="BG83" s="7">
        <v>73</v>
      </c>
      <c r="DA83" s="7" t="e">
        <f>VLOOKUP(C83,listaBolsa!$D$2:$BA$248,1,0)</f>
        <v>#N/A</v>
      </c>
      <c r="DB83" s="7" t="e">
        <f>VLOOKUP(C83,listaBolsa!$D$2:$BA$248,2,0)</f>
        <v>#N/A</v>
      </c>
      <c r="DC83" s="7" t="e">
        <f>VLOOKUP(C83,listaBolsa!$D$2:$BA$248,10,0)</f>
        <v>#N/A</v>
      </c>
      <c r="DD83" s="7" t="e">
        <f>VLOOKUP(C83,listaBolsa!$D$2:$BA$248,14,0)</f>
        <v>#N/A</v>
      </c>
      <c r="DE83" s="7" t="e">
        <f>VLOOKUP(C83,listaBolsa!$D$2:$BA$248,23,0)</f>
        <v>#N/A</v>
      </c>
      <c r="DF83" s="7" t="e">
        <f>VLOOKUP(C83,listaBolsa!$D$2:$BA$248,29,0)</f>
        <v>#N/A</v>
      </c>
      <c r="DG83" s="7" t="e">
        <f>VLOOKUP(C83,listaBolsa!$D$2:$BA$248,36,0)</f>
        <v>#N/A</v>
      </c>
      <c r="DH83" s="7" t="e">
        <f>VLOOKUP(C83,listaBolsa!$D$2:$BA$248,40,0)</f>
        <v>#N/A</v>
      </c>
      <c r="DI83" s="7" t="e">
        <f>VLOOKUP(C83,listaBolsa!$D$2:$BA$248,48,0)</f>
        <v>#N/A</v>
      </c>
      <c r="DJ83" s="7" t="e">
        <f t="shared" si="71"/>
        <v>#N/A</v>
      </c>
      <c r="DK83" s="7" t="e">
        <f t="shared" si="72"/>
        <v>#N/A</v>
      </c>
      <c r="DL83" s="7" t="e">
        <f t="shared" si="73"/>
        <v>#N/A</v>
      </c>
      <c r="DM83" s="7" t="e">
        <f t="shared" si="74"/>
        <v>#N/A</v>
      </c>
      <c r="DN83" s="7" t="e">
        <f t="shared" si="75"/>
        <v>#N/A</v>
      </c>
      <c r="DO83" s="7" t="e">
        <f t="shared" si="76"/>
        <v>#N/A</v>
      </c>
      <c r="DP83" s="7" t="e">
        <f t="shared" si="77"/>
        <v>#N/A</v>
      </c>
      <c r="DQ83" s="7" t="e">
        <f t="shared" si="78"/>
        <v>#N/A</v>
      </c>
      <c r="DR83" s="7" t="e">
        <f t="shared" si="79"/>
        <v>#N/A</v>
      </c>
    </row>
    <row r="84" spans="1:122" s="7" customFormat="1" ht="20" hidden="1">
      <c r="A84" s="75" t="str">
        <f t="shared" si="54"/>
        <v/>
      </c>
      <c r="B84" s="101"/>
      <c r="C84" s="83"/>
      <c r="D84" s="75" t="str">
        <f>IF(C84="","",VLOOKUP(C84,listaBolsa!$D$2:$H$276,2,0))</f>
        <v/>
      </c>
      <c r="E84" s="101" t="str">
        <f>IF(C84="","",VLOOKUP(C84,listaBolsa!$D$2:$H$276,3,0))</f>
        <v/>
      </c>
      <c r="F84" s="102"/>
      <c r="G84" s="92" t="str">
        <f>IF(C84="","",VLOOKUP(C84,listaBolsa!$D$2:$H$276,5,0))</f>
        <v/>
      </c>
      <c r="H84" s="96" t="str">
        <f>IF(C84="","",VLOOKUP(C84,listaBolsa!$D$2:$W$276,10,0))</f>
        <v/>
      </c>
      <c r="I84" s="97" t="str">
        <f>IF(C84="","",VLOOKUP(C84,listaBolsa!$D$2:$W$276,14,0))</f>
        <v/>
      </c>
      <c r="J84" s="84" t="e">
        <f t="shared" si="55"/>
        <v>#VALUE!</v>
      </c>
      <c r="K84" s="84" t="e">
        <f t="shared" si="56"/>
        <v>#VALUE!</v>
      </c>
      <c r="L84" s="84" t="str">
        <f t="shared" si="57"/>
        <v/>
      </c>
      <c r="M84" s="84" t="str">
        <f t="shared" si="58"/>
        <v/>
      </c>
      <c r="N84" s="98" t="str">
        <f>IF(C84="","",VLOOKUP(C84,listaBolsa!$D$2:$AZ$276,23,0))</f>
        <v/>
      </c>
      <c r="O84" s="99" t="str">
        <f>IF(C84="","",VLOOKUP(C84,listaBolsa!$D$2:$AZ$276,27,0))</f>
        <v/>
      </c>
      <c r="P84" s="100" t="e">
        <f t="shared" si="59"/>
        <v>#VALUE!</v>
      </c>
      <c r="Q84" s="100" t="e">
        <f t="shared" si="60"/>
        <v>#VALUE!</v>
      </c>
      <c r="R84" s="100" t="str">
        <f t="shared" si="61"/>
        <v/>
      </c>
      <c r="S84" s="100" t="str">
        <f t="shared" si="62"/>
        <v/>
      </c>
      <c r="T84" s="85" t="str">
        <f>IF(C84="","",VLOOKUP(C84,listaBolsa!$D$2:$BB$276,36,0))</f>
        <v/>
      </c>
      <c r="U84" s="86" t="str">
        <f>IF(C84="","",VLOOKUP(C84,listaBolsa!$D$2:$BB$276,40,0))</f>
        <v/>
      </c>
      <c r="V84" s="87" t="e">
        <f t="shared" si="63"/>
        <v>#VALUE!</v>
      </c>
      <c r="W84" s="87" t="e">
        <f t="shared" si="64"/>
        <v>#VALUE!</v>
      </c>
      <c r="X84" s="87" t="str">
        <f t="shared" si="65"/>
        <v/>
      </c>
      <c r="Y84" s="87" t="str">
        <f t="shared" si="66"/>
        <v/>
      </c>
      <c r="Z84" s="88" t="str">
        <f t="shared" si="67"/>
        <v/>
      </c>
      <c r="AA84" s="88" t="str">
        <f t="shared" si="68"/>
        <v/>
      </c>
      <c r="AB84" s="78" t="str">
        <f t="shared" si="69"/>
        <v/>
      </c>
      <c r="AC84" s="91" t="str">
        <f t="shared" si="70"/>
        <v/>
      </c>
      <c r="AD84" s="5"/>
      <c r="BG84" s="7">
        <v>74</v>
      </c>
      <c r="DA84" s="7" t="e">
        <f>VLOOKUP(C84,listaBolsa!$D$2:$BA$248,1,0)</f>
        <v>#N/A</v>
      </c>
      <c r="DB84" s="7" t="e">
        <f>VLOOKUP(C84,listaBolsa!$D$2:$BA$248,2,0)</f>
        <v>#N/A</v>
      </c>
      <c r="DC84" s="7" t="e">
        <f>VLOOKUP(C84,listaBolsa!$D$2:$BA$248,10,0)</f>
        <v>#N/A</v>
      </c>
      <c r="DD84" s="7" t="e">
        <f>VLOOKUP(C84,listaBolsa!$D$2:$BA$248,14,0)</f>
        <v>#N/A</v>
      </c>
      <c r="DE84" s="7" t="e">
        <f>VLOOKUP(C84,listaBolsa!$D$2:$BA$248,23,0)</f>
        <v>#N/A</v>
      </c>
      <c r="DF84" s="7" t="e">
        <f>VLOOKUP(C84,listaBolsa!$D$2:$BA$248,29,0)</f>
        <v>#N/A</v>
      </c>
      <c r="DG84" s="7" t="e">
        <f>VLOOKUP(C84,listaBolsa!$D$2:$BA$248,36,0)</f>
        <v>#N/A</v>
      </c>
      <c r="DH84" s="7" t="e">
        <f>VLOOKUP(C84,listaBolsa!$D$2:$BA$248,40,0)</f>
        <v>#N/A</v>
      </c>
      <c r="DI84" s="7" t="e">
        <f>VLOOKUP(C84,listaBolsa!$D$2:$BA$248,48,0)</f>
        <v>#N/A</v>
      </c>
      <c r="DJ84" s="7" t="e">
        <f t="shared" si="71"/>
        <v>#N/A</v>
      </c>
      <c r="DK84" s="7" t="e">
        <f t="shared" si="72"/>
        <v>#N/A</v>
      </c>
      <c r="DL84" s="7" t="e">
        <f t="shared" si="73"/>
        <v>#N/A</v>
      </c>
      <c r="DM84" s="7" t="e">
        <f t="shared" si="74"/>
        <v>#N/A</v>
      </c>
      <c r="DN84" s="7" t="e">
        <f t="shared" si="75"/>
        <v>#N/A</v>
      </c>
      <c r="DO84" s="7" t="e">
        <f t="shared" si="76"/>
        <v>#N/A</v>
      </c>
      <c r="DP84" s="7" t="e">
        <f t="shared" si="77"/>
        <v>#N/A</v>
      </c>
      <c r="DQ84" s="7" t="e">
        <f t="shared" si="78"/>
        <v>#N/A</v>
      </c>
      <c r="DR84" s="7" t="e">
        <f t="shared" si="79"/>
        <v>#N/A</v>
      </c>
    </row>
    <row r="85" spans="1:122" s="7" customFormat="1" ht="20" hidden="1">
      <c r="A85" s="75" t="str">
        <f t="shared" si="54"/>
        <v/>
      </c>
      <c r="B85" s="101"/>
      <c r="C85" s="83"/>
      <c r="D85" s="75" t="str">
        <f>IF(C85="","",VLOOKUP(C85,listaBolsa!$D$2:$H$276,2,0))</f>
        <v/>
      </c>
      <c r="E85" s="101" t="str">
        <f>IF(C85="","",VLOOKUP(C85,listaBolsa!$D$2:$H$276,3,0))</f>
        <v/>
      </c>
      <c r="F85" s="102"/>
      <c r="G85" s="92" t="str">
        <f>IF(C85="","",VLOOKUP(C85,listaBolsa!$D$2:$H$276,5,0))</f>
        <v/>
      </c>
      <c r="H85" s="96" t="str">
        <f>IF(C85="","",VLOOKUP(C85,listaBolsa!$D$2:$W$276,10,0))</f>
        <v/>
      </c>
      <c r="I85" s="97" t="str">
        <f>IF(C85="","",VLOOKUP(C85,listaBolsa!$D$2:$W$276,14,0))</f>
        <v/>
      </c>
      <c r="J85" s="84" t="e">
        <f t="shared" si="55"/>
        <v>#VALUE!</v>
      </c>
      <c r="K85" s="84" t="e">
        <f t="shared" si="56"/>
        <v>#VALUE!</v>
      </c>
      <c r="L85" s="84" t="str">
        <f t="shared" si="57"/>
        <v/>
      </c>
      <c r="M85" s="84" t="str">
        <f t="shared" si="58"/>
        <v/>
      </c>
      <c r="N85" s="98" t="str">
        <f>IF(C85="","",VLOOKUP(C85,listaBolsa!$D$2:$AZ$276,23,0))</f>
        <v/>
      </c>
      <c r="O85" s="99" t="str">
        <f>IF(C85="","",VLOOKUP(C85,listaBolsa!$D$2:$AZ$276,27,0))</f>
        <v/>
      </c>
      <c r="P85" s="100" t="e">
        <f t="shared" si="59"/>
        <v>#VALUE!</v>
      </c>
      <c r="Q85" s="100" t="e">
        <f t="shared" si="60"/>
        <v>#VALUE!</v>
      </c>
      <c r="R85" s="100" t="str">
        <f t="shared" si="61"/>
        <v/>
      </c>
      <c r="S85" s="100" t="str">
        <f t="shared" si="62"/>
        <v/>
      </c>
      <c r="T85" s="85" t="str">
        <f>IF(C85="","",VLOOKUP(C85,listaBolsa!$D$2:$BB$276,36,0))</f>
        <v/>
      </c>
      <c r="U85" s="86" t="str">
        <f>IF(C85="","",VLOOKUP(C85,listaBolsa!$D$2:$BB$276,40,0))</f>
        <v/>
      </c>
      <c r="V85" s="87" t="e">
        <f t="shared" si="63"/>
        <v>#VALUE!</v>
      </c>
      <c r="W85" s="87" t="e">
        <f t="shared" si="64"/>
        <v>#VALUE!</v>
      </c>
      <c r="X85" s="87" t="str">
        <f t="shared" si="65"/>
        <v/>
      </c>
      <c r="Y85" s="87" t="str">
        <f t="shared" si="66"/>
        <v/>
      </c>
      <c r="Z85" s="88" t="str">
        <f t="shared" si="67"/>
        <v/>
      </c>
      <c r="AA85" s="88" t="str">
        <f t="shared" si="68"/>
        <v/>
      </c>
      <c r="AB85" s="78" t="str">
        <f t="shared" si="69"/>
        <v/>
      </c>
      <c r="AC85" s="91" t="str">
        <f t="shared" si="70"/>
        <v/>
      </c>
      <c r="AD85" s="5"/>
      <c r="BG85" s="7">
        <v>75</v>
      </c>
      <c r="DA85" s="7" t="e">
        <f>VLOOKUP(C85,listaBolsa!$D$2:$BA$248,1,0)</f>
        <v>#N/A</v>
      </c>
      <c r="DB85" s="7" t="e">
        <f>VLOOKUP(C85,listaBolsa!$D$2:$BA$248,2,0)</f>
        <v>#N/A</v>
      </c>
      <c r="DC85" s="7" t="e">
        <f>VLOOKUP(C85,listaBolsa!$D$2:$BA$248,10,0)</f>
        <v>#N/A</v>
      </c>
      <c r="DD85" s="7" t="e">
        <f>VLOOKUP(C85,listaBolsa!$D$2:$BA$248,14,0)</f>
        <v>#N/A</v>
      </c>
      <c r="DE85" s="7" t="e">
        <f>VLOOKUP(C85,listaBolsa!$D$2:$BA$248,23,0)</f>
        <v>#N/A</v>
      </c>
      <c r="DF85" s="7" t="e">
        <f>VLOOKUP(C85,listaBolsa!$D$2:$BA$248,29,0)</f>
        <v>#N/A</v>
      </c>
      <c r="DG85" s="7" t="e">
        <f>VLOOKUP(C85,listaBolsa!$D$2:$BA$248,36,0)</f>
        <v>#N/A</v>
      </c>
      <c r="DH85" s="7" t="e">
        <f>VLOOKUP(C85,listaBolsa!$D$2:$BA$248,40,0)</f>
        <v>#N/A</v>
      </c>
      <c r="DI85" s="7" t="e">
        <f>VLOOKUP(C85,listaBolsa!$D$2:$BA$248,48,0)</f>
        <v>#N/A</v>
      </c>
      <c r="DJ85" s="7" t="e">
        <f t="shared" si="71"/>
        <v>#N/A</v>
      </c>
      <c r="DK85" s="7" t="e">
        <f t="shared" si="72"/>
        <v>#N/A</v>
      </c>
      <c r="DL85" s="7" t="e">
        <f t="shared" si="73"/>
        <v>#N/A</v>
      </c>
      <c r="DM85" s="7" t="e">
        <f t="shared" si="74"/>
        <v>#N/A</v>
      </c>
      <c r="DN85" s="7" t="e">
        <f t="shared" si="75"/>
        <v>#N/A</v>
      </c>
      <c r="DO85" s="7" t="e">
        <f t="shared" si="76"/>
        <v>#N/A</v>
      </c>
      <c r="DP85" s="7" t="e">
        <f t="shared" si="77"/>
        <v>#N/A</v>
      </c>
      <c r="DQ85" s="7" t="e">
        <f t="shared" si="78"/>
        <v>#N/A</v>
      </c>
      <c r="DR85" s="7" t="e">
        <f t="shared" si="79"/>
        <v>#N/A</v>
      </c>
    </row>
    <row r="86" spans="1:122" s="7" customFormat="1" ht="20" hidden="1">
      <c r="A86" s="75" t="str">
        <f t="shared" si="54"/>
        <v/>
      </c>
      <c r="B86" s="101"/>
      <c r="C86" s="83"/>
      <c r="D86" s="75" t="str">
        <f>IF(C86="","",VLOOKUP(C86,listaBolsa!$D$2:$H$276,2,0))</f>
        <v/>
      </c>
      <c r="E86" s="101" t="str">
        <f>IF(C86="","",VLOOKUP(C86,listaBolsa!$D$2:$H$276,3,0))</f>
        <v/>
      </c>
      <c r="F86" s="102"/>
      <c r="G86" s="92" t="str">
        <f>IF(C86="","",VLOOKUP(C86,listaBolsa!$D$2:$H$276,5,0))</f>
        <v/>
      </c>
      <c r="H86" s="96" t="str">
        <f>IF(C86="","",VLOOKUP(C86,listaBolsa!$D$2:$W$276,10,0))</f>
        <v/>
      </c>
      <c r="I86" s="97" t="str">
        <f>IF(C86="","",VLOOKUP(C86,listaBolsa!$D$2:$W$276,14,0))</f>
        <v/>
      </c>
      <c r="J86" s="84" t="e">
        <f t="shared" si="55"/>
        <v>#VALUE!</v>
      </c>
      <c r="K86" s="84" t="e">
        <f t="shared" si="56"/>
        <v>#VALUE!</v>
      </c>
      <c r="L86" s="84" t="str">
        <f t="shared" si="57"/>
        <v/>
      </c>
      <c r="M86" s="84" t="str">
        <f t="shared" si="58"/>
        <v/>
      </c>
      <c r="N86" s="98" t="str">
        <f>IF(C86="","",VLOOKUP(C86,listaBolsa!$D$2:$AZ$276,23,0))</f>
        <v/>
      </c>
      <c r="O86" s="99" t="str">
        <f>IF(C86="","",VLOOKUP(C86,listaBolsa!$D$2:$AZ$276,27,0))</f>
        <v/>
      </c>
      <c r="P86" s="100" t="e">
        <f t="shared" si="59"/>
        <v>#VALUE!</v>
      </c>
      <c r="Q86" s="100" t="e">
        <f t="shared" si="60"/>
        <v>#VALUE!</v>
      </c>
      <c r="R86" s="100" t="str">
        <f t="shared" si="61"/>
        <v/>
      </c>
      <c r="S86" s="100" t="str">
        <f t="shared" si="62"/>
        <v/>
      </c>
      <c r="T86" s="85" t="str">
        <f>IF(C86="","",VLOOKUP(C86,listaBolsa!$D$2:$BB$276,36,0))</f>
        <v/>
      </c>
      <c r="U86" s="86" t="str">
        <f>IF(C86="","",VLOOKUP(C86,listaBolsa!$D$2:$BB$276,40,0))</f>
        <v/>
      </c>
      <c r="V86" s="87" t="e">
        <f t="shared" si="63"/>
        <v>#VALUE!</v>
      </c>
      <c r="W86" s="87" t="e">
        <f t="shared" si="64"/>
        <v>#VALUE!</v>
      </c>
      <c r="X86" s="87" t="str">
        <f t="shared" si="65"/>
        <v/>
      </c>
      <c r="Y86" s="87" t="str">
        <f t="shared" si="66"/>
        <v/>
      </c>
      <c r="Z86" s="88" t="str">
        <f t="shared" si="67"/>
        <v/>
      </c>
      <c r="AA86" s="88" t="str">
        <f t="shared" si="68"/>
        <v/>
      </c>
      <c r="AB86" s="78" t="str">
        <f t="shared" si="69"/>
        <v/>
      </c>
      <c r="AC86" s="91" t="str">
        <f t="shared" si="70"/>
        <v/>
      </c>
      <c r="AD86" s="5"/>
      <c r="BG86" s="7">
        <v>76</v>
      </c>
      <c r="DA86" s="7" t="e">
        <f>VLOOKUP(C86,listaBolsa!$D$2:$BA$248,1,0)</f>
        <v>#N/A</v>
      </c>
      <c r="DB86" s="7" t="e">
        <f>VLOOKUP(C86,listaBolsa!$D$2:$BA$248,2,0)</f>
        <v>#N/A</v>
      </c>
      <c r="DC86" s="7" t="e">
        <f>VLOOKUP(C86,listaBolsa!$D$2:$BA$248,10,0)</f>
        <v>#N/A</v>
      </c>
      <c r="DD86" s="7" t="e">
        <f>VLOOKUP(C86,listaBolsa!$D$2:$BA$248,14,0)</f>
        <v>#N/A</v>
      </c>
      <c r="DE86" s="7" t="e">
        <f>VLOOKUP(C86,listaBolsa!$D$2:$BA$248,23,0)</f>
        <v>#N/A</v>
      </c>
      <c r="DF86" s="7" t="e">
        <f>VLOOKUP(C86,listaBolsa!$D$2:$BA$248,29,0)</f>
        <v>#N/A</v>
      </c>
      <c r="DG86" s="7" t="e">
        <f>VLOOKUP(C86,listaBolsa!$D$2:$BA$248,36,0)</f>
        <v>#N/A</v>
      </c>
      <c r="DH86" s="7" t="e">
        <f>VLOOKUP(C86,listaBolsa!$D$2:$BA$248,40,0)</f>
        <v>#N/A</v>
      </c>
      <c r="DI86" s="7" t="e">
        <f>VLOOKUP(C86,listaBolsa!$D$2:$BA$248,48,0)</f>
        <v>#N/A</v>
      </c>
      <c r="DJ86" s="7" t="e">
        <f t="shared" si="71"/>
        <v>#N/A</v>
      </c>
      <c r="DK86" s="7" t="e">
        <f t="shared" si="72"/>
        <v>#N/A</v>
      </c>
      <c r="DL86" s="7" t="e">
        <f t="shared" si="73"/>
        <v>#N/A</v>
      </c>
      <c r="DM86" s="7" t="e">
        <f t="shared" si="74"/>
        <v>#N/A</v>
      </c>
      <c r="DN86" s="7" t="e">
        <f t="shared" si="75"/>
        <v>#N/A</v>
      </c>
      <c r="DO86" s="7" t="e">
        <f t="shared" si="76"/>
        <v>#N/A</v>
      </c>
      <c r="DP86" s="7" t="e">
        <f t="shared" si="77"/>
        <v>#N/A</v>
      </c>
      <c r="DQ86" s="7" t="e">
        <f t="shared" si="78"/>
        <v>#N/A</v>
      </c>
      <c r="DR86" s="7" t="e">
        <f t="shared" si="79"/>
        <v>#N/A</v>
      </c>
    </row>
    <row r="87" spans="1:122" s="7" customFormat="1" ht="20" hidden="1">
      <c r="A87" s="75" t="str">
        <f t="shared" si="54"/>
        <v/>
      </c>
      <c r="B87" s="101"/>
      <c r="C87" s="83"/>
      <c r="D87" s="75" t="str">
        <f>IF(C87="","",VLOOKUP(C87,listaBolsa!$D$2:$H$276,2,0))</f>
        <v/>
      </c>
      <c r="E87" s="101" t="str">
        <f>IF(C87="","",VLOOKUP(C87,listaBolsa!$D$2:$H$276,3,0))</f>
        <v/>
      </c>
      <c r="F87" s="102"/>
      <c r="G87" s="92" t="str">
        <f>IF(C87="","",VLOOKUP(C87,listaBolsa!$D$2:$H$276,5,0))</f>
        <v/>
      </c>
      <c r="H87" s="96" t="str">
        <f>IF(C87="","",VLOOKUP(C87,listaBolsa!$D$2:$W$276,10,0))</f>
        <v/>
      </c>
      <c r="I87" s="97" t="str">
        <f>IF(C87="","",VLOOKUP(C87,listaBolsa!$D$2:$W$276,14,0))</f>
        <v/>
      </c>
      <c r="J87" s="84" t="e">
        <f t="shared" si="55"/>
        <v>#VALUE!</v>
      </c>
      <c r="K87" s="84" t="e">
        <f t="shared" si="56"/>
        <v>#VALUE!</v>
      </c>
      <c r="L87" s="84" t="str">
        <f t="shared" si="57"/>
        <v/>
      </c>
      <c r="M87" s="84" t="str">
        <f t="shared" si="58"/>
        <v/>
      </c>
      <c r="N87" s="98" t="str">
        <f>IF(C87="","",VLOOKUP(C87,listaBolsa!$D$2:$AZ$276,23,0))</f>
        <v/>
      </c>
      <c r="O87" s="99" t="str">
        <f>IF(C87="","",VLOOKUP(C87,listaBolsa!$D$2:$AZ$276,27,0))</f>
        <v/>
      </c>
      <c r="P87" s="100" t="e">
        <f t="shared" si="59"/>
        <v>#VALUE!</v>
      </c>
      <c r="Q87" s="100" t="e">
        <f t="shared" si="60"/>
        <v>#VALUE!</v>
      </c>
      <c r="R87" s="100" t="str">
        <f t="shared" si="61"/>
        <v/>
      </c>
      <c r="S87" s="100" t="str">
        <f t="shared" si="62"/>
        <v/>
      </c>
      <c r="T87" s="85" t="str">
        <f>IF(C87="","",VLOOKUP(C87,listaBolsa!$D$2:$BB$276,36,0))</f>
        <v/>
      </c>
      <c r="U87" s="86" t="str">
        <f>IF(C87="","",VLOOKUP(C87,listaBolsa!$D$2:$BB$276,40,0))</f>
        <v/>
      </c>
      <c r="V87" s="87" t="e">
        <f t="shared" si="63"/>
        <v>#VALUE!</v>
      </c>
      <c r="W87" s="87" t="e">
        <f t="shared" si="64"/>
        <v>#VALUE!</v>
      </c>
      <c r="X87" s="87" t="str">
        <f t="shared" si="65"/>
        <v/>
      </c>
      <c r="Y87" s="87" t="str">
        <f t="shared" si="66"/>
        <v/>
      </c>
      <c r="Z87" s="88" t="str">
        <f t="shared" si="67"/>
        <v/>
      </c>
      <c r="AA87" s="88" t="str">
        <f t="shared" si="68"/>
        <v/>
      </c>
      <c r="AB87" s="78" t="str">
        <f t="shared" si="69"/>
        <v/>
      </c>
      <c r="AC87" s="91" t="str">
        <f t="shared" si="70"/>
        <v/>
      </c>
      <c r="AD87" s="5"/>
      <c r="BG87" s="7">
        <v>77</v>
      </c>
      <c r="DA87" s="7" t="e">
        <f>VLOOKUP(C87,listaBolsa!$D$2:$BA$248,1,0)</f>
        <v>#N/A</v>
      </c>
      <c r="DB87" s="7" t="e">
        <f>VLOOKUP(C87,listaBolsa!$D$2:$BA$248,2,0)</f>
        <v>#N/A</v>
      </c>
      <c r="DC87" s="7" t="e">
        <f>VLOOKUP(C87,listaBolsa!$D$2:$BA$248,10,0)</f>
        <v>#N/A</v>
      </c>
      <c r="DD87" s="7" t="e">
        <f>VLOOKUP(C87,listaBolsa!$D$2:$BA$248,14,0)</f>
        <v>#N/A</v>
      </c>
      <c r="DE87" s="7" t="e">
        <f>VLOOKUP(C87,listaBolsa!$D$2:$BA$248,23,0)</f>
        <v>#N/A</v>
      </c>
      <c r="DF87" s="7" t="e">
        <f>VLOOKUP(C87,listaBolsa!$D$2:$BA$248,29,0)</f>
        <v>#N/A</v>
      </c>
      <c r="DG87" s="7" t="e">
        <f>VLOOKUP(C87,listaBolsa!$D$2:$BA$248,36,0)</f>
        <v>#N/A</v>
      </c>
      <c r="DH87" s="7" t="e">
        <f>VLOOKUP(C87,listaBolsa!$D$2:$BA$248,40,0)</f>
        <v>#N/A</v>
      </c>
      <c r="DI87" s="7" t="e">
        <f>VLOOKUP(C87,listaBolsa!$D$2:$BA$248,48,0)</f>
        <v>#N/A</v>
      </c>
      <c r="DJ87" s="7" t="e">
        <f t="shared" si="71"/>
        <v>#N/A</v>
      </c>
      <c r="DK87" s="7" t="e">
        <f t="shared" si="72"/>
        <v>#N/A</v>
      </c>
      <c r="DL87" s="7" t="e">
        <f t="shared" si="73"/>
        <v>#N/A</v>
      </c>
      <c r="DM87" s="7" t="e">
        <f t="shared" si="74"/>
        <v>#N/A</v>
      </c>
      <c r="DN87" s="7" t="e">
        <f t="shared" si="75"/>
        <v>#N/A</v>
      </c>
      <c r="DO87" s="7" t="e">
        <f t="shared" si="76"/>
        <v>#N/A</v>
      </c>
      <c r="DP87" s="7" t="e">
        <f t="shared" si="77"/>
        <v>#N/A</v>
      </c>
      <c r="DQ87" s="7" t="e">
        <f t="shared" si="78"/>
        <v>#N/A</v>
      </c>
      <c r="DR87" s="7" t="e">
        <f t="shared" si="79"/>
        <v>#N/A</v>
      </c>
    </row>
    <row r="88" spans="1:122" s="7" customFormat="1" ht="20" hidden="1">
      <c r="A88" s="75" t="str">
        <f t="shared" si="54"/>
        <v/>
      </c>
      <c r="B88" s="101"/>
      <c r="C88" s="83"/>
      <c r="D88" s="75" t="str">
        <f>IF(C88="","",VLOOKUP(C88,listaBolsa!$D$2:$H$276,2,0))</f>
        <v/>
      </c>
      <c r="E88" s="101" t="str">
        <f>IF(C88="","",VLOOKUP(C88,listaBolsa!$D$2:$H$276,3,0))</f>
        <v/>
      </c>
      <c r="F88" s="102"/>
      <c r="G88" s="92" t="str">
        <f>IF(C88="","",VLOOKUP(C88,listaBolsa!$D$2:$H$276,5,0))</f>
        <v/>
      </c>
      <c r="H88" s="96" t="str">
        <f>IF(C88="","",VLOOKUP(C88,listaBolsa!$D$2:$W$276,10,0))</f>
        <v/>
      </c>
      <c r="I88" s="97" t="str">
        <f>IF(C88="","",VLOOKUP(C88,listaBolsa!$D$2:$W$276,14,0))</f>
        <v/>
      </c>
      <c r="J88" s="84" t="e">
        <f t="shared" si="55"/>
        <v>#VALUE!</v>
      </c>
      <c r="K88" s="84" t="e">
        <f t="shared" si="56"/>
        <v>#VALUE!</v>
      </c>
      <c r="L88" s="84" t="str">
        <f t="shared" si="57"/>
        <v/>
      </c>
      <c r="M88" s="84" t="str">
        <f t="shared" si="58"/>
        <v/>
      </c>
      <c r="N88" s="98" t="str">
        <f>IF(C88="","",VLOOKUP(C88,listaBolsa!$D$2:$AZ$276,23,0))</f>
        <v/>
      </c>
      <c r="O88" s="99" t="str">
        <f>IF(C88="","",VLOOKUP(C88,listaBolsa!$D$2:$AZ$276,27,0))</f>
        <v/>
      </c>
      <c r="P88" s="100" t="e">
        <f t="shared" si="59"/>
        <v>#VALUE!</v>
      </c>
      <c r="Q88" s="100" t="e">
        <f t="shared" si="60"/>
        <v>#VALUE!</v>
      </c>
      <c r="R88" s="100" t="str">
        <f t="shared" si="61"/>
        <v/>
      </c>
      <c r="S88" s="100" t="str">
        <f t="shared" si="62"/>
        <v/>
      </c>
      <c r="T88" s="85" t="str">
        <f>IF(C88="","",VLOOKUP(C88,listaBolsa!$D$2:$BB$276,36,0))</f>
        <v/>
      </c>
      <c r="U88" s="86" t="str">
        <f>IF(C88="","",VLOOKUP(C88,listaBolsa!$D$2:$BB$276,40,0))</f>
        <v/>
      </c>
      <c r="V88" s="87" t="e">
        <f t="shared" si="63"/>
        <v>#VALUE!</v>
      </c>
      <c r="W88" s="87" t="e">
        <f t="shared" si="64"/>
        <v>#VALUE!</v>
      </c>
      <c r="X88" s="87" t="str">
        <f t="shared" si="65"/>
        <v/>
      </c>
      <c r="Y88" s="87" t="str">
        <f t="shared" si="66"/>
        <v/>
      </c>
      <c r="Z88" s="88" t="str">
        <f t="shared" si="67"/>
        <v/>
      </c>
      <c r="AA88" s="88" t="str">
        <f t="shared" si="68"/>
        <v/>
      </c>
      <c r="AB88" s="78" t="str">
        <f t="shared" si="69"/>
        <v/>
      </c>
      <c r="AC88" s="91" t="str">
        <f t="shared" si="70"/>
        <v/>
      </c>
      <c r="AD88" s="5"/>
      <c r="BG88" s="7">
        <v>78</v>
      </c>
      <c r="DA88" s="7" t="e">
        <f>VLOOKUP(C88,listaBolsa!$D$2:$BA$248,1,0)</f>
        <v>#N/A</v>
      </c>
      <c r="DB88" s="7" t="e">
        <f>VLOOKUP(C88,listaBolsa!$D$2:$BA$248,2,0)</f>
        <v>#N/A</v>
      </c>
      <c r="DC88" s="7" t="e">
        <f>VLOOKUP(C88,listaBolsa!$D$2:$BA$248,10,0)</f>
        <v>#N/A</v>
      </c>
      <c r="DD88" s="7" t="e">
        <f>VLOOKUP(C88,listaBolsa!$D$2:$BA$248,14,0)</f>
        <v>#N/A</v>
      </c>
      <c r="DE88" s="7" t="e">
        <f>VLOOKUP(C88,listaBolsa!$D$2:$BA$248,23,0)</f>
        <v>#N/A</v>
      </c>
      <c r="DF88" s="7" t="e">
        <f>VLOOKUP(C88,listaBolsa!$D$2:$BA$248,29,0)</f>
        <v>#N/A</v>
      </c>
      <c r="DG88" s="7" t="e">
        <f>VLOOKUP(C88,listaBolsa!$D$2:$BA$248,36,0)</f>
        <v>#N/A</v>
      </c>
      <c r="DH88" s="7" t="e">
        <f>VLOOKUP(C88,listaBolsa!$D$2:$BA$248,40,0)</f>
        <v>#N/A</v>
      </c>
      <c r="DI88" s="7" t="e">
        <f>VLOOKUP(C88,listaBolsa!$D$2:$BA$248,48,0)</f>
        <v>#N/A</v>
      </c>
      <c r="DJ88" s="7" t="e">
        <f t="shared" si="71"/>
        <v>#N/A</v>
      </c>
      <c r="DK88" s="7" t="e">
        <f t="shared" si="72"/>
        <v>#N/A</v>
      </c>
      <c r="DL88" s="7" t="e">
        <f t="shared" si="73"/>
        <v>#N/A</v>
      </c>
      <c r="DM88" s="7" t="e">
        <f t="shared" si="74"/>
        <v>#N/A</v>
      </c>
      <c r="DN88" s="7" t="e">
        <f t="shared" si="75"/>
        <v>#N/A</v>
      </c>
      <c r="DO88" s="7" t="e">
        <f t="shared" si="76"/>
        <v>#N/A</v>
      </c>
      <c r="DP88" s="7" t="e">
        <f t="shared" si="77"/>
        <v>#N/A</v>
      </c>
      <c r="DQ88" s="7" t="e">
        <f t="shared" si="78"/>
        <v>#N/A</v>
      </c>
      <c r="DR88" s="7" t="e">
        <f t="shared" si="79"/>
        <v>#N/A</v>
      </c>
    </row>
    <row r="89" spans="1:122" s="7" customFormat="1" ht="20" hidden="1">
      <c r="A89" s="75" t="str">
        <f t="shared" si="54"/>
        <v/>
      </c>
      <c r="B89" s="101"/>
      <c r="C89" s="83"/>
      <c r="D89" s="75" t="str">
        <f>IF(C89="","",VLOOKUP(C89,listaBolsa!$D$2:$H$276,2,0))</f>
        <v/>
      </c>
      <c r="E89" s="101" t="str">
        <f>IF(C89="","",VLOOKUP(C89,listaBolsa!$D$2:$H$276,3,0))</f>
        <v/>
      </c>
      <c r="F89" s="102"/>
      <c r="G89" s="92" t="str">
        <f>IF(C89="","",VLOOKUP(C89,listaBolsa!$D$2:$H$276,5,0))</f>
        <v/>
      </c>
      <c r="H89" s="96" t="str">
        <f>IF(C89="","",VLOOKUP(C89,listaBolsa!$D$2:$W$276,10,0))</f>
        <v/>
      </c>
      <c r="I89" s="97" t="str">
        <f>IF(C89="","",VLOOKUP(C89,listaBolsa!$D$2:$W$276,14,0))</f>
        <v/>
      </c>
      <c r="J89" s="84" t="e">
        <f t="shared" si="55"/>
        <v>#VALUE!</v>
      </c>
      <c r="K89" s="84" t="e">
        <f t="shared" si="56"/>
        <v>#VALUE!</v>
      </c>
      <c r="L89" s="84" t="str">
        <f t="shared" si="57"/>
        <v/>
      </c>
      <c r="M89" s="84" t="str">
        <f t="shared" si="58"/>
        <v/>
      </c>
      <c r="N89" s="98" t="str">
        <f>IF(C89="","",VLOOKUP(C89,listaBolsa!$D$2:$AZ$276,23,0))</f>
        <v/>
      </c>
      <c r="O89" s="99" t="str">
        <f>IF(C89="","",VLOOKUP(C89,listaBolsa!$D$2:$AZ$276,27,0))</f>
        <v/>
      </c>
      <c r="P89" s="100" t="e">
        <f t="shared" si="59"/>
        <v>#VALUE!</v>
      </c>
      <c r="Q89" s="100" t="e">
        <f t="shared" si="60"/>
        <v>#VALUE!</v>
      </c>
      <c r="R89" s="100" t="str">
        <f t="shared" si="61"/>
        <v/>
      </c>
      <c r="S89" s="100" t="str">
        <f t="shared" si="62"/>
        <v/>
      </c>
      <c r="T89" s="85" t="str">
        <f>IF(C89="","",VLOOKUP(C89,listaBolsa!$D$2:$BB$276,36,0))</f>
        <v/>
      </c>
      <c r="U89" s="86" t="str">
        <f>IF(C89="","",VLOOKUP(C89,listaBolsa!$D$2:$BB$276,40,0))</f>
        <v/>
      </c>
      <c r="V89" s="87" t="e">
        <f t="shared" si="63"/>
        <v>#VALUE!</v>
      </c>
      <c r="W89" s="87" t="e">
        <f t="shared" si="64"/>
        <v>#VALUE!</v>
      </c>
      <c r="X89" s="87" t="str">
        <f t="shared" si="65"/>
        <v/>
      </c>
      <c r="Y89" s="87" t="str">
        <f t="shared" si="66"/>
        <v/>
      </c>
      <c r="Z89" s="88" t="str">
        <f t="shared" si="67"/>
        <v/>
      </c>
      <c r="AA89" s="88" t="str">
        <f t="shared" si="68"/>
        <v/>
      </c>
      <c r="AB89" s="78" t="str">
        <f t="shared" si="69"/>
        <v/>
      </c>
      <c r="AC89" s="91" t="str">
        <f t="shared" si="70"/>
        <v/>
      </c>
      <c r="AD89" s="5"/>
      <c r="BG89" s="7">
        <v>79</v>
      </c>
      <c r="DA89" s="7" t="e">
        <f>VLOOKUP(C89,listaBolsa!$D$2:$BA$248,1,0)</f>
        <v>#N/A</v>
      </c>
      <c r="DB89" s="7" t="e">
        <f>VLOOKUP(C89,listaBolsa!$D$2:$BA$248,2,0)</f>
        <v>#N/A</v>
      </c>
      <c r="DC89" s="7" t="e">
        <f>VLOOKUP(C89,listaBolsa!$D$2:$BA$248,10,0)</f>
        <v>#N/A</v>
      </c>
      <c r="DD89" s="7" t="e">
        <f>VLOOKUP(C89,listaBolsa!$D$2:$BA$248,14,0)</f>
        <v>#N/A</v>
      </c>
      <c r="DE89" s="7" t="e">
        <f>VLOOKUP(C89,listaBolsa!$D$2:$BA$248,23,0)</f>
        <v>#N/A</v>
      </c>
      <c r="DF89" s="7" t="e">
        <f>VLOOKUP(C89,listaBolsa!$D$2:$BA$248,29,0)</f>
        <v>#N/A</v>
      </c>
      <c r="DG89" s="7" t="e">
        <f>VLOOKUP(C89,listaBolsa!$D$2:$BA$248,36,0)</f>
        <v>#N/A</v>
      </c>
      <c r="DH89" s="7" t="e">
        <f>VLOOKUP(C89,listaBolsa!$D$2:$BA$248,40,0)</f>
        <v>#N/A</v>
      </c>
      <c r="DI89" s="7" t="e">
        <f>VLOOKUP(C89,listaBolsa!$D$2:$BA$248,48,0)</f>
        <v>#N/A</v>
      </c>
      <c r="DJ89" s="7" t="e">
        <f t="shared" si="71"/>
        <v>#N/A</v>
      </c>
      <c r="DK89" s="7" t="e">
        <f t="shared" si="72"/>
        <v>#N/A</v>
      </c>
      <c r="DL89" s="7" t="e">
        <f t="shared" si="73"/>
        <v>#N/A</v>
      </c>
      <c r="DM89" s="7" t="e">
        <f t="shared" si="74"/>
        <v>#N/A</v>
      </c>
      <c r="DN89" s="7" t="e">
        <f t="shared" si="75"/>
        <v>#N/A</v>
      </c>
      <c r="DO89" s="7" t="e">
        <f t="shared" si="76"/>
        <v>#N/A</v>
      </c>
      <c r="DP89" s="7" t="e">
        <f t="shared" si="77"/>
        <v>#N/A</v>
      </c>
      <c r="DQ89" s="7" t="e">
        <f t="shared" si="78"/>
        <v>#N/A</v>
      </c>
      <c r="DR89" s="7" t="e">
        <f t="shared" si="79"/>
        <v>#N/A</v>
      </c>
    </row>
    <row r="90" spans="1:122" s="7" customFormat="1" ht="20" hidden="1">
      <c r="A90" s="75" t="str">
        <f t="shared" si="54"/>
        <v/>
      </c>
      <c r="B90" s="101"/>
      <c r="C90" s="83"/>
      <c r="D90" s="75" t="str">
        <f>IF(C90="","",VLOOKUP(C90,listaBolsa!$D$2:$H$276,2,0))</f>
        <v/>
      </c>
      <c r="E90" s="101" t="str">
        <f>IF(C90="","",VLOOKUP(C90,listaBolsa!$D$2:$H$276,3,0))</f>
        <v/>
      </c>
      <c r="F90" s="102"/>
      <c r="G90" s="92" t="str">
        <f>IF(C90="","",VLOOKUP(C90,listaBolsa!$D$2:$H$276,5,0))</f>
        <v/>
      </c>
      <c r="H90" s="96" t="str">
        <f>IF(C90="","",VLOOKUP(C90,listaBolsa!$D$2:$W$276,10,0))</f>
        <v/>
      </c>
      <c r="I90" s="97" t="str">
        <f>IF(C90="","",VLOOKUP(C90,listaBolsa!$D$2:$W$276,14,0))</f>
        <v/>
      </c>
      <c r="J90" s="84" t="e">
        <f t="shared" si="55"/>
        <v>#VALUE!</v>
      </c>
      <c r="K90" s="84" t="e">
        <f t="shared" si="56"/>
        <v>#VALUE!</v>
      </c>
      <c r="L90" s="84" t="str">
        <f t="shared" si="57"/>
        <v/>
      </c>
      <c r="M90" s="84" t="str">
        <f t="shared" si="58"/>
        <v/>
      </c>
      <c r="N90" s="98" t="str">
        <f>IF(C90="","",VLOOKUP(C90,listaBolsa!$D$2:$AZ$276,23,0))</f>
        <v/>
      </c>
      <c r="O90" s="99" t="str">
        <f>IF(C90="","",VLOOKUP(C90,listaBolsa!$D$2:$AZ$276,27,0))</f>
        <v/>
      </c>
      <c r="P90" s="100" t="e">
        <f t="shared" si="59"/>
        <v>#VALUE!</v>
      </c>
      <c r="Q90" s="100" t="e">
        <f t="shared" si="60"/>
        <v>#VALUE!</v>
      </c>
      <c r="R90" s="100" t="str">
        <f t="shared" si="61"/>
        <v/>
      </c>
      <c r="S90" s="100" t="str">
        <f t="shared" si="62"/>
        <v/>
      </c>
      <c r="T90" s="85" t="str">
        <f>IF(C90="","",VLOOKUP(C90,listaBolsa!$D$2:$BB$276,36,0))</f>
        <v/>
      </c>
      <c r="U90" s="86" t="str">
        <f>IF(C90="","",VLOOKUP(C90,listaBolsa!$D$2:$BB$276,40,0))</f>
        <v/>
      </c>
      <c r="V90" s="87" t="e">
        <f t="shared" si="63"/>
        <v>#VALUE!</v>
      </c>
      <c r="W90" s="87" t="e">
        <f t="shared" si="64"/>
        <v>#VALUE!</v>
      </c>
      <c r="X90" s="87" t="str">
        <f t="shared" si="65"/>
        <v/>
      </c>
      <c r="Y90" s="87" t="str">
        <f t="shared" si="66"/>
        <v/>
      </c>
      <c r="Z90" s="88" t="str">
        <f t="shared" si="67"/>
        <v/>
      </c>
      <c r="AA90" s="88" t="str">
        <f t="shared" si="68"/>
        <v/>
      </c>
      <c r="AB90" s="78" t="str">
        <f t="shared" si="69"/>
        <v/>
      </c>
      <c r="AC90" s="91" t="str">
        <f t="shared" si="70"/>
        <v/>
      </c>
      <c r="AD90" s="5"/>
      <c r="BG90" s="7">
        <v>80</v>
      </c>
      <c r="DA90" s="7" t="e">
        <f>VLOOKUP(C90,listaBolsa!$D$2:$BA$248,1,0)</f>
        <v>#N/A</v>
      </c>
      <c r="DB90" s="7" t="e">
        <f>VLOOKUP(C90,listaBolsa!$D$2:$BA$248,2,0)</f>
        <v>#N/A</v>
      </c>
      <c r="DC90" s="7" t="e">
        <f>VLOOKUP(C90,listaBolsa!$D$2:$BA$248,10,0)</f>
        <v>#N/A</v>
      </c>
      <c r="DD90" s="7" t="e">
        <f>VLOOKUP(C90,listaBolsa!$D$2:$BA$248,14,0)</f>
        <v>#N/A</v>
      </c>
      <c r="DE90" s="7" t="e">
        <f>VLOOKUP(C90,listaBolsa!$D$2:$BA$248,23,0)</f>
        <v>#N/A</v>
      </c>
      <c r="DF90" s="7" t="e">
        <f>VLOOKUP(C90,listaBolsa!$D$2:$BA$248,29,0)</f>
        <v>#N/A</v>
      </c>
      <c r="DG90" s="7" t="e">
        <f>VLOOKUP(C90,listaBolsa!$D$2:$BA$248,36,0)</f>
        <v>#N/A</v>
      </c>
      <c r="DH90" s="7" t="e">
        <f>VLOOKUP(C90,listaBolsa!$D$2:$BA$248,40,0)</f>
        <v>#N/A</v>
      </c>
      <c r="DI90" s="7" t="e">
        <f>VLOOKUP(C90,listaBolsa!$D$2:$BA$248,48,0)</f>
        <v>#N/A</v>
      </c>
      <c r="DJ90" s="7" t="e">
        <f t="shared" si="71"/>
        <v>#N/A</v>
      </c>
      <c r="DK90" s="7" t="e">
        <f t="shared" si="72"/>
        <v>#N/A</v>
      </c>
      <c r="DL90" s="7" t="e">
        <f t="shared" si="73"/>
        <v>#N/A</v>
      </c>
      <c r="DM90" s="7" t="e">
        <f t="shared" si="74"/>
        <v>#N/A</v>
      </c>
      <c r="DN90" s="7" t="e">
        <f t="shared" si="75"/>
        <v>#N/A</v>
      </c>
      <c r="DO90" s="7" t="e">
        <f t="shared" si="76"/>
        <v>#N/A</v>
      </c>
      <c r="DP90" s="7" t="e">
        <f t="shared" si="77"/>
        <v>#N/A</v>
      </c>
      <c r="DQ90" s="7" t="e">
        <f t="shared" si="78"/>
        <v>#N/A</v>
      </c>
      <c r="DR90" s="7" t="e">
        <f t="shared" si="79"/>
        <v>#N/A</v>
      </c>
    </row>
    <row r="91" spans="1:122" s="7" customFormat="1" ht="20" hidden="1">
      <c r="A91" s="75" t="str">
        <f t="shared" si="54"/>
        <v/>
      </c>
      <c r="B91" s="101"/>
      <c r="C91" s="83"/>
      <c r="D91" s="75" t="str">
        <f>IF(C91="","",VLOOKUP(C91,listaBolsa!$D$2:$H$276,2,0))</f>
        <v/>
      </c>
      <c r="E91" s="101" t="str">
        <f>IF(C91="","",VLOOKUP(C91,listaBolsa!$D$2:$H$276,3,0))</f>
        <v/>
      </c>
      <c r="F91" s="102"/>
      <c r="G91" s="92" t="str">
        <f>IF(C91="","",VLOOKUP(C91,listaBolsa!$D$2:$H$276,5,0))</f>
        <v/>
      </c>
      <c r="H91" s="96" t="str">
        <f>IF(C91="","",VLOOKUP(C91,listaBolsa!$D$2:$W$276,10,0))</f>
        <v/>
      </c>
      <c r="I91" s="97" t="str">
        <f>IF(C91="","",VLOOKUP(C91,listaBolsa!$D$2:$W$276,14,0))</f>
        <v/>
      </c>
      <c r="J91" s="84" t="e">
        <f t="shared" si="55"/>
        <v>#VALUE!</v>
      </c>
      <c r="K91" s="84" t="e">
        <f t="shared" si="56"/>
        <v>#VALUE!</v>
      </c>
      <c r="L91" s="84" t="str">
        <f t="shared" si="57"/>
        <v/>
      </c>
      <c r="M91" s="84" t="str">
        <f t="shared" si="58"/>
        <v/>
      </c>
      <c r="N91" s="98" t="str">
        <f>IF(C91="","",VLOOKUP(C91,listaBolsa!$D$2:$AZ$276,23,0))</f>
        <v/>
      </c>
      <c r="O91" s="99" t="str">
        <f>IF(C91="","",VLOOKUP(C91,listaBolsa!$D$2:$AZ$276,27,0))</f>
        <v/>
      </c>
      <c r="P91" s="100" t="e">
        <f t="shared" si="59"/>
        <v>#VALUE!</v>
      </c>
      <c r="Q91" s="100" t="e">
        <f t="shared" si="60"/>
        <v>#VALUE!</v>
      </c>
      <c r="R91" s="100" t="str">
        <f t="shared" si="61"/>
        <v/>
      </c>
      <c r="S91" s="100" t="str">
        <f t="shared" si="62"/>
        <v/>
      </c>
      <c r="T91" s="85" t="str">
        <f>IF(C91="","",VLOOKUP(C91,listaBolsa!$D$2:$BB$276,36,0))</f>
        <v/>
      </c>
      <c r="U91" s="86" t="str">
        <f>IF(C91="","",VLOOKUP(C91,listaBolsa!$D$2:$BB$276,40,0))</f>
        <v/>
      </c>
      <c r="V91" s="87" t="e">
        <f t="shared" si="63"/>
        <v>#VALUE!</v>
      </c>
      <c r="W91" s="87" t="e">
        <f t="shared" si="64"/>
        <v>#VALUE!</v>
      </c>
      <c r="X91" s="87" t="str">
        <f t="shared" si="65"/>
        <v/>
      </c>
      <c r="Y91" s="87" t="str">
        <f t="shared" si="66"/>
        <v/>
      </c>
      <c r="Z91" s="88" t="str">
        <f t="shared" si="67"/>
        <v/>
      </c>
      <c r="AA91" s="88" t="str">
        <f t="shared" si="68"/>
        <v/>
      </c>
      <c r="AB91" s="78" t="str">
        <f t="shared" si="69"/>
        <v/>
      </c>
      <c r="AC91" s="91" t="str">
        <f t="shared" si="70"/>
        <v/>
      </c>
      <c r="AD91" s="5"/>
      <c r="BG91" s="7">
        <v>81</v>
      </c>
      <c r="DA91" s="7" t="e">
        <f>VLOOKUP(C91,listaBolsa!$D$2:$BA$248,1,0)</f>
        <v>#N/A</v>
      </c>
      <c r="DB91" s="7" t="e">
        <f>VLOOKUP(C91,listaBolsa!$D$2:$BA$248,2,0)</f>
        <v>#N/A</v>
      </c>
      <c r="DC91" s="7" t="e">
        <f>VLOOKUP(C91,listaBolsa!$D$2:$BA$248,10,0)</f>
        <v>#N/A</v>
      </c>
      <c r="DD91" s="7" t="e">
        <f>VLOOKUP(C91,listaBolsa!$D$2:$BA$248,14,0)</f>
        <v>#N/A</v>
      </c>
      <c r="DE91" s="7" t="e">
        <f>VLOOKUP(C91,listaBolsa!$D$2:$BA$248,23,0)</f>
        <v>#N/A</v>
      </c>
      <c r="DF91" s="7" t="e">
        <f>VLOOKUP(C91,listaBolsa!$D$2:$BA$248,29,0)</f>
        <v>#N/A</v>
      </c>
      <c r="DG91" s="7" t="e">
        <f>VLOOKUP(C91,listaBolsa!$D$2:$BA$248,36,0)</f>
        <v>#N/A</v>
      </c>
      <c r="DH91" s="7" t="e">
        <f>VLOOKUP(C91,listaBolsa!$D$2:$BA$248,40,0)</f>
        <v>#N/A</v>
      </c>
      <c r="DI91" s="7" t="e">
        <f>VLOOKUP(C91,listaBolsa!$D$2:$BA$248,48,0)</f>
        <v>#N/A</v>
      </c>
      <c r="DJ91" s="7" t="e">
        <f t="shared" si="71"/>
        <v>#N/A</v>
      </c>
      <c r="DK91" s="7" t="e">
        <f t="shared" si="72"/>
        <v>#N/A</v>
      </c>
      <c r="DL91" s="7" t="e">
        <f t="shared" si="73"/>
        <v>#N/A</v>
      </c>
      <c r="DM91" s="7" t="e">
        <f t="shared" si="74"/>
        <v>#N/A</v>
      </c>
      <c r="DN91" s="7" t="e">
        <f t="shared" si="75"/>
        <v>#N/A</v>
      </c>
      <c r="DO91" s="7" t="e">
        <f t="shared" si="76"/>
        <v>#N/A</v>
      </c>
      <c r="DP91" s="7" t="e">
        <f t="shared" si="77"/>
        <v>#N/A</v>
      </c>
      <c r="DQ91" s="7" t="e">
        <f t="shared" si="78"/>
        <v>#N/A</v>
      </c>
      <c r="DR91" s="7" t="e">
        <f t="shared" si="79"/>
        <v>#N/A</v>
      </c>
    </row>
    <row r="92" spans="1:122" s="7" customFormat="1" ht="20" hidden="1">
      <c r="A92" s="75" t="str">
        <f t="shared" si="54"/>
        <v/>
      </c>
      <c r="B92" s="101"/>
      <c r="C92" s="83"/>
      <c r="D92" s="75" t="str">
        <f>IF(C92="","",VLOOKUP(C92,listaBolsa!$D$2:$H$276,2,0))</f>
        <v/>
      </c>
      <c r="E92" s="101" t="str">
        <f>IF(C92="","",VLOOKUP(C92,listaBolsa!$D$2:$H$276,3,0))</f>
        <v/>
      </c>
      <c r="F92" s="102"/>
      <c r="G92" s="92" t="str">
        <f>IF(C92="","",VLOOKUP(C92,listaBolsa!$D$2:$H$276,5,0))</f>
        <v/>
      </c>
      <c r="H92" s="96" t="str">
        <f>IF(C92="","",VLOOKUP(C92,listaBolsa!$D$2:$W$276,10,0))</f>
        <v/>
      </c>
      <c r="I92" s="97" t="str">
        <f>IF(C92="","",VLOOKUP(C92,listaBolsa!$D$2:$W$276,14,0))</f>
        <v/>
      </c>
      <c r="J92" s="84" t="e">
        <f t="shared" si="55"/>
        <v>#VALUE!</v>
      </c>
      <c r="K92" s="84" t="e">
        <f t="shared" si="56"/>
        <v>#VALUE!</v>
      </c>
      <c r="L92" s="84" t="str">
        <f t="shared" si="57"/>
        <v/>
      </c>
      <c r="M92" s="84" t="str">
        <f t="shared" si="58"/>
        <v/>
      </c>
      <c r="N92" s="98" t="str">
        <f>IF(C92="","",VLOOKUP(C92,listaBolsa!$D$2:$AZ$276,23,0))</f>
        <v/>
      </c>
      <c r="O92" s="99" t="str">
        <f>IF(C92="","",VLOOKUP(C92,listaBolsa!$D$2:$AZ$276,27,0))</f>
        <v/>
      </c>
      <c r="P92" s="100" t="e">
        <f t="shared" si="59"/>
        <v>#VALUE!</v>
      </c>
      <c r="Q92" s="100" t="e">
        <f t="shared" si="60"/>
        <v>#VALUE!</v>
      </c>
      <c r="R92" s="100" t="str">
        <f t="shared" si="61"/>
        <v/>
      </c>
      <c r="S92" s="100" t="str">
        <f t="shared" si="62"/>
        <v/>
      </c>
      <c r="T92" s="85" t="str">
        <f>IF(C92="","",VLOOKUP(C92,listaBolsa!$D$2:$BB$276,36,0))</f>
        <v/>
      </c>
      <c r="U92" s="86" t="str">
        <f>IF(C92="","",VLOOKUP(C92,listaBolsa!$D$2:$BB$276,40,0))</f>
        <v/>
      </c>
      <c r="V92" s="87" t="e">
        <f t="shared" si="63"/>
        <v>#VALUE!</v>
      </c>
      <c r="W92" s="87" t="e">
        <f t="shared" si="64"/>
        <v>#VALUE!</v>
      </c>
      <c r="X92" s="87" t="str">
        <f t="shared" si="65"/>
        <v/>
      </c>
      <c r="Y92" s="87" t="str">
        <f t="shared" si="66"/>
        <v/>
      </c>
      <c r="Z92" s="88" t="str">
        <f t="shared" si="67"/>
        <v/>
      </c>
      <c r="AA92" s="88" t="str">
        <f t="shared" si="68"/>
        <v/>
      </c>
      <c r="AB92" s="78" t="str">
        <f t="shared" si="69"/>
        <v/>
      </c>
      <c r="AC92" s="91" t="str">
        <f t="shared" si="70"/>
        <v/>
      </c>
      <c r="AD92" s="5"/>
      <c r="BG92" s="7">
        <v>82</v>
      </c>
      <c r="DA92" s="7" t="e">
        <f>VLOOKUP(C92,listaBolsa!$D$2:$BA$248,1,0)</f>
        <v>#N/A</v>
      </c>
      <c r="DB92" s="7" t="e">
        <f>VLOOKUP(C92,listaBolsa!$D$2:$BA$248,2,0)</f>
        <v>#N/A</v>
      </c>
      <c r="DC92" s="7" t="e">
        <f>VLOOKUP(C92,listaBolsa!$D$2:$BA$248,10,0)</f>
        <v>#N/A</v>
      </c>
      <c r="DD92" s="7" t="e">
        <f>VLOOKUP(C92,listaBolsa!$D$2:$BA$248,14,0)</f>
        <v>#N/A</v>
      </c>
      <c r="DE92" s="7" t="e">
        <f>VLOOKUP(C92,listaBolsa!$D$2:$BA$248,23,0)</f>
        <v>#N/A</v>
      </c>
      <c r="DF92" s="7" t="e">
        <f>VLOOKUP(C92,listaBolsa!$D$2:$BA$248,29,0)</f>
        <v>#N/A</v>
      </c>
      <c r="DG92" s="7" t="e">
        <f>VLOOKUP(C92,listaBolsa!$D$2:$BA$248,36,0)</f>
        <v>#N/A</v>
      </c>
      <c r="DH92" s="7" t="e">
        <f>VLOOKUP(C92,listaBolsa!$D$2:$BA$248,40,0)</f>
        <v>#N/A</v>
      </c>
      <c r="DI92" s="7" t="e">
        <f>VLOOKUP(C92,listaBolsa!$D$2:$BA$248,48,0)</f>
        <v>#N/A</v>
      </c>
      <c r="DJ92" s="7" t="e">
        <f t="shared" si="71"/>
        <v>#N/A</v>
      </c>
      <c r="DK92" s="7" t="e">
        <f t="shared" si="72"/>
        <v>#N/A</v>
      </c>
      <c r="DL92" s="7" t="e">
        <f t="shared" si="73"/>
        <v>#N/A</v>
      </c>
      <c r="DM92" s="7" t="e">
        <f t="shared" si="74"/>
        <v>#N/A</v>
      </c>
      <c r="DN92" s="7" t="e">
        <f t="shared" si="75"/>
        <v>#N/A</v>
      </c>
      <c r="DO92" s="7" t="e">
        <f t="shared" si="76"/>
        <v>#N/A</v>
      </c>
      <c r="DP92" s="7" t="e">
        <f t="shared" si="77"/>
        <v>#N/A</v>
      </c>
      <c r="DQ92" s="7" t="e">
        <f t="shared" si="78"/>
        <v>#N/A</v>
      </c>
      <c r="DR92" s="7" t="e">
        <f t="shared" si="79"/>
        <v>#N/A</v>
      </c>
    </row>
    <row r="93" spans="1:122" s="7" customFormat="1" ht="20" hidden="1">
      <c r="A93" s="75" t="str">
        <f t="shared" si="54"/>
        <v/>
      </c>
      <c r="B93" s="101"/>
      <c r="C93" s="83"/>
      <c r="D93" s="75" t="str">
        <f>IF(C93="","",VLOOKUP(C93,listaBolsa!$D$2:$H$276,2,0))</f>
        <v/>
      </c>
      <c r="E93" s="101" t="str">
        <f>IF(C93="","",VLOOKUP(C93,listaBolsa!$D$2:$H$276,3,0))</f>
        <v/>
      </c>
      <c r="F93" s="102"/>
      <c r="G93" s="92" t="str">
        <f>IF(C93="","",VLOOKUP(C93,listaBolsa!$D$2:$H$276,5,0))</f>
        <v/>
      </c>
      <c r="H93" s="96" t="str">
        <f>IF(C93="","",VLOOKUP(C93,listaBolsa!$D$2:$W$276,10,0))</f>
        <v/>
      </c>
      <c r="I93" s="97" t="str">
        <f>IF(C93="","",VLOOKUP(C93,listaBolsa!$D$2:$W$276,14,0))</f>
        <v/>
      </c>
      <c r="J93" s="84" t="e">
        <f t="shared" si="55"/>
        <v>#VALUE!</v>
      </c>
      <c r="K93" s="84" t="e">
        <f t="shared" si="56"/>
        <v>#VALUE!</v>
      </c>
      <c r="L93" s="84" t="str">
        <f t="shared" si="57"/>
        <v/>
      </c>
      <c r="M93" s="84" t="str">
        <f t="shared" si="58"/>
        <v/>
      </c>
      <c r="N93" s="98" t="str">
        <f>IF(C93="","",VLOOKUP(C93,listaBolsa!$D$2:$AZ$276,23,0))</f>
        <v/>
      </c>
      <c r="O93" s="99" t="str">
        <f>IF(C93="","",VLOOKUP(C93,listaBolsa!$D$2:$AZ$276,27,0))</f>
        <v/>
      </c>
      <c r="P93" s="100" t="e">
        <f t="shared" si="59"/>
        <v>#VALUE!</v>
      </c>
      <c r="Q93" s="100" t="e">
        <f t="shared" si="60"/>
        <v>#VALUE!</v>
      </c>
      <c r="R93" s="100" t="str">
        <f t="shared" si="61"/>
        <v/>
      </c>
      <c r="S93" s="100" t="str">
        <f t="shared" si="62"/>
        <v/>
      </c>
      <c r="T93" s="85" t="str">
        <f>IF(C93="","",VLOOKUP(C93,listaBolsa!$D$2:$BB$276,36,0))</f>
        <v/>
      </c>
      <c r="U93" s="86" t="str">
        <f>IF(C93="","",VLOOKUP(C93,listaBolsa!$D$2:$BB$276,40,0))</f>
        <v/>
      </c>
      <c r="V93" s="87" t="e">
        <f t="shared" si="63"/>
        <v>#VALUE!</v>
      </c>
      <c r="W93" s="87" t="e">
        <f t="shared" si="64"/>
        <v>#VALUE!</v>
      </c>
      <c r="X93" s="87" t="str">
        <f t="shared" si="65"/>
        <v/>
      </c>
      <c r="Y93" s="87" t="str">
        <f t="shared" si="66"/>
        <v/>
      </c>
      <c r="Z93" s="88" t="str">
        <f t="shared" si="67"/>
        <v/>
      </c>
      <c r="AA93" s="88" t="str">
        <f t="shared" si="68"/>
        <v/>
      </c>
      <c r="AB93" s="78" t="str">
        <f t="shared" si="69"/>
        <v/>
      </c>
      <c r="AC93" s="91" t="str">
        <f t="shared" si="70"/>
        <v/>
      </c>
      <c r="AD93" s="5"/>
      <c r="BG93" s="7">
        <v>83</v>
      </c>
      <c r="DA93" s="7" t="e">
        <f>VLOOKUP(C93,listaBolsa!$D$2:$BA$248,1,0)</f>
        <v>#N/A</v>
      </c>
      <c r="DB93" s="7" t="e">
        <f>VLOOKUP(C93,listaBolsa!$D$2:$BA$248,2,0)</f>
        <v>#N/A</v>
      </c>
      <c r="DC93" s="7" t="e">
        <f>VLOOKUP(C93,listaBolsa!$D$2:$BA$248,10,0)</f>
        <v>#N/A</v>
      </c>
      <c r="DD93" s="7" t="e">
        <f>VLOOKUP(C93,listaBolsa!$D$2:$BA$248,14,0)</f>
        <v>#N/A</v>
      </c>
      <c r="DE93" s="7" t="e">
        <f>VLOOKUP(C93,listaBolsa!$D$2:$BA$248,23,0)</f>
        <v>#N/A</v>
      </c>
      <c r="DF93" s="7" t="e">
        <f>VLOOKUP(C93,listaBolsa!$D$2:$BA$248,29,0)</f>
        <v>#N/A</v>
      </c>
      <c r="DG93" s="7" t="e">
        <f>VLOOKUP(C93,listaBolsa!$D$2:$BA$248,36,0)</f>
        <v>#N/A</v>
      </c>
      <c r="DH93" s="7" t="e">
        <f>VLOOKUP(C93,listaBolsa!$D$2:$BA$248,40,0)</f>
        <v>#N/A</v>
      </c>
      <c r="DI93" s="7" t="e">
        <f>VLOOKUP(C93,listaBolsa!$D$2:$BA$248,48,0)</f>
        <v>#N/A</v>
      </c>
      <c r="DJ93" s="7" t="e">
        <f t="shared" si="71"/>
        <v>#N/A</v>
      </c>
      <c r="DK93" s="7" t="e">
        <f t="shared" si="72"/>
        <v>#N/A</v>
      </c>
      <c r="DL93" s="7" t="e">
        <f t="shared" si="73"/>
        <v>#N/A</v>
      </c>
      <c r="DM93" s="7" t="e">
        <f t="shared" si="74"/>
        <v>#N/A</v>
      </c>
      <c r="DN93" s="7" t="e">
        <f t="shared" si="75"/>
        <v>#N/A</v>
      </c>
      <c r="DO93" s="7" t="e">
        <f t="shared" si="76"/>
        <v>#N/A</v>
      </c>
      <c r="DP93" s="7" t="e">
        <f t="shared" si="77"/>
        <v>#N/A</v>
      </c>
      <c r="DQ93" s="7" t="e">
        <f t="shared" si="78"/>
        <v>#N/A</v>
      </c>
      <c r="DR93" s="7" t="e">
        <f t="shared" si="79"/>
        <v>#N/A</v>
      </c>
    </row>
    <row r="94" spans="1:122" s="7" customFormat="1" ht="20" hidden="1">
      <c r="A94" s="75" t="str">
        <f t="shared" si="54"/>
        <v/>
      </c>
      <c r="B94" s="101"/>
      <c r="C94" s="83"/>
      <c r="D94" s="75" t="str">
        <f>IF(C94="","",VLOOKUP(C94,listaBolsa!$D$2:$H$276,2,0))</f>
        <v/>
      </c>
      <c r="E94" s="101" t="str">
        <f>IF(C94="","",VLOOKUP(C94,listaBolsa!$D$2:$H$276,3,0))</f>
        <v/>
      </c>
      <c r="F94" s="102"/>
      <c r="G94" s="92" t="str">
        <f>IF(C94="","",VLOOKUP(C94,listaBolsa!$D$2:$H$276,5,0))</f>
        <v/>
      </c>
      <c r="H94" s="96" t="str">
        <f>IF(C94="","",VLOOKUP(C94,listaBolsa!$D$2:$W$276,10,0))</f>
        <v/>
      </c>
      <c r="I94" s="97" t="str">
        <f>IF(C94="","",VLOOKUP(C94,listaBolsa!$D$2:$W$276,14,0))</f>
        <v/>
      </c>
      <c r="J94" s="84" t="e">
        <f t="shared" si="55"/>
        <v>#VALUE!</v>
      </c>
      <c r="K94" s="84" t="e">
        <f t="shared" si="56"/>
        <v>#VALUE!</v>
      </c>
      <c r="L94" s="84" t="str">
        <f t="shared" si="57"/>
        <v/>
      </c>
      <c r="M94" s="84" t="str">
        <f t="shared" si="58"/>
        <v/>
      </c>
      <c r="N94" s="98" t="str">
        <f>IF(C94="","",VLOOKUP(C94,listaBolsa!$D$2:$AZ$276,23,0))</f>
        <v/>
      </c>
      <c r="O94" s="99" t="str">
        <f>IF(C94="","",VLOOKUP(C94,listaBolsa!$D$2:$AZ$276,27,0))</f>
        <v/>
      </c>
      <c r="P94" s="100" t="e">
        <f t="shared" si="59"/>
        <v>#VALUE!</v>
      </c>
      <c r="Q94" s="100" t="e">
        <f t="shared" si="60"/>
        <v>#VALUE!</v>
      </c>
      <c r="R94" s="100" t="str">
        <f t="shared" si="61"/>
        <v/>
      </c>
      <c r="S94" s="100" t="str">
        <f t="shared" si="62"/>
        <v/>
      </c>
      <c r="T94" s="85" t="str">
        <f>IF(C94="","",VLOOKUP(C94,listaBolsa!$D$2:$BB$276,36,0))</f>
        <v/>
      </c>
      <c r="U94" s="86" t="str">
        <f>IF(C94="","",VLOOKUP(C94,listaBolsa!$D$2:$BB$276,40,0))</f>
        <v/>
      </c>
      <c r="V94" s="87" t="e">
        <f t="shared" si="63"/>
        <v>#VALUE!</v>
      </c>
      <c r="W94" s="87" t="e">
        <f t="shared" si="64"/>
        <v>#VALUE!</v>
      </c>
      <c r="X94" s="87" t="str">
        <f t="shared" si="65"/>
        <v/>
      </c>
      <c r="Y94" s="87" t="str">
        <f t="shared" si="66"/>
        <v/>
      </c>
      <c r="Z94" s="88" t="str">
        <f t="shared" si="67"/>
        <v/>
      </c>
      <c r="AA94" s="88" t="str">
        <f t="shared" si="68"/>
        <v/>
      </c>
      <c r="AB94" s="78" t="str">
        <f t="shared" si="69"/>
        <v/>
      </c>
      <c r="AC94" s="91" t="str">
        <f t="shared" si="70"/>
        <v/>
      </c>
      <c r="AD94" s="5"/>
      <c r="BG94" s="7">
        <v>84</v>
      </c>
      <c r="DA94" s="7" t="e">
        <f>VLOOKUP(C94,listaBolsa!$D$2:$BA$248,1,0)</f>
        <v>#N/A</v>
      </c>
      <c r="DB94" s="7" t="e">
        <f>VLOOKUP(C94,listaBolsa!$D$2:$BA$248,2,0)</f>
        <v>#N/A</v>
      </c>
      <c r="DC94" s="7" t="e">
        <f>VLOOKUP(C94,listaBolsa!$D$2:$BA$248,10,0)</f>
        <v>#N/A</v>
      </c>
      <c r="DD94" s="7" t="e">
        <f>VLOOKUP(C94,listaBolsa!$D$2:$BA$248,14,0)</f>
        <v>#N/A</v>
      </c>
      <c r="DE94" s="7" t="e">
        <f>VLOOKUP(C94,listaBolsa!$D$2:$BA$248,23,0)</f>
        <v>#N/A</v>
      </c>
      <c r="DF94" s="7" t="e">
        <f>VLOOKUP(C94,listaBolsa!$D$2:$BA$248,29,0)</f>
        <v>#N/A</v>
      </c>
      <c r="DG94" s="7" t="e">
        <f>VLOOKUP(C94,listaBolsa!$D$2:$BA$248,36,0)</f>
        <v>#N/A</v>
      </c>
      <c r="DH94" s="7" t="e">
        <f>VLOOKUP(C94,listaBolsa!$D$2:$BA$248,40,0)</f>
        <v>#N/A</v>
      </c>
      <c r="DI94" s="7" t="e">
        <f>VLOOKUP(C94,listaBolsa!$D$2:$BA$248,48,0)</f>
        <v>#N/A</v>
      </c>
      <c r="DJ94" s="7" t="e">
        <f t="shared" si="71"/>
        <v>#N/A</v>
      </c>
      <c r="DK94" s="7" t="e">
        <f t="shared" si="72"/>
        <v>#N/A</v>
      </c>
      <c r="DL94" s="7" t="e">
        <f t="shared" si="73"/>
        <v>#N/A</v>
      </c>
      <c r="DM94" s="7" t="e">
        <f t="shared" si="74"/>
        <v>#N/A</v>
      </c>
      <c r="DN94" s="7" t="e">
        <f t="shared" si="75"/>
        <v>#N/A</v>
      </c>
      <c r="DO94" s="7" t="e">
        <f t="shared" si="76"/>
        <v>#N/A</v>
      </c>
      <c r="DP94" s="7" t="e">
        <f t="shared" si="77"/>
        <v>#N/A</v>
      </c>
      <c r="DQ94" s="7" t="e">
        <f t="shared" si="78"/>
        <v>#N/A</v>
      </c>
      <c r="DR94" s="7" t="e">
        <f t="shared" si="79"/>
        <v>#N/A</v>
      </c>
    </row>
    <row r="95" spans="1:122" s="7" customFormat="1" ht="20" hidden="1">
      <c r="A95" s="75" t="str">
        <f t="shared" si="54"/>
        <v/>
      </c>
      <c r="B95" s="101"/>
      <c r="C95" s="83"/>
      <c r="D95" s="75" t="str">
        <f>IF(C95="","",VLOOKUP(C95,listaBolsa!$D$2:$H$276,2,0))</f>
        <v/>
      </c>
      <c r="E95" s="101" t="str">
        <f>IF(C95="","",VLOOKUP(C95,listaBolsa!$D$2:$H$276,3,0))</f>
        <v/>
      </c>
      <c r="F95" s="102"/>
      <c r="G95" s="92" t="str">
        <f>IF(C95="","",VLOOKUP(C95,listaBolsa!$D$2:$H$276,5,0))</f>
        <v/>
      </c>
      <c r="H95" s="96" t="str">
        <f>IF(C95="","",VLOOKUP(C95,listaBolsa!$D$2:$W$276,10,0))</f>
        <v/>
      </c>
      <c r="I95" s="97" t="str">
        <f>IF(C95="","",VLOOKUP(C95,listaBolsa!$D$2:$W$276,14,0))</f>
        <v/>
      </c>
      <c r="J95" s="84" t="e">
        <f t="shared" si="55"/>
        <v>#VALUE!</v>
      </c>
      <c r="K95" s="84" t="e">
        <f t="shared" si="56"/>
        <v>#VALUE!</v>
      </c>
      <c r="L95" s="84" t="str">
        <f t="shared" si="57"/>
        <v/>
      </c>
      <c r="M95" s="84" t="str">
        <f t="shared" si="58"/>
        <v/>
      </c>
      <c r="N95" s="98" t="str">
        <f>IF(C95="","",VLOOKUP(C95,listaBolsa!$D$2:$AZ$276,23,0))</f>
        <v/>
      </c>
      <c r="O95" s="99" t="str">
        <f>IF(C95="","",VLOOKUP(C95,listaBolsa!$D$2:$AZ$276,27,0))</f>
        <v/>
      </c>
      <c r="P95" s="100" t="e">
        <f t="shared" si="59"/>
        <v>#VALUE!</v>
      </c>
      <c r="Q95" s="100" t="e">
        <f t="shared" si="60"/>
        <v>#VALUE!</v>
      </c>
      <c r="R95" s="100" t="str">
        <f t="shared" si="61"/>
        <v/>
      </c>
      <c r="S95" s="100" t="str">
        <f t="shared" si="62"/>
        <v/>
      </c>
      <c r="T95" s="85" t="str">
        <f>IF(C95="","",VLOOKUP(C95,listaBolsa!$D$2:$BB$276,36,0))</f>
        <v/>
      </c>
      <c r="U95" s="86" t="str">
        <f>IF(C95="","",VLOOKUP(C95,listaBolsa!$D$2:$BB$276,40,0))</f>
        <v/>
      </c>
      <c r="V95" s="87" t="e">
        <f t="shared" si="63"/>
        <v>#VALUE!</v>
      </c>
      <c r="W95" s="87" t="e">
        <f t="shared" si="64"/>
        <v>#VALUE!</v>
      </c>
      <c r="X95" s="87" t="str">
        <f t="shared" si="65"/>
        <v/>
      </c>
      <c r="Y95" s="87" t="str">
        <f t="shared" si="66"/>
        <v/>
      </c>
      <c r="Z95" s="88" t="str">
        <f t="shared" si="67"/>
        <v/>
      </c>
      <c r="AA95" s="88" t="str">
        <f t="shared" si="68"/>
        <v/>
      </c>
      <c r="AB95" s="78" t="str">
        <f t="shared" si="69"/>
        <v/>
      </c>
      <c r="AC95" s="91" t="str">
        <f t="shared" si="70"/>
        <v/>
      </c>
      <c r="AD95" s="5"/>
      <c r="BG95" s="7">
        <v>85</v>
      </c>
      <c r="DA95" s="7" t="e">
        <f>VLOOKUP(C95,listaBolsa!$D$2:$BA$248,1,0)</f>
        <v>#N/A</v>
      </c>
      <c r="DB95" s="7" t="e">
        <f>VLOOKUP(C95,listaBolsa!$D$2:$BA$248,2,0)</f>
        <v>#N/A</v>
      </c>
      <c r="DC95" s="7" t="e">
        <f>VLOOKUP(C95,listaBolsa!$D$2:$BA$248,10,0)</f>
        <v>#N/A</v>
      </c>
      <c r="DD95" s="7" t="e">
        <f>VLOOKUP(C95,listaBolsa!$D$2:$BA$248,14,0)</f>
        <v>#N/A</v>
      </c>
      <c r="DE95" s="7" t="e">
        <f>VLOOKUP(C95,listaBolsa!$D$2:$BA$248,23,0)</f>
        <v>#N/A</v>
      </c>
      <c r="DF95" s="7" t="e">
        <f>VLOOKUP(C95,listaBolsa!$D$2:$BA$248,29,0)</f>
        <v>#N/A</v>
      </c>
      <c r="DG95" s="7" t="e">
        <f>VLOOKUP(C95,listaBolsa!$D$2:$BA$248,36,0)</f>
        <v>#N/A</v>
      </c>
      <c r="DH95" s="7" t="e">
        <f>VLOOKUP(C95,listaBolsa!$D$2:$BA$248,40,0)</f>
        <v>#N/A</v>
      </c>
      <c r="DI95" s="7" t="e">
        <f>VLOOKUP(C95,listaBolsa!$D$2:$BA$248,48,0)</f>
        <v>#N/A</v>
      </c>
      <c r="DJ95" s="7" t="e">
        <f t="shared" si="71"/>
        <v>#N/A</v>
      </c>
      <c r="DK95" s="7" t="e">
        <f t="shared" si="72"/>
        <v>#N/A</v>
      </c>
      <c r="DL95" s="7" t="e">
        <f t="shared" si="73"/>
        <v>#N/A</v>
      </c>
      <c r="DM95" s="7" t="e">
        <f t="shared" si="74"/>
        <v>#N/A</v>
      </c>
      <c r="DN95" s="7" t="e">
        <f t="shared" si="75"/>
        <v>#N/A</v>
      </c>
      <c r="DO95" s="7" t="e">
        <f t="shared" si="76"/>
        <v>#N/A</v>
      </c>
      <c r="DP95" s="7" t="e">
        <f t="shared" si="77"/>
        <v>#N/A</v>
      </c>
      <c r="DQ95" s="7" t="e">
        <f t="shared" si="78"/>
        <v>#N/A</v>
      </c>
      <c r="DR95" s="7" t="e">
        <f t="shared" si="79"/>
        <v>#N/A</v>
      </c>
    </row>
    <row r="96" spans="1:122" s="7" customFormat="1" ht="20" hidden="1">
      <c r="A96" s="75" t="str">
        <f t="shared" si="54"/>
        <v/>
      </c>
      <c r="B96" s="101"/>
      <c r="C96" s="83"/>
      <c r="D96" s="75" t="str">
        <f>IF(C96="","",VLOOKUP(C96,listaBolsa!$D$2:$H$276,2,0))</f>
        <v/>
      </c>
      <c r="E96" s="101" t="str">
        <f>IF(C96="","",VLOOKUP(C96,listaBolsa!$D$2:$H$276,3,0))</f>
        <v/>
      </c>
      <c r="F96" s="102"/>
      <c r="G96" s="92" t="str">
        <f>IF(C96="","",VLOOKUP(C96,listaBolsa!$D$2:$H$276,5,0))</f>
        <v/>
      </c>
      <c r="H96" s="96" t="str">
        <f>IF(C96="","",VLOOKUP(C96,listaBolsa!$D$2:$W$276,10,0))</f>
        <v/>
      </c>
      <c r="I96" s="97" t="str">
        <f>IF(C96="","",VLOOKUP(C96,listaBolsa!$D$2:$W$276,14,0))</f>
        <v/>
      </c>
      <c r="J96" s="84" t="e">
        <f t="shared" si="55"/>
        <v>#VALUE!</v>
      </c>
      <c r="K96" s="84" t="e">
        <f t="shared" si="56"/>
        <v>#VALUE!</v>
      </c>
      <c r="L96" s="84" t="str">
        <f t="shared" si="57"/>
        <v/>
      </c>
      <c r="M96" s="84" t="str">
        <f t="shared" si="58"/>
        <v/>
      </c>
      <c r="N96" s="98" t="str">
        <f>IF(C96="","",VLOOKUP(C96,listaBolsa!$D$2:$AZ$276,23,0))</f>
        <v/>
      </c>
      <c r="O96" s="99" t="str">
        <f>IF(C96="","",VLOOKUP(C96,listaBolsa!$D$2:$AZ$276,27,0))</f>
        <v/>
      </c>
      <c r="P96" s="100" t="e">
        <f t="shared" si="59"/>
        <v>#VALUE!</v>
      </c>
      <c r="Q96" s="100" t="e">
        <f t="shared" si="60"/>
        <v>#VALUE!</v>
      </c>
      <c r="R96" s="100" t="str">
        <f t="shared" si="61"/>
        <v/>
      </c>
      <c r="S96" s="100" t="str">
        <f t="shared" si="62"/>
        <v/>
      </c>
      <c r="T96" s="85" t="str">
        <f>IF(C96="","",VLOOKUP(C96,listaBolsa!$D$2:$BB$276,36,0))</f>
        <v/>
      </c>
      <c r="U96" s="86" t="str">
        <f>IF(C96="","",VLOOKUP(C96,listaBolsa!$D$2:$BB$276,40,0))</f>
        <v/>
      </c>
      <c r="V96" s="87" t="e">
        <f t="shared" si="63"/>
        <v>#VALUE!</v>
      </c>
      <c r="W96" s="87" t="e">
        <f t="shared" si="64"/>
        <v>#VALUE!</v>
      </c>
      <c r="X96" s="87" t="str">
        <f t="shared" si="65"/>
        <v/>
      </c>
      <c r="Y96" s="87" t="str">
        <f t="shared" si="66"/>
        <v/>
      </c>
      <c r="Z96" s="88" t="str">
        <f t="shared" si="67"/>
        <v/>
      </c>
      <c r="AA96" s="88" t="str">
        <f t="shared" si="68"/>
        <v/>
      </c>
      <c r="AB96" s="78" t="str">
        <f t="shared" si="69"/>
        <v/>
      </c>
      <c r="AC96" s="91" t="str">
        <f t="shared" si="70"/>
        <v/>
      </c>
      <c r="AD96" s="5"/>
      <c r="BG96" s="7">
        <v>86</v>
      </c>
      <c r="DA96" s="7" t="e">
        <f>VLOOKUP(C96,listaBolsa!$D$2:$BA$248,1,0)</f>
        <v>#N/A</v>
      </c>
      <c r="DB96" s="7" t="e">
        <f>VLOOKUP(C96,listaBolsa!$D$2:$BA$248,2,0)</f>
        <v>#N/A</v>
      </c>
      <c r="DC96" s="7" t="e">
        <f>VLOOKUP(C96,listaBolsa!$D$2:$BA$248,10,0)</f>
        <v>#N/A</v>
      </c>
      <c r="DD96" s="7" t="e">
        <f>VLOOKUP(C96,listaBolsa!$D$2:$BA$248,14,0)</f>
        <v>#N/A</v>
      </c>
      <c r="DE96" s="7" t="e">
        <f>VLOOKUP(C96,listaBolsa!$D$2:$BA$248,23,0)</f>
        <v>#N/A</v>
      </c>
      <c r="DF96" s="7" t="e">
        <f>VLOOKUP(C96,listaBolsa!$D$2:$BA$248,29,0)</f>
        <v>#N/A</v>
      </c>
      <c r="DG96" s="7" t="e">
        <f>VLOOKUP(C96,listaBolsa!$D$2:$BA$248,36,0)</f>
        <v>#N/A</v>
      </c>
      <c r="DH96" s="7" t="e">
        <f>VLOOKUP(C96,listaBolsa!$D$2:$BA$248,40,0)</f>
        <v>#N/A</v>
      </c>
      <c r="DI96" s="7" t="e">
        <f>VLOOKUP(C96,listaBolsa!$D$2:$BA$248,48,0)</f>
        <v>#N/A</v>
      </c>
      <c r="DJ96" s="7" t="e">
        <f t="shared" si="71"/>
        <v>#N/A</v>
      </c>
      <c r="DK96" s="7" t="e">
        <f t="shared" si="72"/>
        <v>#N/A</v>
      </c>
      <c r="DL96" s="7" t="e">
        <f t="shared" si="73"/>
        <v>#N/A</v>
      </c>
      <c r="DM96" s="7" t="e">
        <f t="shared" si="74"/>
        <v>#N/A</v>
      </c>
      <c r="DN96" s="7" t="e">
        <f t="shared" si="75"/>
        <v>#N/A</v>
      </c>
      <c r="DO96" s="7" t="e">
        <f t="shared" si="76"/>
        <v>#N/A</v>
      </c>
      <c r="DP96" s="7" t="e">
        <f t="shared" si="77"/>
        <v>#N/A</v>
      </c>
      <c r="DQ96" s="7" t="e">
        <f t="shared" si="78"/>
        <v>#N/A</v>
      </c>
      <c r="DR96" s="7" t="e">
        <f t="shared" si="79"/>
        <v>#N/A</v>
      </c>
    </row>
    <row r="97" spans="1:122" s="7" customFormat="1" ht="20" hidden="1">
      <c r="A97" s="75" t="str">
        <f t="shared" si="54"/>
        <v/>
      </c>
      <c r="B97" s="101"/>
      <c r="C97" s="83"/>
      <c r="D97" s="75" t="str">
        <f>IF(C97="","",VLOOKUP(C97,listaBolsa!$D$2:$H$276,2,0))</f>
        <v/>
      </c>
      <c r="E97" s="101" t="str">
        <f>IF(C97="","",VLOOKUP(C97,listaBolsa!$D$2:$H$276,3,0))</f>
        <v/>
      </c>
      <c r="F97" s="102"/>
      <c r="G97" s="92" t="str">
        <f>IF(C97="","",VLOOKUP(C97,listaBolsa!$D$2:$H$276,5,0))</f>
        <v/>
      </c>
      <c r="H97" s="96" t="str">
        <f>IF(C97="","",VLOOKUP(C97,listaBolsa!$D$2:$W$276,10,0))</f>
        <v/>
      </c>
      <c r="I97" s="97" t="str">
        <f>IF(C97="","",VLOOKUP(C97,listaBolsa!$D$2:$W$276,14,0))</f>
        <v/>
      </c>
      <c r="J97" s="84" t="e">
        <f t="shared" si="55"/>
        <v>#VALUE!</v>
      </c>
      <c r="K97" s="84" t="e">
        <f t="shared" si="56"/>
        <v>#VALUE!</v>
      </c>
      <c r="L97" s="84" t="str">
        <f t="shared" si="57"/>
        <v/>
      </c>
      <c r="M97" s="84" t="str">
        <f t="shared" si="58"/>
        <v/>
      </c>
      <c r="N97" s="98" t="str">
        <f>IF(C97="","",VLOOKUP(C97,listaBolsa!$D$2:$AZ$276,23,0))</f>
        <v/>
      </c>
      <c r="O97" s="99" t="str">
        <f>IF(C97="","",VLOOKUP(C97,listaBolsa!$D$2:$AZ$276,27,0))</f>
        <v/>
      </c>
      <c r="P97" s="100" t="e">
        <f t="shared" si="59"/>
        <v>#VALUE!</v>
      </c>
      <c r="Q97" s="100" t="e">
        <f t="shared" si="60"/>
        <v>#VALUE!</v>
      </c>
      <c r="R97" s="100" t="str">
        <f t="shared" si="61"/>
        <v/>
      </c>
      <c r="S97" s="100" t="str">
        <f t="shared" si="62"/>
        <v/>
      </c>
      <c r="T97" s="85" t="str">
        <f>IF(C97="","",VLOOKUP(C97,listaBolsa!$D$2:$BB$276,36,0))</f>
        <v/>
      </c>
      <c r="U97" s="86" t="str">
        <f>IF(C97="","",VLOOKUP(C97,listaBolsa!$D$2:$BB$276,40,0))</f>
        <v/>
      </c>
      <c r="V97" s="87" t="e">
        <f t="shared" si="63"/>
        <v>#VALUE!</v>
      </c>
      <c r="W97" s="87" t="e">
        <f t="shared" si="64"/>
        <v>#VALUE!</v>
      </c>
      <c r="X97" s="87" t="str">
        <f t="shared" si="65"/>
        <v/>
      </c>
      <c r="Y97" s="87" t="str">
        <f t="shared" si="66"/>
        <v/>
      </c>
      <c r="Z97" s="88" t="str">
        <f t="shared" si="67"/>
        <v/>
      </c>
      <c r="AA97" s="88" t="str">
        <f t="shared" si="68"/>
        <v/>
      </c>
      <c r="AB97" s="78" t="str">
        <f t="shared" si="69"/>
        <v/>
      </c>
      <c r="AC97" s="91" t="str">
        <f t="shared" si="70"/>
        <v/>
      </c>
      <c r="AD97" s="5"/>
      <c r="BG97" s="7">
        <v>87</v>
      </c>
      <c r="DA97" s="7" t="e">
        <f>VLOOKUP(C97,listaBolsa!$D$2:$BA$248,1,0)</f>
        <v>#N/A</v>
      </c>
      <c r="DB97" s="7" t="e">
        <f>VLOOKUP(C97,listaBolsa!$D$2:$BA$248,2,0)</f>
        <v>#N/A</v>
      </c>
      <c r="DC97" s="7" t="e">
        <f>VLOOKUP(C97,listaBolsa!$D$2:$BA$248,10,0)</f>
        <v>#N/A</v>
      </c>
      <c r="DD97" s="7" t="e">
        <f>VLOOKUP(C97,listaBolsa!$D$2:$BA$248,14,0)</f>
        <v>#N/A</v>
      </c>
      <c r="DE97" s="7" t="e">
        <f>VLOOKUP(C97,listaBolsa!$D$2:$BA$248,23,0)</f>
        <v>#N/A</v>
      </c>
      <c r="DF97" s="7" t="e">
        <f>VLOOKUP(C97,listaBolsa!$D$2:$BA$248,29,0)</f>
        <v>#N/A</v>
      </c>
      <c r="DG97" s="7" t="e">
        <f>VLOOKUP(C97,listaBolsa!$D$2:$BA$248,36,0)</f>
        <v>#N/A</v>
      </c>
      <c r="DH97" s="7" t="e">
        <f>VLOOKUP(C97,listaBolsa!$D$2:$BA$248,40,0)</f>
        <v>#N/A</v>
      </c>
      <c r="DI97" s="7" t="e">
        <f>VLOOKUP(C97,listaBolsa!$D$2:$BA$248,48,0)</f>
        <v>#N/A</v>
      </c>
      <c r="DJ97" s="7" t="e">
        <f t="shared" si="71"/>
        <v>#N/A</v>
      </c>
      <c r="DK97" s="7" t="e">
        <f t="shared" si="72"/>
        <v>#N/A</v>
      </c>
      <c r="DL97" s="7" t="e">
        <f t="shared" si="73"/>
        <v>#N/A</v>
      </c>
      <c r="DM97" s="7" t="e">
        <f t="shared" si="74"/>
        <v>#N/A</v>
      </c>
      <c r="DN97" s="7" t="e">
        <f t="shared" si="75"/>
        <v>#N/A</v>
      </c>
      <c r="DO97" s="7" t="e">
        <f t="shared" si="76"/>
        <v>#N/A</v>
      </c>
      <c r="DP97" s="7" t="e">
        <f t="shared" si="77"/>
        <v>#N/A</v>
      </c>
      <c r="DQ97" s="7" t="e">
        <f t="shared" si="78"/>
        <v>#N/A</v>
      </c>
      <c r="DR97" s="7" t="e">
        <f t="shared" si="79"/>
        <v>#N/A</v>
      </c>
    </row>
    <row r="98" spans="1:122" s="7" customFormat="1" ht="20" hidden="1">
      <c r="A98" s="75" t="str">
        <f t="shared" si="54"/>
        <v/>
      </c>
      <c r="B98" s="101"/>
      <c r="C98" s="83"/>
      <c r="D98" s="75" t="str">
        <f>IF(C98="","",VLOOKUP(C98,listaBolsa!$D$2:$H$276,2,0))</f>
        <v/>
      </c>
      <c r="E98" s="101" t="str">
        <f>IF(C98="","",VLOOKUP(C98,listaBolsa!$D$2:$H$276,3,0))</f>
        <v/>
      </c>
      <c r="F98" s="102"/>
      <c r="G98" s="92" t="str">
        <f>IF(C98="","",VLOOKUP(C98,listaBolsa!$D$2:$H$276,5,0))</f>
        <v/>
      </c>
      <c r="H98" s="96" t="str">
        <f>IF(C98="","",VLOOKUP(C98,listaBolsa!$D$2:$W$276,10,0))</f>
        <v/>
      </c>
      <c r="I98" s="97" t="str">
        <f>IF(C98="","",VLOOKUP(C98,listaBolsa!$D$2:$W$276,14,0))</f>
        <v/>
      </c>
      <c r="J98" s="84" t="e">
        <f t="shared" si="55"/>
        <v>#VALUE!</v>
      </c>
      <c r="K98" s="84" t="e">
        <f t="shared" si="56"/>
        <v>#VALUE!</v>
      </c>
      <c r="L98" s="84" t="str">
        <f t="shared" si="57"/>
        <v/>
      </c>
      <c r="M98" s="84" t="str">
        <f t="shared" si="58"/>
        <v/>
      </c>
      <c r="N98" s="98" t="str">
        <f>IF(C98="","",VLOOKUP(C98,listaBolsa!$D$2:$AZ$276,23,0))</f>
        <v/>
      </c>
      <c r="O98" s="99" t="str">
        <f>IF(C98="","",VLOOKUP(C98,listaBolsa!$D$2:$AZ$276,27,0))</f>
        <v/>
      </c>
      <c r="P98" s="100" t="e">
        <f t="shared" si="59"/>
        <v>#VALUE!</v>
      </c>
      <c r="Q98" s="100" t="e">
        <f t="shared" si="60"/>
        <v>#VALUE!</v>
      </c>
      <c r="R98" s="100" t="str">
        <f t="shared" si="61"/>
        <v/>
      </c>
      <c r="S98" s="100" t="str">
        <f t="shared" si="62"/>
        <v/>
      </c>
      <c r="T98" s="85" t="str">
        <f>IF(C98="","",VLOOKUP(C98,listaBolsa!$D$2:$BB$276,36,0))</f>
        <v/>
      </c>
      <c r="U98" s="86" t="str">
        <f>IF(C98="","",VLOOKUP(C98,listaBolsa!$D$2:$BB$276,40,0))</f>
        <v/>
      </c>
      <c r="V98" s="87" t="e">
        <f t="shared" si="63"/>
        <v>#VALUE!</v>
      </c>
      <c r="W98" s="87" t="e">
        <f t="shared" si="64"/>
        <v>#VALUE!</v>
      </c>
      <c r="X98" s="87" t="str">
        <f t="shared" si="65"/>
        <v/>
      </c>
      <c r="Y98" s="87" t="str">
        <f t="shared" si="66"/>
        <v/>
      </c>
      <c r="Z98" s="88" t="str">
        <f t="shared" si="67"/>
        <v/>
      </c>
      <c r="AA98" s="88" t="str">
        <f t="shared" si="68"/>
        <v/>
      </c>
      <c r="AB98" s="78" t="str">
        <f t="shared" si="69"/>
        <v/>
      </c>
      <c r="AC98" s="91" t="str">
        <f t="shared" si="70"/>
        <v/>
      </c>
      <c r="AD98" s="5"/>
      <c r="BG98" s="7">
        <v>88</v>
      </c>
      <c r="DA98" s="7" t="e">
        <f>VLOOKUP(C98,listaBolsa!$D$2:$BA$248,1,0)</f>
        <v>#N/A</v>
      </c>
      <c r="DB98" s="7" t="e">
        <f>VLOOKUP(C98,listaBolsa!$D$2:$BA$248,2,0)</f>
        <v>#N/A</v>
      </c>
      <c r="DC98" s="7" t="e">
        <f>VLOOKUP(C98,listaBolsa!$D$2:$BA$248,10,0)</f>
        <v>#N/A</v>
      </c>
      <c r="DD98" s="7" t="e">
        <f>VLOOKUP(C98,listaBolsa!$D$2:$BA$248,14,0)</f>
        <v>#N/A</v>
      </c>
      <c r="DE98" s="7" t="e">
        <f>VLOOKUP(C98,listaBolsa!$D$2:$BA$248,23,0)</f>
        <v>#N/A</v>
      </c>
      <c r="DF98" s="7" t="e">
        <f>VLOOKUP(C98,listaBolsa!$D$2:$BA$248,29,0)</f>
        <v>#N/A</v>
      </c>
      <c r="DG98" s="7" t="e">
        <f>VLOOKUP(C98,listaBolsa!$D$2:$BA$248,36,0)</f>
        <v>#N/A</v>
      </c>
      <c r="DH98" s="7" t="e">
        <f>VLOOKUP(C98,listaBolsa!$D$2:$BA$248,40,0)</f>
        <v>#N/A</v>
      </c>
      <c r="DI98" s="7" t="e">
        <f>VLOOKUP(C98,listaBolsa!$D$2:$BA$248,48,0)</f>
        <v>#N/A</v>
      </c>
      <c r="DJ98" s="7" t="e">
        <f t="shared" si="71"/>
        <v>#N/A</v>
      </c>
      <c r="DK98" s="7" t="e">
        <f t="shared" si="72"/>
        <v>#N/A</v>
      </c>
      <c r="DL98" s="7" t="e">
        <f t="shared" si="73"/>
        <v>#N/A</v>
      </c>
      <c r="DM98" s="7" t="e">
        <f t="shared" si="74"/>
        <v>#N/A</v>
      </c>
      <c r="DN98" s="7" t="e">
        <f t="shared" si="75"/>
        <v>#N/A</v>
      </c>
      <c r="DO98" s="7" t="e">
        <f t="shared" si="76"/>
        <v>#N/A</v>
      </c>
      <c r="DP98" s="7" t="e">
        <f t="shared" si="77"/>
        <v>#N/A</v>
      </c>
      <c r="DQ98" s="7" t="e">
        <f t="shared" si="78"/>
        <v>#N/A</v>
      </c>
      <c r="DR98" s="7" t="e">
        <f t="shared" si="79"/>
        <v>#N/A</v>
      </c>
    </row>
    <row r="99" spans="1:122" s="7" customFormat="1" ht="20" hidden="1">
      <c r="A99" s="75" t="str">
        <f t="shared" si="54"/>
        <v/>
      </c>
      <c r="B99" s="101"/>
      <c r="C99" s="83"/>
      <c r="D99" s="75" t="str">
        <f>IF(C99="","",VLOOKUP(C99,listaBolsa!$D$2:$H$276,2,0))</f>
        <v/>
      </c>
      <c r="E99" s="101" t="str">
        <f>IF(C99="","",VLOOKUP(C99,listaBolsa!$D$2:$H$276,3,0))</f>
        <v/>
      </c>
      <c r="F99" s="102"/>
      <c r="G99" s="92" t="str">
        <f>IF(C99="","",VLOOKUP(C99,listaBolsa!$D$2:$H$276,5,0))</f>
        <v/>
      </c>
      <c r="H99" s="96" t="str">
        <f>IF(C99="","",VLOOKUP(C99,listaBolsa!$D$2:$W$276,10,0))</f>
        <v/>
      </c>
      <c r="I99" s="97" t="str">
        <f>IF(C99="","",VLOOKUP(C99,listaBolsa!$D$2:$W$276,14,0))</f>
        <v/>
      </c>
      <c r="J99" s="84" t="e">
        <f t="shared" si="55"/>
        <v>#VALUE!</v>
      </c>
      <c r="K99" s="84" t="e">
        <f t="shared" si="56"/>
        <v>#VALUE!</v>
      </c>
      <c r="L99" s="84" t="str">
        <f t="shared" si="57"/>
        <v/>
      </c>
      <c r="M99" s="84" t="str">
        <f t="shared" si="58"/>
        <v/>
      </c>
      <c r="N99" s="98" t="str">
        <f>IF(C99="","",VLOOKUP(C99,listaBolsa!$D$2:$AZ$276,23,0))</f>
        <v/>
      </c>
      <c r="O99" s="99" t="str">
        <f>IF(C99="","",VLOOKUP(C99,listaBolsa!$D$2:$AZ$276,27,0))</f>
        <v/>
      </c>
      <c r="P99" s="100" t="e">
        <f t="shared" si="59"/>
        <v>#VALUE!</v>
      </c>
      <c r="Q99" s="100" t="e">
        <f t="shared" si="60"/>
        <v>#VALUE!</v>
      </c>
      <c r="R99" s="100" t="str">
        <f t="shared" si="61"/>
        <v/>
      </c>
      <c r="S99" s="100" t="str">
        <f t="shared" si="62"/>
        <v/>
      </c>
      <c r="T99" s="85" t="str">
        <f>IF(C99="","",VLOOKUP(C99,listaBolsa!$D$2:$BB$276,36,0))</f>
        <v/>
      </c>
      <c r="U99" s="86" t="str">
        <f>IF(C99="","",VLOOKUP(C99,listaBolsa!$D$2:$BB$276,40,0))</f>
        <v/>
      </c>
      <c r="V99" s="87" t="e">
        <f t="shared" si="63"/>
        <v>#VALUE!</v>
      </c>
      <c r="W99" s="87" t="e">
        <f t="shared" si="64"/>
        <v>#VALUE!</v>
      </c>
      <c r="X99" s="87" t="str">
        <f t="shared" si="65"/>
        <v/>
      </c>
      <c r="Y99" s="87" t="str">
        <f t="shared" si="66"/>
        <v/>
      </c>
      <c r="Z99" s="88" t="str">
        <f t="shared" si="67"/>
        <v/>
      </c>
      <c r="AA99" s="88" t="str">
        <f t="shared" si="68"/>
        <v/>
      </c>
      <c r="AB99" s="78" t="str">
        <f t="shared" si="69"/>
        <v/>
      </c>
      <c r="AC99" s="91" t="str">
        <f t="shared" si="70"/>
        <v/>
      </c>
      <c r="AD99" s="5"/>
      <c r="BG99" s="7">
        <v>89</v>
      </c>
      <c r="DA99" s="7" t="e">
        <f>VLOOKUP(C99,listaBolsa!$D$2:$BA$248,1,0)</f>
        <v>#N/A</v>
      </c>
      <c r="DB99" s="7" t="e">
        <f>VLOOKUP(C99,listaBolsa!$D$2:$BA$248,2,0)</f>
        <v>#N/A</v>
      </c>
      <c r="DC99" s="7" t="e">
        <f>VLOOKUP(C99,listaBolsa!$D$2:$BA$248,10,0)</f>
        <v>#N/A</v>
      </c>
      <c r="DD99" s="7" t="e">
        <f>VLOOKUP(C99,listaBolsa!$D$2:$BA$248,14,0)</f>
        <v>#N/A</v>
      </c>
      <c r="DE99" s="7" t="e">
        <f>VLOOKUP(C99,listaBolsa!$D$2:$BA$248,23,0)</f>
        <v>#N/A</v>
      </c>
      <c r="DF99" s="7" t="e">
        <f>VLOOKUP(C99,listaBolsa!$D$2:$BA$248,29,0)</f>
        <v>#N/A</v>
      </c>
      <c r="DG99" s="7" t="e">
        <f>VLOOKUP(C99,listaBolsa!$D$2:$BA$248,36,0)</f>
        <v>#N/A</v>
      </c>
      <c r="DH99" s="7" t="e">
        <f>VLOOKUP(C99,listaBolsa!$D$2:$BA$248,40,0)</f>
        <v>#N/A</v>
      </c>
      <c r="DI99" s="7" t="e">
        <f>VLOOKUP(C99,listaBolsa!$D$2:$BA$248,48,0)</f>
        <v>#N/A</v>
      </c>
      <c r="DJ99" s="7" t="e">
        <f t="shared" si="71"/>
        <v>#N/A</v>
      </c>
      <c r="DK99" s="7" t="e">
        <f t="shared" si="72"/>
        <v>#N/A</v>
      </c>
      <c r="DL99" s="7" t="e">
        <f t="shared" si="73"/>
        <v>#N/A</v>
      </c>
      <c r="DM99" s="7" t="e">
        <f t="shared" si="74"/>
        <v>#N/A</v>
      </c>
      <c r="DN99" s="7" t="e">
        <f t="shared" si="75"/>
        <v>#N/A</v>
      </c>
      <c r="DO99" s="7" t="e">
        <f t="shared" si="76"/>
        <v>#N/A</v>
      </c>
      <c r="DP99" s="7" t="e">
        <f t="shared" si="77"/>
        <v>#N/A</v>
      </c>
      <c r="DQ99" s="7" t="e">
        <f t="shared" si="78"/>
        <v>#N/A</v>
      </c>
      <c r="DR99" s="7" t="e">
        <f t="shared" si="79"/>
        <v>#N/A</v>
      </c>
    </row>
    <row r="100" spans="1:122" s="7" customFormat="1" ht="20" hidden="1">
      <c r="A100" s="75" t="str">
        <f t="shared" si="54"/>
        <v/>
      </c>
      <c r="B100" s="101"/>
      <c r="C100" s="83"/>
      <c r="D100" s="75" t="str">
        <f>IF(C100="","",VLOOKUP(C100,listaBolsa!$D$2:$H$276,2,0))</f>
        <v/>
      </c>
      <c r="E100" s="101" t="str">
        <f>IF(C100="","",VLOOKUP(C100,listaBolsa!$D$2:$H$276,3,0))</f>
        <v/>
      </c>
      <c r="F100" s="102"/>
      <c r="G100" s="92" t="str">
        <f>IF(C100="","",VLOOKUP(C100,listaBolsa!$D$2:$H$276,5,0))</f>
        <v/>
      </c>
      <c r="H100" s="96" t="str">
        <f>IF(C100="","",VLOOKUP(C100,listaBolsa!$D$2:$W$276,10,0))</f>
        <v/>
      </c>
      <c r="I100" s="97" t="str">
        <f>IF(C100="","",VLOOKUP(C100,listaBolsa!$D$2:$W$276,14,0))</f>
        <v/>
      </c>
      <c r="J100" s="84" t="e">
        <f t="shared" si="55"/>
        <v>#VALUE!</v>
      </c>
      <c r="K100" s="84" t="e">
        <f t="shared" si="56"/>
        <v>#VALUE!</v>
      </c>
      <c r="L100" s="84" t="str">
        <f t="shared" si="57"/>
        <v/>
      </c>
      <c r="M100" s="84" t="str">
        <f t="shared" si="58"/>
        <v/>
      </c>
      <c r="N100" s="98" t="str">
        <f>IF(C100="","",VLOOKUP(C100,listaBolsa!$D$2:$AZ$276,23,0))</f>
        <v/>
      </c>
      <c r="O100" s="99" t="str">
        <f>IF(C100="","",VLOOKUP(C100,listaBolsa!$D$2:$AZ$276,27,0))</f>
        <v/>
      </c>
      <c r="P100" s="100" t="e">
        <f t="shared" si="59"/>
        <v>#VALUE!</v>
      </c>
      <c r="Q100" s="100" t="e">
        <f t="shared" si="60"/>
        <v>#VALUE!</v>
      </c>
      <c r="R100" s="100" t="str">
        <f t="shared" si="61"/>
        <v/>
      </c>
      <c r="S100" s="100" t="str">
        <f t="shared" si="62"/>
        <v/>
      </c>
      <c r="T100" s="85" t="str">
        <f>IF(C100="","",VLOOKUP(C100,listaBolsa!$D$2:$BB$276,36,0))</f>
        <v/>
      </c>
      <c r="U100" s="86" t="str">
        <f>IF(C100="","",VLOOKUP(C100,listaBolsa!$D$2:$BB$276,40,0))</f>
        <v/>
      </c>
      <c r="V100" s="87" t="e">
        <f t="shared" si="63"/>
        <v>#VALUE!</v>
      </c>
      <c r="W100" s="87" t="e">
        <f t="shared" si="64"/>
        <v>#VALUE!</v>
      </c>
      <c r="X100" s="87" t="str">
        <f t="shared" si="65"/>
        <v/>
      </c>
      <c r="Y100" s="87" t="str">
        <f t="shared" si="66"/>
        <v/>
      </c>
      <c r="Z100" s="88" t="str">
        <f t="shared" si="67"/>
        <v/>
      </c>
      <c r="AA100" s="88" t="str">
        <f t="shared" si="68"/>
        <v/>
      </c>
      <c r="AB100" s="78" t="str">
        <f t="shared" si="69"/>
        <v/>
      </c>
      <c r="AC100" s="91" t="str">
        <f t="shared" si="70"/>
        <v/>
      </c>
      <c r="AD100" s="5"/>
      <c r="BG100" s="7">
        <v>90</v>
      </c>
      <c r="DA100" s="7" t="e">
        <f>VLOOKUP(C100,listaBolsa!$D$2:$BA$248,1,0)</f>
        <v>#N/A</v>
      </c>
      <c r="DB100" s="7" t="e">
        <f>VLOOKUP(C100,listaBolsa!$D$2:$BA$248,2,0)</f>
        <v>#N/A</v>
      </c>
      <c r="DC100" s="7" t="e">
        <f>VLOOKUP(C100,listaBolsa!$D$2:$BA$248,10,0)</f>
        <v>#N/A</v>
      </c>
      <c r="DD100" s="7" t="e">
        <f>VLOOKUP(C100,listaBolsa!$D$2:$BA$248,14,0)</f>
        <v>#N/A</v>
      </c>
      <c r="DE100" s="7" t="e">
        <f>VLOOKUP(C100,listaBolsa!$D$2:$BA$248,23,0)</f>
        <v>#N/A</v>
      </c>
      <c r="DF100" s="7" t="e">
        <f>VLOOKUP(C100,listaBolsa!$D$2:$BA$248,29,0)</f>
        <v>#N/A</v>
      </c>
      <c r="DG100" s="7" t="e">
        <f>VLOOKUP(C100,listaBolsa!$D$2:$BA$248,36,0)</f>
        <v>#N/A</v>
      </c>
      <c r="DH100" s="7" t="e">
        <f>VLOOKUP(C100,listaBolsa!$D$2:$BA$248,40,0)</f>
        <v>#N/A</v>
      </c>
      <c r="DI100" s="7" t="e">
        <f>VLOOKUP(C100,listaBolsa!$D$2:$BA$248,48,0)</f>
        <v>#N/A</v>
      </c>
      <c r="DJ100" s="7" t="e">
        <f t="shared" si="71"/>
        <v>#N/A</v>
      </c>
      <c r="DK100" s="7" t="e">
        <f t="shared" si="72"/>
        <v>#N/A</v>
      </c>
      <c r="DL100" s="7" t="e">
        <f t="shared" si="73"/>
        <v>#N/A</v>
      </c>
      <c r="DM100" s="7" t="e">
        <f t="shared" si="74"/>
        <v>#N/A</v>
      </c>
      <c r="DN100" s="7" t="e">
        <f t="shared" si="75"/>
        <v>#N/A</v>
      </c>
      <c r="DO100" s="7" t="e">
        <f t="shared" si="76"/>
        <v>#N/A</v>
      </c>
      <c r="DP100" s="7" t="e">
        <f t="shared" si="77"/>
        <v>#N/A</v>
      </c>
      <c r="DQ100" s="7" t="e">
        <f t="shared" si="78"/>
        <v>#N/A</v>
      </c>
      <c r="DR100" s="7" t="e">
        <f t="shared" si="79"/>
        <v>#N/A</v>
      </c>
    </row>
    <row r="101" spans="1:122" s="7" customFormat="1" ht="20" hidden="1">
      <c r="A101" s="75" t="str">
        <f t="shared" si="54"/>
        <v/>
      </c>
      <c r="B101" s="101"/>
      <c r="C101" s="83"/>
      <c r="D101" s="75" t="str">
        <f>IF(C101="","",VLOOKUP(C101,listaBolsa!$D$2:$H$276,2,0))</f>
        <v/>
      </c>
      <c r="E101" s="101" t="str">
        <f>IF(C101="","",VLOOKUP(C101,listaBolsa!$D$2:$H$276,3,0))</f>
        <v/>
      </c>
      <c r="F101" s="102"/>
      <c r="G101" s="92" t="str">
        <f>IF(C101="","",VLOOKUP(C101,listaBolsa!$D$2:$H$276,5,0))</f>
        <v/>
      </c>
      <c r="H101" s="96" t="str">
        <f>IF(C101="","",VLOOKUP(C101,listaBolsa!$D$2:$W$276,10,0))</f>
        <v/>
      </c>
      <c r="I101" s="97" t="str">
        <f>IF(C101="","",VLOOKUP(C101,listaBolsa!$D$2:$W$276,14,0))</f>
        <v/>
      </c>
      <c r="J101" s="84" t="e">
        <f t="shared" si="55"/>
        <v>#VALUE!</v>
      </c>
      <c r="K101" s="84" t="e">
        <f t="shared" si="56"/>
        <v>#VALUE!</v>
      </c>
      <c r="L101" s="84" t="str">
        <f t="shared" si="57"/>
        <v/>
      </c>
      <c r="M101" s="84" t="str">
        <f t="shared" si="58"/>
        <v/>
      </c>
      <c r="N101" s="98" t="str">
        <f>IF(C101="","",VLOOKUP(C101,listaBolsa!$D$2:$AZ$276,23,0))</f>
        <v/>
      </c>
      <c r="O101" s="99" t="str">
        <f>IF(C101="","",VLOOKUP(C101,listaBolsa!$D$2:$AZ$276,27,0))</f>
        <v/>
      </c>
      <c r="P101" s="100" t="e">
        <f t="shared" si="59"/>
        <v>#VALUE!</v>
      </c>
      <c r="Q101" s="100" t="e">
        <f t="shared" si="60"/>
        <v>#VALUE!</v>
      </c>
      <c r="R101" s="100" t="str">
        <f t="shared" si="61"/>
        <v/>
      </c>
      <c r="S101" s="100" t="str">
        <f t="shared" si="62"/>
        <v/>
      </c>
      <c r="T101" s="85" t="str">
        <f>IF(C101="","",VLOOKUP(C101,listaBolsa!$D$2:$BB$276,36,0))</f>
        <v/>
      </c>
      <c r="U101" s="86" t="str">
        <f>IF(C101="","",VLOOKUP(C101,listaBolsa!$D$2:$BB$276,40,0))</f>
        <v/>
      </c>
      <c r="V101" s="87" t="e">
        <f t="shared" si="63"/>
        <v>#VALUE!</v>
      </c>
      <c r="W101" s="87" t="e">
        <f t="shared" si="64"/>
        <v>#VALUE!</v>
      </c>
      <c r="X101" s="87" t="str">
        <f t="shared" si="65"/>
        <v/>
      </c>
      <c r="Y101" s="87" t="str">
        <f t="shared" si="66"/>
        <v/>
      </c>
      <c r="Z101" s="88" t="str">
        <f t="shared" si="67"/>
        <v/>
      </c>
      <c r="AA101" s="88" t="str">
        <f t="shared" si="68"/>
        <v/>
      </c>
      <c r="AB101" s="78" t="str">
        <f t="shared" si="69"/>
        <v/>
      </c>
      <c r="AC101" s="91" t="str">
        <f t="shared" si="70"/>
        <v/>
      </c>
      <c r="AD101" s="5"/>
      <c r="BG101" s="7">
        <v>91</v>
      </c>
      <c r="DA101" s="7" t="e">
        <f>VLOOKUP(C101,listaBolsa!$D$2:$BA$248,1,0)</f>
        <v>#N/A</v>
      </c>
      <c r="DB101" s="7" t="e">
        <f>VLOOKUP(C101,listaBolsa!$D$2:$BA$248,2,0)</f>
        <v>#N/A</v>
      </c>
      <c r="DC101" s="7" t="e">
        <f>VLOOKUP(C101,listaBolsa!$D$2:$BA$248,10,0)</f>
        <v>#N/A</v>
      </c>
      <c r="DD101" s="7" t="e">
        <f>VLOOKUP(C101,listaBolsa!$D$2:$BA$248,14,0)</f>
        <v>#N/A</v>
      </c>
      <c r="DE101" s="7" t="e">
        <f>VLOOKUP(C101,listaBolsa!$D$2:$BA$248,23,0)</f>
        <v>#N/A</v>
      </c>
      <c r="DF101" s="7" t="e">
        <f>VLOOKUP(C101,listaBolsa!$D$2:$BA$248,29,0)</f>
        <v>#N/A</v>
      </c>
      <c r="DG101" s="7" t="e">
        <f>VLOOKUP(C101,listaBolsa!$D$2:$BA$248,36,0)</f>
        <v>#N/A</v>
      </c>
      <c r="DH101" s="7" t="e">
        <f>VLOOKUP(C101,listaBolsa!$D$2:$BA$248,40,0)</f>
        <v>#N/A</v>
      </c>
      <c r="DI101" s="7" t="e">
        <f>VLOOKUP(C101,listaBolsa!$D$2:$BA$248,48,0)</f>
        <v>#N/A</v>
      </c>
      <c r="DJ101" s="7" t="e">
        <f t="shared" si="71"/>
        <v>#N/A</v>
      </c>
      <c r="DK101" s="7" t="e">
        <f t="shared" si="72"/>
        <v>#N/A</v>
      </c>
      <c r="DL101" s="7" t="e">
        <f t="shared" si="73"/>
        <v>#N/A</v>
      </c>
      <c r="DM101" s="7" t="e">
        <f t="shared" si="74"/>
        <v>#N/A</v>
      </c>
      <c r="DN101" s="7" t="e">
        <f t="shared" si="75"/>
        <v>#N/A</v>
      </c>
      <c r="DO101" s="7" t="e">
        <f t="shared" si="76"/>
        <v>#N/A</v>
      </c>
      <c r="DP101" s="7" t="e">
        <f t="shared" si="77"/>
        <v>#N/A</v>
      </c>
      <c r="DQ101" s="7" t="e">
        <f t="shared" si="78"/>
        <v>#N/A</v>
      </c>
      <c r="DR101" s="7" t="e">
        <f t="shared" si="79"/>
        <v>#N/A</v>
      </c>
    </row>
    <row r="102" spans="1:122" s="7" customFormat="1" ht="20" hidden="1">
      <c r="A102" s="75" t="str">
        <f t="shared" si="54"/>
        <v/>
      </c>
      <c r="B102" s="101"/>
      <c r="C102" s="83"/>
      <c r="D102" s="75" t="str">
        <f>IF(C102="","",VLOOKUP(C102,listaBolsa!$D$2:$H$276,2,0))</f>
        <v/>
      </c>
      <c r="E102" s="101" t="str">
        <f>IF(C102="","",VLOOKUP(C102,listaBolsa!$D$2:$H$276,3,0))</f>
        <v/>
      </c>
      <c r="F102" s="102"/>
      <c r="G102" s="92" t="str">
        <f>IF(C102="","",VLOOKUP(C102,listaBolsa!$D$2:$H$276,5,0))</f>
        <v/>
      </c>
      <c r="H102" s="96" t="str">
        <f>IF(C102="","",VLOOKUP(C102,listaBolsa!$D$2:$W$276,10,0))</f>
        <v/>
      </c>
      <c r="I102" s="97" t="str">
        <f>IF(C102="","",VLOOKUP(C102,listaBolsa!$D$2:$W$276,14,0))</f>
        <v/>
      </c>
      <c r="J102" s="84" t="e">
        <f t="shared" si="55"/>
        <v>#VALUE!</v>
      </c>
      <c r="K102" s="84" t="e">
        <f t="shared" si="56"/>
        <v>#VALUE!</v>
      </c>
      <c r="L102" s="84" t="str">
        <f t="shared" si="57"/>
        <v/>
      </c>
      <c r="M102" s="84" t="str">
        <f t="shared" si="58"/>
        <v/>
      </c>
      <c r="N102" s="98" t="str">
        <f>IF(C102="","",VLOOKUP(C102,listaBolsa!$D$2:$AZ$276,23,0))</f>
        <v/>
      </c>
      <c r="O102" s="99" t="str">
        <f>IF(C102="","",VLOOKUP(C102,listaBolsa!$D$2:$AZ$276,27,0))</f>
        <v/>
      </c>
      <c r="P102" s="100" t="e">
        <f t="shared" si="59"/>
        <v>#VALUE!</v>
      </c>
      <c r="Q102" s="100" t="e">
        <f t="shared" si="60"/>
        <v>#VALUE!</v>
      </c>
      <c r="R102" s="100" t="str">
        <f t="shared" si="61"/>
        <v/>
      </c>
      <c r="S102" s="100" t="str">
        <f t="shared" si="62"/>
        <v/>
      </c>
      <c r="T102" s="85" t="str">
        <f>IF(C102="","",VLOOKUP(C102,listaBolsa!$D$2:$BB$276,36,0))</f>
        <v/>
      </c>
      <c r="U102" s="86" t="str">
        <f>IF(C102="","",VLOOKUP(C102,listaBolsa!$D$2:$BB$276,40,0))</f>
        <v/>
      </c>
      <c r="V102" s="87" t="e">
        <f t="shared" si="63"/>
        <v>#VALUE!</v>
      </c>
      <c r="W102" s="87" t="e">
        <f t="shared" si="64"/>
        <v>#VALUE!</v>
      </c>
      <c r="X102" s="87" t="str">
        <f t="shared" si="65"/>
        <v/>
      </c>
      <c r="Y102" s="87" t="str">
        <f t="shared" si="66"/>
        <v/>
      </c>
      <c r="Z102" s="88" t="str">
        <f t="shared" si="67"/>
        <v/>
      </c>
      <c r="AA102" s="88" t="str">
        <f t="shared" si="68"/>
        <v/>
      </c>
      <c r="AB102" s="78" t="str">
        <f t="shared" si="69"/>
        <v/>
      </c>
      <c r="AC102" s="91" t="str">
        <f t="shared" si="70"/>
        <v/>
      </c>
      <c r="AD102" s="5"/>
      <c r="BG102" s="7">
        <v>92</v>
      </c>
      <c r="DA102" s="7" t="e">
        <f>VLOOKUP(C102,listaBolsa!$D$2:$BA$248,1,0)</f>
        <v>#N/A</v>
      </c>
      <c r="DB102" s="7" t="e">
        <f>VLOOKUP(C102,listaBolsa!$D$2:$BA$248,2,0)</f>
        <v>#N/A</v>
      </c>
      <c r="DC102" s="7" t="e">
        <f>VLOOKUP(C102,listaBolsa!$D$2:$BA$248,10,0)</f>
        <v>#N/A</v>
      </c>
      <c r="DD102" s="7" t="e">
        <f>VLOOKUP(C102,listaBolsa!$D$2:$BA$248,14,0)</f>
        <v>#N/A</v>
      </c>
      <c r="DE102" s="7" t="e">
        <f>VLOOKUP(C102,listaBolsa!$D$2:$BA$248,23,0)</f>
        <v>#N/A</v>
      </c>
      <c r="DF102" s="7" t="e">
        <f>VLOOKUP(C102,listaBolsa!$D$2:$BA$248,29,0)</f>
        <v>#N/A</v>
      </c>
      <c r="DG102" s="7" t="e">
        <f>VLOOKUP(C102,listaBolsa!$D$2:$BA$248,36,0)</f>
        <v>#N/A</v>
      </c>
      <c r="DH102" s="7" t="e">
        <f>VLOOKUP(C102,listaBolsa!$D$2:$BA$248,40,0)</f>
        <v>#N/A</v>
      </c>
      <c r="DI102" s="7" t="e">
        <f>VLOOKUP(C102,listaBolsa!$D$2:$BA$248,48,0)</f>
        <v>#N/A</v>
      </c>
      <c r="DJ102" s="7" t="e">
        <f t="shared" si="71"/>
        <v>#N/A</v>
      </c>
      <c r="DK102" s="7" t="e">
        <f t="shared" si="72"/>
        <v>#N/A</v>
      </c>
      <c r="DL102" s="7" t="e">
        <f t="shared" si="73"/>
        <v>#N/A</v>
      </c>
      <c r="DM102" s="7" t="e">
        <f t="shared" si="74"/>
        <v>#N/A</v>
      </c>
      <c r="DN102" s="7" t="e">
        <f t="shared" si="75"/>
        <v>#N/A</v>
      </c>
      <c r="DO102" s="7" t="e">
        <f t="shared" si="76"/>
        <v>#N/A</v>
      </c>
      <c r="DP102" s="7" t="e">
        <f t="shared" si="77"/>
        <v>#N/A</v>
      </c>
      <c r="DQ102" s="7" t="e">
        <f t="shared" si="78"/>
        <v>#N/A</v>
      </c>
      <c r="DR102" s="7" t="e">
        <f t="shared" si="79"/>
        <v>#N/A</v>
      </c>
    </row>
    <row r="103" spans="1:122" s="7" customFormat="1" ht="20" hidden="1">
      <c r="A103" s="75" t="str">
        <f t="shared" si="54"/>
        <v/>
      </c>
      <c r="B103" s="101"/>
      <c r="C103" s="83"/>
      <c r="D103" s="75" t="str">
        <f>IF(C103="","",VLOOKUP(C103,listaBolsa!$D$2:$H$276,2,0))</f>
        <v/>
      </c>
      <c r="E103" s="101" t="str">
        <f>IF(C103="","",VLOOKUP(C103,listaBolsa!$D$2:$H$276,3,0))</f>
        <v/>
      </c>
      <c r="F103" s="102"/>
      <c r="G103" s="92" t="str">
        <f>IF(C103="","",VLOOKUP(C103,listaBolsa!$D$2:$H$276,5,0))</f>
        <v/>
      </c>
      <c r="H103" s="96" t="str">
        <f>IF(C103="","",VLOOKUP(C103,listaBolsa!$D$2:$W$276,10,0))</f>
        <v/>
      </c>
      <c r="I103" s="97" t="str">
        <f>IF(C103="","",VLOOKUP(C103,listaBolsa!$D$2:$W$276,14,0))</f>
        <v/>
      </c>
      <c r="J103" s="84" t="e">
        <f t="shared" si="55"/>
        <v>#VALUE!</v>
      </c>
      <c r="K103" s="84" t="e">
        <f t="shared" si="56"/>
        <v>#VALUE!</v>
      </c>
      <c r="L103" s="84" t="str">
        <f t="shared" si="57"/>
        <v/>
      </c>
      <c r="M103" s="84" t="str">
        <f t="shared" si="58"/>
        <v/>
      </c>
      <c r="N103" s="98" t="str">
        <f>IF(C103="","",VLOOKUP(C103,listaBolsa!$D$2:$AZ$276,23,0))</f>
        <v/>
      </c>
      <c r="O103" s="99" t="str">
        <f>IF(C103="","",VLOOKUP(C103,listaBolsa!$D$2:$AZ$276,27,0))</f>
        <v/>
      </c>
      <c r="P103" s="100" t="e">
        <f t="shared" si="59"/>
        <v>#VALUE!</v>
      </c>
      <c r="Q103" s="100" t="e">
        <f t="shared" si="60"/>
        <v>#VALUE!</v>
      </c>
      <c r="R103" s="100" t="str">
        <f t="shared" si="61"/>
        <v/>
      </c>
      <c r="S103" s="100" t="str">
        <f t="shared" si="62"/>
        <v/>
      </c>
      <c r="T103" s="85" t="str">
        <f>IF(C103="","",VLOOKUP(C103,listaBolsa!$D$2:$BB$276,36,0))</f>
        <v/>
      </c>
      <c r="U103" s="86" t="str">
        <f>IF(C103="","",VLOOKUP(C103,listaBolsa!$D$2:$BB$276,40,0))</f>
        <v/>
      </c>
      <c r="V103" s="87" t="e">
        <f t="shared" si="63"/>
        <v>#VALUE!</v>
      </c>
      <c r="W103" s="87" t="e">
        <f t="shared" si="64"/>
        <v>#VALUE!</v>
      </c>
      <c r="X103" s="87" t="str">
        <f t="shared" si="65"/>
        <v/>
      </c>
      <c r="Y103" s="87" t="str">
        <f t="shared" si="66"/>
        <v/>
      </c>
      <c r="Z103" s="88" t="str">
        <f t="shared" si="67"/>
        <v/>
      </c>
      <c r="AA103" s="88" t="str">
        <f t="shared" si="68"/>
        <v/>
      </c>
      <c r="AB103" s="78" t="str">
        <f t="shared" si="69"/>
        <v/>
      </c>
      <c r="AC103" s="91" t="str">
        <f t="shared" si="70"/>
        <v/>
      </c>
      <c r="AD103" s="5"/>
      <c r="BG103" s="7">
        <v>93</v>
      </c>
      <c r="DA103" s="7" t="e">
        <f>VLOOKUP(C103,listaBolsa!$D$2:$BA$248,1,0)</f>
        <v>#N/A</v>
      </c>
      <c r="DB103" s="7" t="e">
        <f>VLOOKUP(C103,listaBolsa!$D$2:$BA$248,2,0)</f>
        <v>#N/A</v>
      </c>
      <c r="DC103" s="7" t="e">
        <f>VLOOKUP(C103,listaBolsa!$D$2:$BA$248,10,0)</f>
        <v>#N/A</v>
      </c>
      <c r="DD103" s="7" t="e">
        <f>VLOOKUP(C103,listaBolsa!$D$2:$BA$248,14,0)</f>
        <v>#N/A</v>
      </c>
      <c r="DE103" s="7" t="e">
        <f>VLOOKUP(C103,listaBolsa!$D$2:$BA$248,23,0)</f>
        <v>#N/A</v>
      </c>
      <c r="DF103" s="7" t="e">
        <f>VLOOKUP(C103,listaBolsa!$D$2:$BA$248,29,0)</f>
        <v>#N/A</v>
      </c>
      <c r="DG103" s="7" t="e">
        <f>VLOOKUP(C103,listaBolsa!$D$2:$BA$248,36,0)</f>
        <v>#N/A</v>
      </c>
      <c r="DH103" s="7" t="e">
        <f>VLOOKUP(C103,listaBolsa!$D$2:$BA$248,40,0)</f>
        <v>#N/A</v>
      </c>
      <c r="DI103" s="7" t="e">
        <f>VLOOKUP(C103,listaBolsa!$D$2:$BA$248,48,0)</f>
        <v>#N/A</v>
      </c>
      <c r="DJ103" s="7" t="e">
        <f t="shared" si="71"/>
        <v>#N/A</v>
      </c>
      <c r="DK103" s="7" t="e">
        <f t="shared" si="72"/>
        <v>#N/A</v>
      </c>
      <c r="DL103" s="7" t="e">
        <f t="shared" si="73"/>
        <v>#N/A</v>
      </c>
      <c r="DM103" s="7" t="e">
        <f t="shared" si="74"/>
        <v>#N/A</v>
      </c>
      <c r="DN103" s="7" t="e">
        <f t="shared" si="75"/>
        <v>#N/A</v>
      </c>
      <c r="DO103" s="7" t="e">
        <f t="shared" si="76"/>
        <v>#N/A</v>
      </c>
      <c r="DP103" s="7" t="e">
        <f t="shared" si="77"/>
        <v>#N/A</v>
      </c>
      <c r="DQ103" s="7" t="e">
        <f t="shared" si="78"/>
        <v>#N/A</v>
      </c>
      <c r="DR103" s="7" t="e">
        <f t="shared" si="79"/>
        <v>#N/A</v>
      </c>
    </row>
    <row r="104" spans="1:122" s="7" customFormat="1" ht="20" hidden="1">
      <c r="A104" s="75" t="str">
        <f t="shared" si="54"/>
        <v/>
      </c>
      <c r="B104" s="101"/>
      <c r="C104" s="83"/>
      <c r="D104" s="75" t="str">
        <f>IF(C104="","",VLOOKUP(C104,listaBolsa!$D$2:$H$276,2,0))</f>
        <v/>
      </c>
      <c r="E104" s="101" t="str">
        <f>IF(C104="","",VLOOKUP(C104,listaBolsa!$D$2:$H$276,3,0))</f>
        <v/>
      </c>
      <c r="F104" s="102"/>
      <c r="G104" s="92" t="str">
        <f>IF(C104="","",VLOOKUP(C104,listaBolsa!$D$2:$H$276,5,0))</f>
        <v/>
      </c>
      <c r="H104" s="96" t="str">
        <f>IF(C104="","",VLOOKUP(C104,listaBolsa!$D$2:$W$276,10,0))</f>
        <v/>
      </c>
      <c r="I104" s="97" t="str">
        <f>IF(C104="","",VLOOKUP(C104,listaBolsa!$D$2:$W$276,14,0))</f>
        <v/>
      </c>
      <c r="J104" s="84" t="e">
        <f t="shared" si="55"/>
        <v>#VALUE!</v>
      </c>
      <c r="K104" s="84" t="e">
        <f t="shared" si="56"/>
        <v>#VALUE!</v>
      </c>
      <c r="L104" s="84" t="str">
        <f t="shared" si="57"/>
        <v/>
      </c>
      <c r="M104" s="84" t="str">
        <f t="shared" si="58"/>
        <v/>
      </c>
      <c r="N104" s="98" t="str">
        <f>IF(C104="","",VLOOKUP(C104,listaBolsa!$D$2:$AZ$276,23,0))</f>
        <v/>
      </c>
      <c r="O104" s="99" t="str">
        <f>IF(C104="","",VLOOKUP(C104,listaBolsa!$D$2:$AZ$276,27,0))</f>
        <v/>
      </c>
      <c r="P104" s="100" t="e">
        <f t="shared" si="59"/>
        <v>#VALUE!</v>
      </c>
      <c r="Q104" s="100" t="e">
        <f t="shared" si="60"/>
        <v>#VALUE!</v>
      </c>
      <c r="R104" s="100" t="str">
        <f t="shared" si="61"/>
        <v/>
      </c>
      <c r="S104" s="100" t="str">
        <f t="shared" si="62"/>
        <v/>
      </c>
      <c r="T104" s="85" t="str">
        <f>IF(C104="","",VLOOKUP(C104,listaBolsa!$D$2:$BB$276,36,0))</f>
        <v/>
      </c>
      <c r="U104" s="86" t="str">
        <f>IF(C104="","",VLOOKUP(C104,listaBolsa!$D$2:$BB$276,40,0))</f>
        <v/>
      </c>
      <c r="V104" s="87" t="e">
        <f t="shared" si="63"/>
        <v>#VALUE!</v>
      </c>
      <c r="W104" s="87" t="e">
        <f t="shared" si="64"/>
        <v>#VALUE!</v>
      </c>
      <c r="X104" s="87" t="str">
        <f t="shared" si="65"/>
        <v/>
      </c>
      <c r="Y104" s="87" t="str">
        <f t="shared" si="66"/>
        <v/>
      </c>
      <c r="Z104" s="88" t="str">
        <f t="shared" si="67"/>
        <v/>
      </c>
      <c r="AA104" s="88" t="str">
        <f t="shared" si="68"/>
        <v/>
      </c>
      <c r="AB104" s="78" t="str">
        <f t="shared" si="69"/>
        <v/>
      </c>
      <c r="AC104" s="91" t="str">
        <f t="shared" si="70"/>
        <v/>
      </c>
      <c r="AD104" s="5"/>
      <c r="BG104" s="7">
        <v>94</v>
      </c>
      <c r="DA104" s="7" t="e">
        <f>VLOOKUP(C104,listaBolsa!$D$2:$BA$248,1,0)</f>
        <v>#N/A</v>
      </c>
      <c r="DB104" s="7" t="e">
        <f>VLOOKUP(C104,listaBolsa!$D$2:$BA$248,2,0)</f>
        <v>#N/A</v>
      </c>
      <c r="DC104" s="7" t="e">
        <f>VLOOKUP(C104,listaBolsa!$D$2:$BA$248,10,0)</f>
        <v>#N/A</v>
      </c>
      <c r="DD104" s="7" t="e">
        <f>VLOOKUP(C104,listaBolsa!$D$2:$BA$248,14,0)</f>
        <v>#N/A</v>
      </c>
      <c r="DE104" s="7" t="e">
        <f>VLOOKUP(C104,listaBolsa!$D$2:$BA$248,23,0)</f>
        <v>#N/A</v>
      </c>
      <c r="DF104" s="7" t="e">
        <f>VLOOKUP(C104,listaBolsa!$D$2:$BA$248,29,0)</f>
        <v>#N/A</v>
      </c>
      <c r="DG104" s="7" t="e">
        <f>VLOOKUP(C104,listaBolsa!$D$2:$BA$248,36,0)</f>
        <v>#N/A</v>
      </c>
      <c r="DH104" s="7" t="e">
        <f>VLOOKUP(C104,listaBolsa!$D$2:$BA$248,40,0)</f>
        <v>#N/A</v>
      </c>
      <c r="DI104" s="7" t="e">
        <f>VLOOKUP(C104,listaBolsa!$D$2:$BA$248,48,0)</f>
        <v>#N/A</v>
      </c>
      <c r="DJ104" s="7" t="e">
        <f t="shared" si="71"/>
        <v>#N/A</v>
      </c>
      <c r="DK104" s="7" t="e">
        <f t="shared" si="72"/>
        <v>#N/A</v>
      </c>
      <c r="DL104" s="7" t="e">
        <f t="shared" si="73"/>
        <v>#N/A</v>
      </c>
      <c r="DM104" s="7" t="e">
        <f t="shared" si="74"/>
        <v>#N/A</v>
      </c>
      <c r="DN104" s="7" t="e">
        <f t="shared" si="75"/>
        <v>#N/A</v>
      </c>
      <c r="DO104" s="7" t="e">
        <f t="shared" si="76"/>
        <v>#N/A</v>
      </c>
      <c r="DP104" s="7" t="e">
        <f t="shared" si="77"/>
        <v>#N/A</v>
      </c>
      <c r="DQ104" s="7" t="e">
        <f t="shared" si="78"/>
        <v>#N/A</v>
      </c>
      <c r="DR104" s="7" t="e">
        <f t="shared" si="79"/>
        <v>#N/A</v>
      </c>
    </row>
    <row r="105" spans="1:122" s="7" customFormat="1" ht="20" hidden="1">
      <c r="A105" s="75" t="str">
        <f t="shared" si="54"/>
        <v/>
      </c>
      <c r="B105" s="101"/>
      <c r="C105" s="83"/>
      <c r="D105" s="75" t="str">
        <f>IF(C105="","",VLOOKUP(C105,listaBolsa!$D$2:$H$276,2,0))</f>
        <v/>
      </c>
      <c r="E105" s="101" t="str">
        <f>IF(C105="","",VLOOKUP(C105,listaBolsa!$D$2:$H$276,3,0))</f>
        <v/>
      </c>
      <c r="F105" s="102"/>
      <c r="G105" s="92" t="str">
        <f>IF(C105="","",VLOOKUP(C105,listaBolsa!$D$2:$H$276,5,0))</f>
        <v/>
      </c>
      <c r="H105" s="96" t="str">
        <f>IF(C105="","",VLOOKUP(C105,listaBolsa!$D$2:$W$276,10,0))</f>
        <v/>
      </c>
      <c r="I105" s="97" t="str">
        <f>IF(C105="","",VLOOKUP(C105,listaBolsa!$D$2:$W$276,14,0))</f>
        <v/>
      </c>
      <c r="J105" s="84" t="e">
        <f t="shared" si="55"/>
        <v>#VALUE!</v>
      </c>
      <c r="K105" s="84" t="e">
        <f t="shared" si="56"/>
        <v>#VALUE!</v>
      </c>
      <c r="L105" s="84" t="str">
        <f t="shared" si="57"/>
        <v/>
      </c>
      <c r="M105" s="84" t="str">
        <f t="shared" si="58"/>
        <v/>
      </c>
      <c r="N105" s="98" t="str">
        <f>IF(C105="","",VLOOKUP(C105,listaBolsa!$D$2:$AZ$276,23,0))</f>
        <v/>
      </c>
      <c r="O105" s="99" t="str">
        <f>IF(C105="","",VLOOKUP(C105,listaBolsa!$D$2:$AZ$276,27,0))</f>
        <v/>
      </c>
      <c r="P105" s="100" t="e">
        <f t="shared" si="59"/>
        <v>#VALUE!</v>
      </c>
      <c r="Q105" s="100" t="e">
        <f t="shared" si="60"/>
        <v>#VALUE!</v>
      </c>
      <c r="R105" s="100" t="str">
        <f t="shared" si="61"/>
        <v/>
      </c>
      <c r="S105" s="100" t="str">
        <f t="shared" si="62"/>
        <v/>
      </c>
      <c r="T105" s="85" t="str">
        <f>IF(C105="","",VLOOKUP(C105,listaBolsa!$D$2:$BB$276,36,0))</f>
        <v/>
      </c>
      <c r="U105" s="86" t="str">
        <f>IF(C105="","",VLOOKUP(C105,listaBolsa!$D$2:$BB$276,40,0))</f>
        <v/>
      </c>
      <c r="V105" s="87" t="e">
        <f t="shared" si="63"/>
        <v>#VALUE!</v>
      </c>
      <c r="W105" s="87" t="e">
        <f t="shared" si="64"/>
        <v>#VALUE!</v>
      </c>
      <c r="X105" s="87" t="str">
        <f t="shared" si="65"/>
        <v/>
      </c>
      <c r="Y105" s="87" t="str">
        <f t="shared" si="66"/>
        <v/>
      </c>
      <c r="Z105" s="88" t="str">
        <f t="shared" si="67"/>
        <v/>
      </c>
      <c r="AA105" s="88" t="str">
        <f t="shared" si="68"/>
        <v/>
      </c>
      <c r="AB105" s="78" t="str">
        <f t="shared" si="69"/>
        <v/>
      </c>
      <c r="AC105" s="91" t="str">
        <f t="shared" si="70"/>
        <v/>
      </c>
      <c r="AD105" s="5"/>
      <c r="BG105" s="7">
        <v>95</v>
      </c>
      <c r="DA105" s="7" t="e">
        <f>VLOOKUP(C105,listaBolsa!$D$2:$BA$248,1,0)</f>
        <v>#N/A</v>
      </c>
      <c r="DB105" s="7" t="e">
        <f>VLOOKUP(C105,listaBolsa!$D$2:$BA$248,2,0)</f>
        <v>#N/A</v>
      </c>
      <c r="DC105" s="7" t="e">
        <f>VLOOKUP(C105,listaBolsa!$D$2:$BA$248,10,0)</f>
        <v>#N/A</v>
      </c>
      <c r="DD105" s="7" t="e">
        <f>VLOOKUP(C105,listaBolsa!$D$2:$BA$248,14,0)</f>
        <v>#N/A</v>
      </c>
      <c r="DE105" s="7" t="e">
        <f>VLOOKUP(C105,listaBolsa!$D$2:$BA$248,23,0)</f>
        <v>#N/A</v>
      </c>
      <c r="DF105" s="7" t="e">
        <f>VLOOKUP(C105,listaBolsa!$D$2:$BA$248,29,0)</f>
        <v>#N/A</v>
      </c>
      <c r="DG105" s="7" t="e">
        <f>VLOOKUP(C105,listaBolsa!$D$2:$BA$248,36,0)</f>
        <v>#N/A</v>
      </c>
      <c r="DH105" s="7" t="e">
        <f>VLOOKUP(C105,listaBolsa!$D$2:$BA$248,40,0)</f>
        <v>#N/A</v>
      </c>
      <c r="DI105" s="7" t="e">
        <f>VLOOKUP(C105,listaBolsa!$D$2:$BA$248,48,0)</f>
        <v>#N/A</v>
      </c>
      <c r="DJ105" s="7" t="e">
        <f t="shared" si="71"/>
        <v>#N/A</v>
      </c>
      <c r="DK105" s="7" t="e">
        <f t="shared" si="72"/>
        <v>#N/A</v>
      </c>
      <c r="DL105" s="7" t="e">
        <f t="shared" si="73"/>
        <v>#N/A</v>
      </c>
      <c r="DM105" s="7" t="e">
        <f t="shared" si="74"/>
        <v>#N/A</v>
      </c>
      <c r="DN105" s="7" t="e">
        <f t="shared" si="75"/>
        <v>#N/A</v>
      </c>
      <c r="DO105" s="7" t="e">
        <f t="shared" si="76"/>
        <v>#N/A</v>
      </c>
      <c r="DP105" s="7" t="e">
        <f t="shared" si="77"/>
        <v>#N/A</v>
      </c>
      <c r="DQ105" s="7" t="e">
        <f t="shared" si="78"/>
        <v>#N/A</v>
      </c>
      <c r="DR105" s="7" t="e">
        <f t="shared" si="79"/>
        <v>#N/A</v>
      </c>
    </row>
    <row r="106" spans="1:122" s="7" customFormat="1" ht="20" hidden="1">
      <c r="A106" s="75" t="str">
        <f t="shared" si="54"/>
        <v/>
      </c>
      <c r="B106" s="101"/>
      <c r="C106" s="83"/>
      <c r="D106" s="75" t="str">
        <f>IF(C106="","",VLOOKUP(C106,listaBolsa!$D$2:$H$276,2,0))</f>
        <v/>
      </c>
      <c r="E106" s="101" t="str">
        <f>IF(C106="","",VLOOKUP(C106,listaBolsa!$D$2:$H$276,3,0))</f>
        <v/>
      </c>
      <c r="F106" s="102"/>
      <c r="G106" s="92" t="str">
        <f>IF(C106="","",VLOOKUP(C106,listaBolsa!$D$2:$H$276,5,0))</f>
        <v/>
      </c>
      <c r="H106" s="96" t="str">
        <f>IF(C106="","",VLOOKUP(C106,listaBolsa!$D$2:$W$276,10,0))</f>
        <v/>
      </c>
      <c r="I106" s="97" t="str">
        <f>IF(C106="","",VLOOKUP(C106,listaBolsa!$D$2:$W$276,14,0))</f>
        <v/>
      </c>
      <c r="J106" s="84" t="e">
        <f t="shared" si="55"/>
        <v>#VALUE!</v>
      </c>
      <c r="K106" s="84" t="e">
        <f t="shared" si="56"/>
        <v>#VALUE!</v>
      </c>
      <c r="L106" s="84" t="str">
        <f t="shared" si="57"/>
        <v/>
      </c>
      <c r="M106" s="84" t="str">
        <f t="shared" si="58"/>
        <v/>
      </c>
      <c r="N106" s="98" t="str">
        <f>IF(C106="","",VLOOKUP(C106,listaBolsa!$D$2:$AZ$276,23,0))</f>
        <v/>
      </c>
      <c r="O106" s="99" t="str">
        <f>IF(C106="","",VLOOKUP(C106,listaBolsa!$D$2:$AZ$276,27,0))</f>
        <v/>
      </c>
      <c r="P106" s="100" t="e">
        <f t="shared" si="59"/>
        <v>#VALUE!</v>
      </c>
      <c r="Q106" s="100" t="e">
        <f t="shared" si="60"/>
        <v>#VALUE!</v>
      </c>
      <c r="R106" s="100" t="str">
        <f t="shared" si="61"/>
        <v/>
      </c>
      <c r="S106" s="100" t="str">
        <f t="shared" si="62"/>
        <v/>
      </c>
      <c r="T106" s="85" t="str">
        <f>IF(C106="","",VLOOKUP(C106,listaBolsa!$D$2:$BB$276,36,0))</f>
        <v/>
      </c>
      <c r="U106" s="86" t="str">
        <f>IF(C106="","",VLOOKUP(C106,listaBolsa!$D$2:$BB$276,40,0))</f>
        <v/>
      </c>
      <c r="V106" s="87" t="e">
        <f t="shared" si="63"/>
        <v>#VALUE!</v>
      </c>
      <c r="W106" s="87" t="e">
        <f t="shared" si="64"/>
        <v>#VALUE!</v>
      </c>
      <c r="X106" s="87" t="str">
        <f t="shared" si="65"/>
        <v/>
      </c>
      <c r="Y106" s="87" t="str">
        <f t="shared" si="66"/>
        <v/>
      </c>
      <c r="Z106" s="88" t="str">
        <f t="shared" si="67"/>
        <v/>
      </c>
      <c r="AA106" s="88" t="str">
        <f t="shared" si="68"/>
        <v/>
      </c>
      <c r="AB106" s="78" t="str">
        <f t="shared" si="69"/>
        <v/>
      </c>
      <c r="AC106" s="91" t="str">
        <f t="shared" si="70"/>
        <v/>
      </c>
      <c r="AD106" s="5"/>
      <c r="BG106" s="7">
        <v>96</v>
      </c>
      <c r="DA106" s="7" t="e">
        <f>VLOOKUP(C106,listaBolsa!$D$2:$BA$248,1,0)</f>
        <v>#N/A</v>
      </c>
      <c r="DB106" s="7" t="e">
        <f>VLOOKUP(C106,listaBolsa!$D$2:$BA$248,2,0)</f>
        <v>#N/A</v>
      </c>
      <c r="DC106" s="7" t="e">
        <f>VLOOKUP(C106,listaBolsa!$D$2:$BA$248,10,0)</f>
        <v>#N/A</v>
      </c>
      <c r="DD106" s="7" t="e">
        <f>VLOOKUP(C106,listaBolsa!$D$2:$BA$248,14,0)</f>
        <v>#N/A</v>
      </c>
      <c r="DE106" s="7" t="e">
        <f>VLOOKUP(C106,listaBolsa!$D$2:$BA$248,23,0)</f>
        <v>#N/A</v>
      </c>
      <c r="DF106" s="7" t="e">
        <f>VLOOKUP(C106,listaBolsa!$D$2:$BA$248,29,0)</f>
        <v>#N/A</v>
      </c>
      <c r="DG106" s="7" t="e">
        <f>VLOOKUP(C106,listaBolsa!$D$2:$BA$248,36,0)</f>
        <v>#N/A</v>
      </c>
      <c r="DH106" s="7" t="e">
        <f>VLOOKUP(C106,listaBolsa!$D$2:$BA$248,40,0)</f>
        <v>#N/A</v>
      </c>
      <c r="DI106" s="7" t="e">
        <f>VLOOKUP(C106,listaBolsa!$D$2:$BA$248,48,0)</f>
        <v>#N/A</v>
      </c>
      <c r="DJ106" s="7" t="e">
        <f t="shared" si="71"/>
        <v>#N/A</v>
      </c>
      <c r="DK106" s="7" t="e">
        <f t="shared" si="72"/>
        <v>#N/A</v>
      </c>
      <c r="DL106" s="7" t="e">
        <f t="shared" si="73"/>
        <v>#N/A</v>
      </c>
      <c r="DM106" s="7" t="e">
        <f t="shared" si="74"/>
        <v>#N/A</v>
      </c>
      <c r="DN106" s="7" t="e">
        <f t="shared" si="75"/>
        <v>#N/A</v>
      </c>
      <c r="DO106" s="7" t="e">
        <f t="shared" si="76"/>
        <v>#N/A</v>
      </c>
      <c r="DP106" s="7" t="e">
        <f t="shared" si="77"/>
        <v>#N/A</v>
      </c>
      <c r="DQ106" s="7" t="e">
        <f t="shared" si="78"/>
        <v>#N/A</v>
      </c>
      <c r="DR106" s="7" t="e">
        <f t="shared" si="79"/>
        <v>#N/A</v>
      </c>
    </row>
    <row r="107" spans="1:122" s="7" customFormat="1" ht="20" hidden="1">
      <c r="A107" s="75" t="str">
        <f t="shared" si="54"/>
        <v/>
      </c>
      <c r="B107" s="101"/>
      <c r="C107" s="83"/>
      <c r="D107" s="75" t="str">
        <f>IF(C107="","",VLOOKUP(C107,listaBolsa!$D$2:$H$276,2,0))</f>
        <v/>
      </c>
      <c r="E107" s="101" t="str">
        <f>IF(C107="","",VLOOKUP(C107,listaBolsa!$D$2:$H$276,3,0))</f>
        <v/>
      </c>
      <c r="F107" s="102"/>
      <c r="G107" s="92" t="str">
        <f>IF(C107="","",VLOOKUP(C107,listaBolsa!$D$2:$H$276,5,0))</f>
        <v/>
      </c>
      <c r="H107" s="96" t="str">
        <f>IF(C107="","",VLOOKUP(C107,listaBolsa!$D$2:$W$276,10,0))</f>
        <v/>
      </c>
      <c r="I107" s="97" t="str">
        <f>IF(C107="","",VLOOKUP(C107,listaBolsa!$D$2:$W$276,14,0))</f>
        <v/>
      </c>
      <c r="J107" s="84" t="e">
        <f t="shared" si="55"/>
        <v>#VALUE!</v>
      </c>
      <c r="K107" s="84" t="e">
        <f t="shared" si="56"/>
        <v>#VALUE!</v>
      </c>
      <c r="L107" s="84" t="str">
        <f t="shared" si="57"/>
        <v/>
      </c>
      <c r="M107" s="84" t="str">
        <f t="shared" si="58"/>
        <v/>
      </c>
      <c r="N107" s="98" t="str">
        <f>IF(C107="","",VLOOKUP(C107,listaBolsa!$D$2:$AZ$276,23,0))</f>
        <v/>
      </c>
      <c r="O107" s="99" t="str">
        <f>IF(C107="","",VLOOKUP(C107,listaBolsa!$D$2:$AZ$276,27,0))</f>
        <v/>
      </c>
      <c r="P107" s="100" t="e">
        <f t="shared" si="59"/>
        <v>#VALUE!</v>
      </c>
      <c r="Q107" s="100" t="e">
        <f t="shared" si="60"/>
        <v>#VALUE!</v>
      </c>
      <c r="R107" s="100" t="str">
        <f t="shared" si="61"/>
        <v/>
      </c>
      <c r="S107" s="100" t="str">
        <f t="shared" si="62"/>
        <v/>
      </c>
      <c r="T107" s="85" t="str">
        <f>IF(C107="","",VLOOKUP(C107,listaBolsa!$D$2:$BB$276,36,0))</f>
        <v/>
      </c>
      <c r="U107" s="86" t="str">
        <f>IF(C107="","",VLOOKUP(C107,listaBolsa!$D$2:$BB$276,40,0))</f>
        <v/>
      </c>
      <c r="V107" s="87" t="e">
        <f t="shared" si="63"/>
        <v>#VALUE!</v>
      </c>
      <c r="W107" s="87" t="e">
        <f t="shared" si="64"/>
        <v>#VALUE!</v>
      </c>
      <c r="X107" s="87" t="str">
        <f t="shared" si="65"/>
        <v/>
      </c>
      <c r="Y107" s="87" t="str">
        <f t="shared" si="66"/>
        <v/>
      </c>
      <c r="Z107" s="88" t="str">
        <f t="shared" si="67"/>
        <v/>
      </c>
      <c r="AA107" s="88" t="str">
        <f t="shared" si="68"/>
        <v/>
      </c>
      <c r="AB107" s="78" t="str">
        <f t="shared" si="69"/>
        <v/>
      </c>
      <c r="AC107" s="91" t="str">
        <f t="shared" si="70"/>
        <v/>
      </c>
      <c r="AD107" s="5"/>
      <c r="BG107" s="7">
        <v>97</v>
      </c>
      <c r="DA107" s="7" t="e">
        <f>VLOOKUP(C107,listaBolsa!$D$2:$BA$248,1,0)</f>
        <v>#N/A</v>
      </c>
      <c r="DB107" s="7" t="e">
        <f>VLOOKUP(C107,listaBolsa!$D$2:$BA$248,2,0)</f>
        <v>#N/A</v>
      </c>
      <c r="DC107" s="7" t="e">
        <f>VLOOKUP(C107,listaBolsa!$D$2:$BA$248,10,0)</f>
        <v>#N/A</v>
      </c>
      <c r="DD107" s="7" t="e">
        <f>VLOOKUP(C107,listaBolsa!$D$2:$BA$248,14,0)</f>
        <v>#N/A</v>
      </c>
      <c r="DE107" s="7" t="e">
        <f>VLOOKUP(C107,listaBolsa!$D$2:$BA$248,23,0)</f>
        <v>#N/A</v>
      </c>
      <c r="DF107" s="7" t="e">
        <f>VLOOKUP(C107,listaBolsa!$D$2:$BA$248,29,0)</f>
        <v>#N/A</v>
      </c>
      <c r="DG107" s="7" t="e">
        <f>VLOOKUP(C107,listaBolsa!$D$2:$BA$248,36,0)</f>
        <v>#N/A</v>
      </c>
      <c r="DH107" s="7" t="e">
        <f>VLOOKUP(C107,listaBolsa!$D$2:$BA$248,40,0)</f>
        <v>#N/A</v>
      </c>
      <c r="DI107" s="7" t="e">
        <f>VLOOKUP(C107,listaBolsa!$D$2:$BA$248,48,0)</f>
        <v>#N/A</v>
      </c>
      <c r="DJ107" s="7" t="e">
        <f t="shared" si="71"/>
        <v>#N/A</v>
      </c>
      <c r="DK107" s="7" t="e">
        <f t="shared" si="72"/>
        <v>#N/A</v>
      </c>
      <c r="DL107" s="7" t="e">
        <f t="shared" si="73"/>
        <v>#N/A</v>
      </c>
      <c r="DM107" s="7" t="e">
        <f t="shared" si="74"/>
        <v>#N/A</v>
      </c>
      <c r="DN107" s="7" t="e">
        <f t="shared" si="75"/>
        <v>#N/A</v>
      </c>
      <c r="DO107" s="7" t="e">
        <f t="shared" si="76"/>
        <v>#N/A</v>
      </c>
      <c r="DP107" s="7" t="e">
        <f t="shared" si="77"/>
        <v>#N/A</v>
      </c>
      <c r="DQ107" s="7" t="e">
        <f t="shared" si="78"/>
        <v>#N/A</v>
      </c>
      <c r="DR107" s="7" t="e">
        <f t="shared" si="79"/>
        <v>#N/A</v>
      </c>
    </row>
    <row r="108" spans="1:122" s="7" customFormat="1" ht="20" hidden="1">
      <c r="A108" s="75" t="str">
        <f t="shared" si="54"/>
        <v/>
      </c>
      <c r="B108" s="101"/>
      <c r="C108" s="83"/>
      <c r="D108" s="75" t="str">
        <f>IF(C108="","",VLOOKUP(C108,listaBolsa!$D$2:$H$276,2,0))</f>
        <v/>
      </c>
      <c r="E108" s="101" t="str">
        <f>IF(C108="","",VLOOKUP(C108,listaBolsa!$D$2:$H$276,3,0))</f>
        <v/>
      </c>
      <c r="F108" s="102"/>
      <c r="G108" s="92" t="str">
        <f>IF(C108="","",VLOOKUP(C108,listaBolsa!$D$2:$H$276,5,0))</f>
        <v/>
      </c>
      <c r="H108" s="96" t="str">
        <f>IF(C108="","",VLOOKUP(C108,listaBolsa!$D$2:$W$276,10,0))</f>
        <v/>
      </c>
      <c r="I108" s="97" t="str">
        <f>IF(C108="","",VLOOKUP(C108,listaBolsa!$D$2:$W$276,14,0))</f>
        <v/>
      </c>
      <c r="J108" s="84" t="e">
        <f t="shared" si="55"/>
        <v>#VALUE!</v>
      </c>
      <c r="K108" s="84" t="e">
        <f t="shared" si="56"/>
        <v>#VALUE!</v>
      </c>
      <c r="L108" s="84" t="str">
        <f t="shared" si="57"/>
        <v/>
      </c>
      <c r="M108" s="84" t="str">
        <f t="shared" si="58"/>
        <v/>
      </c>
      <c r="N108" s="98" t="str">
        <f>IF(C108="","",VLOOKUP(C108,listaBolsa!$D$2:$AZ$276,23,0))</f>
        <v/>
      </c>
      <c r="O108" s="99" t="str">
        <f>IF(C108="","",VLOOKUP(C108,listaBolsa!$D$2:$AZ$276,27,0))</f>
        <v/>
      </c>
      <c r="P108" s="100" t="e">
        <f t="shared" si="59"/>
        <v>#VALUE!</v>
      </c>
      <c r="Q108" s="100" t="e">
        <f t="shared" si="60"/>
        <v>#VALUE!</v>
      </c>
      <c r="R108" s="100" t="str">
        <f t="shared" si="61"/>
        <v/>
      </c>
      <c r="S108" s="100" t="str">
        <f t="shared" si="62"/>
        <v/>
      </c>
      <c r="T108" s="85" t="str">
        <f>IF(C108="","",VLOOKUP(C108,listaBolsa!$D$2:$BB$276,36,0))</f>
        <v/>
      </c>
      <c r="U108" s="86" t="str">
        <f>IF(C108="","",VLOOKUP(C108,listaBolsa!$D$2:$BB$276,40,0))</f>
        <v/>
      </c>
      <c r="V108" s="87" t="e">
        <f t="shared" si="63"/>
        <v>#VALUE!</v>
      </c>
      <c r="W108" s="87" t="e">
        <f t="shared" si="64"/>
        <v>#VALUE!</v>
      </c>
      <c r="X108" s="87" t="str">
        <f t="shared" si="65"/>
        <v/>
      </c>
      <c r="Y108" s="87" t="str">
        <f t="shared" si="66"/>
        <v/>
      </c>
      <c r="Z108" s="88" t="str">
        <f t="shared" si="67"/>
        <v/>
      </c>
      <c r="AA108" s="88" t="str">
        <f t="shared" si="68"/>
        <v/>
      </c>
      <c r="AB108" s="78" t="str">
        <f t="shared" si="69"/>
        <v/>
      </c>
      <c r="AC108" s="91" t="str">
        <f t="shared" si="70"/>
        <v/>
      </c>
      <c r="AD108" s="5"/>
      <c r="BG108" s="7">
        <v>98</v>
      </c>
      <c r="DA108" s="7" t="e">
        <f>VLOOKUP(C108,listaBolsa!$D$2:$BA$248,1,0)</f>
        <v>#N/A</v>
      </c>
      <c r="DB108" s="7" t="e">
        <f>VLOOKUP(C108,listaBolsa!$D$2:$BA$248,2,0)</f>
        <v>#N/A</v>
      </c>
      <c r="DC108" s="7" t="e">
        <f>VLOOKUP(C108,listaBolsa!$D$2:$BA$248,10,0)</f>
        <v>#N/A</v>
      </c>
      <c r="DD108" s="7" t="e">
        <f>VLOOKUP(C108,listaBolsa!$D$2:$BA$248,14,0)</f>
        <v>#N/A</v>
      </c>
      <c r="DE108" s="7" t="e">
        <f>VLOOKUP(C108,listaBolsa!$D$2:$BA$248,23,0)</f>
        <v>#N/A</v>
      </c>
      <c r="DF108" s="7" t="e">
        <f>VLOOKUP(C108,listaBolsa!$D$2:$BA$248,29,0)</f>
        <v>#N/A</v>
      </c>
      <c r="DG108" s="7" t="e">
        <f>VLOOKUP(C108,listaBolsa!$D$2:$BA$248,36,0)</f>
        <v>#N/A</v>
      </c>
      <c r="DH108" s="7" t="e">
        <f>VLOOKUP(C108,listaBolsa!$D$2:$BA$248,40,0)</f>
        <v>#N/A</v>
      </c>
      <c r="DI108" s="7" t="e">
        <f>VLOOKUP(C108,listaBolsa!$D$2:$BA$248,48,0)</f>
        <v>#N/A</v>
      </c>
      <c r="DJ108" s="7" t="e">
        <f t="shared" si="71"/>
        <v>#N/A</v>
      </c>
      <c r="DK108" s="7" t="e">
        <f t="shared" si="72"/>
        <v>#N/A</v>
      </c>
      <c r="DL108" s="7" t="e">
        <f t="shared" si="73"/>
        <v>#N/A</v>
      </c>
      <c r="DM108" s="7" t="e">
        <f t="shared" si="74"/>
        <v>#N/A</v>
      </c>
      <c r="DN108" s="7" t="e">
        <f t="shared" si="75"/>
        <v>#N/A</v>
      </c>
      <c r="DO108" s="7" t="e">
        <f t="shared" si="76"/>
        <v>#N/A</v>
      </c>
      <c r="DP108" s="7" t="e">
        <f t="shared" si="77"/>
        <v>#N/A</v>
      </c>
      <c r="DQ108" s="7" t="e">
        <f t="shared" si="78"/>
        <v>#N/A</v>
      </c>
      <c r="DR108" s="7" t="e">
        <f t="shared" si="79"/>
        <v>#N/A</v>
      </c>
    </row>
    <row r="109" spans="1:122" s="7" customFormat="1" ht="20" hidden="1">
      <c r="A109" s="75" t="str">
        <f t="shared" si="54"/>
        <v/>
      </c>
      <c r="B109" s="101"/>
      <c r="C109" s="83"/>
      <c r="D109" s="75" t="str">
        <f>IF(C109="","",VLOOKUP(C109,listaBolsa!$D$2:$H$276,2,0))</f>
        <v/>
      </c>
      <c r="E109" s="101" t="str">
        <f>IF(C109="","",VLOOKUP(C109,listaBolsa!$D$2:$H$276,3,0))</f>
        <v/>
      </c>
      <c r="F109" s="102"/>
      <c r="G109" s="92" t="str">
        <f>IF(C109="","",VLOOKUP(C109,listaBolsa!$D$2:$H$276,5,0))</f>
        <v/>
      </c>
      <c r="H109" s="96" t="str">
        <f>IF(C109="","",VLOOKUP(C109,listaBolsa!$D$2:$W$276,10,0))</f>
        <v/>
      </c>
      <c r="I109" s="97" t="str">
        <f>IF(C109="","",VLOOKUP(C109,listaBolsa!$D$2:$W$276,14,0))</f>
        <v/>
      </c>
      <c r="J109" s="84" t="e">
        <f t="shared" si="55"/>
        <v>#VALUE!</v>
      </c>
      <c r="K109" s="84" t="e">
        <f t="shared" si="56"/>
        <v>#VALUE!</v>
      </c>
      <c r="L109" s="84" t="str">
        <f t="shared" si="57"/>
        <v/>
      </c>
      <c r="M109" s="84" t="str">
        <f t="shared" si="58"/>
        <v/>
      </c>
      <c r="N109" s="98" t="str">
        <f>IF(C109="","",VLOOKUP(C109,listaBolsa!$D$2:$AZ$276,23,0))</f>
        <v/>
      </c>
      <c r="O109" s="99" t="str">
        <f>IF(C109="","",VLOOKUP(C109,listaBolsa!$D$2:$AZ$276,27,0))</f>
        <v/>
      </c>
      <c r="P109" s="100" t="e">
        <f t="shared" si="59"/>
        <v>#VALUE!</v>
      </c>
      <c r="Q109" s="100" t="e">
        <f t="shared" si="60"/>
        <v>#VALUE!</v>
      </c>
      <c r="R109" s="100" t="str">
        <f t="shared" si="61"/>
        <v/>
      </c>
      <c r="S109" s="100" t="str">
        <f t="shared" si="62"/>
        <v/>
      </c>
      <c r="T109" s="85" t="str">
        <f>IF(C109="","",VLOOKUP(C109,listaBolsa!$D$2:$BB$276,36,0))</f>
        <v/>
      </c>
      <c r="U109" s="86" t="str">
        <f>IF(C109="","",VLOOKUP(C109,listaBolsa!$D$2:$BB$276,40,0))</f>
        <v/>
      </c>
      <c r="V109" s="87" t="e">
        <f t="shared" si="63"/>
        <v>#VALUE!</v>
      </c>
      <c r="W109" s="87" t="e">
        <f t="shared" si="64"/>
        <v>#VALUE!</v>
      </c>
      <c r="X109" s="87" t="str">
        <f t="shared" si="65"/>
        <v/>
      </c>
      <c r="Y109" s="87" t="str">
        <f t="shared" si="66"/>
        <v/>
      </c>
      <c r="Z109" s="88" t="str">
        <f t="shared" si="67"/>
        <v/>
      </c>
      <c r="AA109" s="88" t="str">
        <f t="shared" si="68"/>
        <v/>
      </c>
      <c r="AB109" s="78" t="str">
        <f t="shared" si="69"/>
        <v/>
      </c>
      <c r="AC109" s="91" t="str">
        <f t="shared" si="70"/>
        <v/>
      </c>
      <c r="AD109" s="5"/>
      <c r="BG109" s="7">
        <v>99</v>
      </c>
      <c r="DA109" s="7" t="e">
        <f>VLOOKUP(C109,listaBolsa!$D$2:$BA$248,1,0)</f>
        <v>#N/A</v>
      </c>
      <c r="DB109" s="7" t="e">
        <f>VLOOKUP(C109,listaBolsa!$D$2:$BA$248,2,0)</f>
        <v>#N/A</v>
      </c>
      <c r="DC109" s="7" t="e">
        <f>VLOOKUP(C109,listaBolsa!$D$2:$BA$248,10,0)</f>
        <v>#N/A</v>
      </c>
      <c r="DD109" s="7" t="e">
        <f>VLOOKUP(C109,listaBolsa!$D$2:$BA$248,14,0)</f>
        <v>#N/A</v>
      </c>
      <c r="DE109" s="7" t="e">
        <f>VLOOKUP(C109,listaBolsa!$D$2:$BA$248,23,0)</f>
        <v>#N/A</v>
      </c>
      <c r="DF109" s="7" t="e">
        <f>VLOOKUP(C109,listaBolsa!$D$2:$BA$248,29,0)</f>
        <v>#N/A</v>
      </c>
      <c r="DG109" s="7" t="e">
        <f>VLOOKUP(C109,listaBolsa!$D$2:$BA$248,36,0)</f>
        <v>#N/A</v>
      </c>
      <c r="DH109" s="7" t="e">
        <f>VLOOKUP(C109,listaBolsa!$D$2:$BA$248,40,0)</f>
        <v>#N/A</v>
      </c>
      <c r="DI109" s="7" t="e">
        <f>VLOOKUP(C109,listaBolsa!$D$2:$BA$248,48,0)</f>
        <v>#N/A</v>
      </c>
      <c r="DJ109" s="7" t="e">
        <f t="shared" si="71"/>
        <v>#N/A</v>
      </c>
      <c r="DK109" s="7" t="e">
        <f t="shared" si="72"/>
        <v>#N/A</v>
      </c>
      <c r="DL109" s="7" t="e">
        <f t="shared" si="73"/>
        <v>#N/A</v>
      </c>
      <c r="DM109" s="7" t="e">
        <f t="shared" si="74"/>
        <v>#N/A</v>
      </c>
      <c r="DN109" s="7" t="e">
        <f t="shared" si="75"/>
        <v>#N/A</v>
      </c>
      <c r="DO109" s="7" t="e">
        <f t="shared" si="76"/>
        <v>#N/A</v>
      </c>
      <c r="DP109" s="7" t="e">
        <f t="shared" si="77"/>
        <v>#N/A</v>
      </c>
      <c r="DQ109" s="7" t="e">
        <f t="shared" si="78"/>
        <v>#N/A</v>
      </c>
      <c r="DR109" s="7" t="e">
        <f t="shared" si="79"/>
        <v>#N/A</v>
      </c>
    </row>
    <row r="110" spans="1:122" s="7" customFormat="1" ht="20" hidden="1">
      <c r="A110" s="75" t="str">
        <f t="shared" si="54"/>
        <v/>
      </c>
      <c r="B110" s="101"/>
      <c r="C110" s="83"/>
      <c r="D110" s="75" t="str">
        <f>IF(C110="","",VLOOKUP(C110,listaBolsa!$D$2:$H$276,2,0))</f>
        <v/>
      </c>
      <c r="E110" s="101" t="str">
        <f>IF(C110="","",VLOOKUP(C110,listaBolsa!$D$2:$H$276,3,0))</f>
        <v/>
      </c>
      <c r="F110" s="102"/>
      <c r="G110" s="92" t="str">
        <f>IF(C110="","",VLOOKUP(C110,listaBolsa!$D$2:$H$276,5,0))</f>
        <v/>
      </c>
      <c r="H110" s="96" t="str">
        <f>IF(C110="","",VLOOKUP(C110,listaBolsa!$D$2:$W$276,10,0))</f>
        <v/>
      </c>
      <c r="I110" s="97" t="str">
        <f>IF(C110="","",VLOOKUP(C110,listaBolsa!$D$2:$W$276,14,0))</f>
        <v/>
      </c>
      <c r="J110" s="84" t="e">
        <f t="shared" si="55"/>
        <v>#VALUE!</v>
      </c>
      <c r="K110" s="84" t="e">
        <f t="shared" si="56"/>
        <v>#VALUE!</v>
      </c>
      <c r="L110" s="84" t="str">
        <f t="shared" si="57"/>
        <v/>
      </c>
      <c r="M110" s="84" t="str">
        <f t="shared" si="58"/>
        <v/>
      </c>
      <c r="N110" s="98" t="str">
        <f>IF(C110="","",VLOOKUP(C110,listaBolsa!$D$2:$AZ$276,23,0))</f>
        <v/>
      </c>
      <c r="O110" s="99" t="str">
        <f>IF(C110="","",VLOOKUP(C110,listaBolsa!$D$2:$AZ$276,27,0))</f>
        <v/>
      </c>
      <c r="P110" s="100" t="e">
        <f t="shared" si="59"/>
        <v>#VALUE!</v>
      </c>
      <c r="Q110" s="100" t="e">
        <f t="shared" si="60"/>
        <v>#VALUE!</v>
      </c>
      <c r="R110" s="100" t="str">
        <f t="shared" si="61"/>
        <v/>
      </c>
      <c r="S110" s="100" t="str">
        <f t="shared" si="62"/>
        <v/>
      </c>
      <c r="T110" s="85" t="str">
        <f>IF(C110="","",VLOOKUP(C110,listaBolsa!$D$2:$BB$276,36,0))</f>
        <v/>
      </c>
      <c r="U110" s="86" t="str">
        <f>IF(C110="","",VLOOKUP(C110,listaBolsa!$D$2:$BB$276,40,0))</f>
        <v/>
      </c>
      <c r="V110" s="87" t="e">
        <f t="shared" si="63"/>
        <v>#VALUE!</v>
      </c>
      <c r="W110" s="87" t="e">
        <f t="shared" si="64"/>
        <v>#VALUE!</v>
      </c>
      <c r="X110" s="87" t="str">
        <f t="shared" si="65"/>
        <v/>
      </c>
      <c r="Y110" s="87" t="str">
        <f t="shared" si="66"/>
        <v/>
      </c>
      <c r="Z110" s="88" t="str">
        <f t="shared" si="67"/>
        <v/>
      </c>
      <c r="AA110" s="88" t="str">
        <f t="shared" si="68"/>
        <v/>
      </c>
      <c r="AB110" s="78" t="str">
        <f t="shared" si="69"/>
        <v/>
      </c>
      <c r="AC110" s="91" t="str">
        <f t="shared" si="70"/>
        <v/>
      </c>
      <c r="AD110" s="5"/>
      <c r="BG110" s="7">
        <v>100</v>
      </c>
      <c r="DA110" s="7" t="e">
        <f>VLOOKUP(C110,listaBolsa!$D$2:$BA$248,1,0)</f>
        <v>#N/A</v>
      </c>
      <c r="DB110" s="7" t="e">
        <f>VLOOKUP(C110,listaBolsa!$D$2:$BA$248,2,0)</f>
        <v>#N/A</v>
      </c>
      <c r="DC110" s="7" t="e">
        <f>VLOOKUP(C110,listaBolsa!$D$2:$BA$248,10,0)</f>
        <v>#N/A</v>
      </c>
      <c r="DD110" s="7" t="e">
        <f>VLOOKUP(C110,listaBolsa!$D$2:$BA$248,14,0)</f>
        <v>#N/A</v>
      </c>
      <c r="DE110" s="7" t="e">
        <f>VLOOKUP(C110,listaBolsa!$D$2:$BA$248,23,0)</f>
        <v>#N/A</v>
      </c>
      <c r="DF110" s="7" t="e">
        <f>VLOOKUP(C110,listaBolsa!$D$2:$BA$248,29,0)</f>
        <v>#N/A</v>
      </c>
      <c r="DG110" s="7" t="e">
        <f>VLOOKUP(C110,listaBolsa!$D$2:$BA$248,36,0)</f>
        <v>#N/A</v>
      </c>
      <c r="DH110" s="7" t="e">
        <f>VLOOKUP(C110,listaBolsa!$D$2:$BA$248,40,0)</f>
        <v>#N/A</v>
      </c>
      <c r="DI110" s="7" t="e">
        <f>VLOOKUP(C110,listaBolsa!$D$2:$BA$248,48,0)</f>
        <v>#N/A</v>
      </c>
      <c r="DJ110" s="7" t="e">
        <f t="shared" si="71"/>
        <v>#N/A</v>
      </c>
      <c r="DK110" s="7" t="e">
        <f t="shared" si="72"/>
        <v>#N/A</v>
      </c>
      <c r="DL110" s="7" t="e">
        <f t="shared" si="73"/>
        <v>#N/A</v>
      </c>
      <c r="DM110" s="7" t="e">
        <f t="shared" si="74"/>
        <v>#N/A</v>
      </c>
      <c r="DN110" s="7" t="e">
        <f t="shared" si="75"/>
        <v>#N/A</v>
      </c>
      <c r="DO110" s="7" t="e">
        <f t="shared" si="76"/>
        <v>#N/A</v>
      </c>
      <c r="DP110" s="7" t="e">
        <f t="shared" si="77"/>
        <v>#N/A</v>
      </c>
      <c r="DQ110" s="7" t="e">
        <f t="shared" si="78"/>
        <v>#N/A</v>
      </c>
      <c r="DR110" s="7" t="e">
        <f t="shared" si="79"/>
        <v>#N/A</v>
      </c>
    </row>
    <row r="111" spans="1:122" s="7" customFormat="1" ht="20" hidden="1">
      <c r="A111" s="75" t="str">
        <f t="shared" si="54"/>
        <v/>
      </c>
      <c r="B111" s="101"/>
      <c r="C111" s="83"/>
      <c r="D111" s="75" t="str">
        <f>IF(C111="","",VLOOKUP(C111,listaBolsa!$D$2:$H$276,2,0))</f>
        <v/>
      </c>
      <c r="E111" s="101" t="str">
        <f>IF(C111="","",VLOOKUP(C111,listaBolsa!$D$2:$H$276,3,0))</f>
        <v/>
      </c>
      <c r="F111" s="102"/>
      <c r="G111" s="92" t="str">
        <f>IF(C111="","",VLOOKUP(C111,listaBolsa!$D$2:$H$276,5,0))</f>
        <v/>
      </c>
      <c r="H111" s="96" t="str">
        <f>IF(C111="","",VLOOKUP(C111,listaBolsa!$D$2:$W$276,10,0))</f>
        <v/>
      </c>
      <c r="I111" s="97" t="str">
        <f>IF(C111="","",VLOOKUP(C111,listaBolsa!$D$2:$W$276,14,0))</f>
        <v/>
      </c>
      <c r="J111" s="84" t="e">
        <f t="shared" si="55"/>
        <v>#VALUE!</v>
      </c>
      <c r="K111" s="84" t="e">
        <f t="shared" si="56"/>
        <v>#VALUE!</v>
      </c>
      <c r="L111" s="84" t="str">
        <f t="shared" si="57"/>
        <v/>
      </c>
      <c r="M111" s="84" t="str">
        <f t="shared" si="58"/>
        <v/>
      </c>
      <c r="N111" s="98" t="str">
        <f>IF(C111="","",VLOOKUP(C111,listaBolsa!$D$2:$AZ$276,23,0))</f>
        <v/>
      </c>
      <c r="O111" s="99" t="str">
        <f>IF(C111="","",VLOOKUP(C111,listaBolsa!$D$2:$AZ$276,27,0))</f>
        <v/>
      </c>
      <c r="P111" s="100" t="e">
        <f t="shared" si="59"/>
        <v>#VALUE!</v>
      </c>
      <c r="Q111" s="100" t="e">
        <f t="shared" si="60"/>
        <v>#VALUE!</v>
      </c>
      <c r="R111" s="100" t="str">
        <f t="shared" si="61"/>
        <v/>
      </c>
      <c r="S111" s="100" t="str">
        <f t="shared" si="62"/>
        <v/>
      </c>
      <c r="T111" s="85" t="str">
        <f>IF(C111="","",VLOOKUP(C111,listaBolsa!$D$2:$BB$276,36,0))</f>
        <v/>
      </c>
      <c r="U111" s="86" t="str">
        <f>IF(C111="","",VLOOKUP(C111,listaBolsa!$D$2:$BB$276,40,0))</f>
        <v/>
      </c>
      <c r="V111" s="87" t="e">
        <f t="shared" si="63"/>
        <v>#VALUE!</v>
      </c>
      <c r="W111" s="87" t="e">
        <f t="shared" si="64"/>
        <v>#VALUE!</v>
      </c>
      <c r="X111" s="87" t="str">
        <f t="shared" si="65"/>
        <v/>
      </c>
      <c r="Y111" s="87" t="str">
        <f t="shared" si="66"/>
        <v/>
      </c>
      <c r="Z111" s="88" t="str">
        <f t="shared" si="67"/>
        <v/>
      </c>
      <c r="AA111" s="88" t="str">
        <f t="shared" si="68"/>
        <v/>
      </c>
      <c r="AB111" s="78" t="str">
        <f t="shared" si="69"/>
        <v/>
      </c>
      <c r="AC111" s="91" t="str">
        <f t="shared" si="70"/>
        <v/>
      </c>
      <c r="AD111" s="5"/>
      <c r="BG111" s="7">
        <v>101</v>
      </c>
      <c r="DA111" s="7" t="e">
        <f>VLOOKUP(C111,listaBolsa!$D$2:$BA$248,1,0)</f>
        <v>#N/A</v>
      </c>
      <c r="DB111" s="7" t="e">
        <f>VLOOKUP(C111,listaBolsa!$D$2:$BA$248,2,0)</f>
        <v>#N/A</v>
      </c>
      <c r="DC111" s="7" t="e">
        <f>VLOOKUP(C111,listaBolsa!$D$2:$BA$248,10,0)</f>
        <v>#N/A</v>
      </c>
      <c r="DD111" s="7" t="e">
        <f>VLOOKUP(C111,listaBolsa!$D$2:$BA$248,14,0)</f>
        <v>#N/A</v>
      </c>
      <c r="DE111" s="7" t="e">
        <f>VLOOKUP(C111,listaBolsa!$D$2:$BA$248,23,0)</f>
        <v>#N/A</v>
      </c>
      <c r="DF111" s="7" t="e">
        <f>VLOOKUP(C111,listaBolsa!$D$2:$BA$248,29,0)</f>
        <v>#N/A</v>
      </c>
      <c r="DG111" s="7" t="e">
        <f>VLOOKUP(C111,listaBolsa!$D$2:$BA$248,36,0)</f>
        <v>#N/A</v>
      </c>
      <c r="DH111" s="7" t="e">
        <f>VLOOKUP(C111,listaBolsa!$D$2:$BA$248,40,0)</f>
        <v>#N/A</v>
      </c>
      <c r="DI111" s="7" t="e">
        <f>VLOOKUP(C111,listaBolsa!$D$2:$BA$248,48,0)</f>
        <v>#N/A</v>
      </c>
      <c r="DJ111" s="7" t="e">
        <f t="shared" si="71"/>
        <v>#N/A</v>
      </c>
      <c r="DK111" s="7" t="e">
        <f t="shared" si="72"/>
        <v>#N/A</v>
      </c>
      <c r="DL111" s="7" t="e">
        <f t="shared" si="73"/>
        <v>#N/A</v>
      </c>
      <c r="DM111" s="7" t="e">
        <f t="shared" si="74"/>
        <v>#N/A</v>
      </c>
      <c r="DN111" s="7" t="e">
        <f t="shared" si="75"/>
        <v>#N/A</v>
      </c>
      <c r="DO111" s="7" t="e">
        <f t="shared" si="76"/>
        <v>#N/A</v>
      </c>
      <c r="DP111" s="7" t="e">
        <f t="shared" si="77"/>
        <v>#N/A</v>
      </c>
      <c r="DQ111" s="7" t="e">
        <f t="shared" si="78"/>
        <v>#N/A</v>
      </c>
      <c r="DR111" s="7" t="e">
        <f t="shared" si="79"/>
        <v>#N/A</v>
      </c>
    </row>
    <row r="112" spans="1:122" s="7" customFormat="1" ht="20" hidden="1">
      <c r="A112" s="75" t="str">
        <f t="shared" si="54"/>
        <v/>
      </c>
      <c r="B112" s="101"/>
      <c r="C112" s="83"/>
      <c r="D112" s="75" t="str">
        <f>IF(C112="","",VLOOKUP(C112,listaBolsa!$D$2:$H$276,2,0))</f>
        <v/>
      </c>
      <c r="E112" s="101" t="str">
        <f>IF(C112="","",VLOOKUP(C112,listaBolsa!$D$2:$H$276,3,0))</f>
        <v/>
      </c>
      <c r="F112" s="102"/>
      <c r="G112" s="92" t="str">
        <f>IF(C112="","",VLOOKUP(C112,listaBolsa!$D$2:$H$276,5,0))</f>
        <v/>
      </c>
      <c r="H112" s="96" t="str">
        <f>IF(C112="","",VLOOKUP(C112,listaBolsa!$D$2:$W$276,10,0))</f>
        <v/>
      </c>
      <c r="I112" s="97" t="str">
        <f>IF(C112="","",VLOOKUP(C112,listaBolsa!$D$2:$W$276,14,0))</f>
        <v/>
      </c>
      <c r="J112" s="84" t="e">
        <f t="shared" si="55"/>
        <v>#VALUE!</v>
      </c>
      <c r="K112" s="84" t="e">
        <f t="shared" si="56"/>
        <v>#VALUE!</v>
      </c>
      <c r="L112" s="84" t="str">
        <f t="shared" si="57"/>
        <v/>
      </c>
      <c r="M112" s="84" t="str">
        <f t="shared" si="58"/>
        <v/>
      </c>
      <c r="N112" s="98" t="str">
        <f>IF(C112="","",VLOOKUP(C112,listaBolsa!$D$2:$AZ$276,23,0))</f>
        <v/>
      </c>
      <c r="O112" s="99" t="str">
        <f>IF(C112="","",VLOOKUP(C112,listaBolsa!$D$2:$AZ$276,27,0))</f>
        <v/>
      </c>
      <c r="P112" s="100" t="e">
        <f t="shared" si="59"/>
        <v>#VALUE!</v>
      </c>
      <c r="Q112" s="100" t="e">
        <f t="shared" si="60"/>
        <v>#VALUE!</v>
      </c>
      <c r="R112" s="100" t="str">
        <f t="shared" si="61"/>
        <v/>
      </c>
      <c r="S112" s="100" t="str">
        <f t="shared" si="62"/>
        <v/>
      </c>
      <c r="T112" s="85" t="str">
        <f>IF(C112="","",VLOOKUP(C112,listaBolsa!$D$2:$BB$276,36,0))</f>
        <v/>
      </c>
      <c r="U112" s="86" t="str">
        <f>IF(C112="","",VLOOKUP(C112,listaBolsa!$D$2:$BB$276,40,0))</f>
        <v/>
      </c>
      <c r="V112" s="87" t="e">
        <f t="shared" si="63"/>
        <v>#VALUE!</v>
      </c>
      <c r="W112" s="87" t="e">
        <f t="shared" si="64"/>
        <v>#VALUE!</v>
      </c>
      <c r="X112" s="87" t="str">
        <f t="shared" si="65"/>
        <v/>
      </c>
      <c r="Y112" s="87" t="str">
        <f t="shared" si="66"/>
        <v/>
      </c>
      <c r="Z112" s="88" t="str">
        <f t="shared" si="67"/>
        <v/>
      </c>
      <c r="AA112" s="88" t="str">
        <f t="shared" si="68"/>
        <v/>
      </c>
      <c r="AB112" s="78" t="str">
        <f t="shared" si="69"/>
        <v/>
      </c>
      <c r="AC112" s="91" t="str">
        <f t="shared" si="70"/>
        <v/>
      </c>
      <c r="AD112" s="5"/>
      <c r="BG112" s="7">
        <v>102</v>
      </c>
      <c r="DA112" s="7" t="e">
        <f>VLOOKUP(C112,listaBolsa!$D$2:$BA$248,1,0)</f>
        <v>#N/A</v>
      </c>
      <c r="DB112" s="7" t="e">
        <f>VLOOKUP(C112,listaBolsa!$D$2:$BA$248,2,0)</f>
        <v>#N/A</v>
      </c>
      <c r="DC112" s="7" t="e">
        <f>VLOOKUP(C112,listaBolsa!$D$2:$BA$248,10,0)</f>
        <v>#N/A</v>
      </c>
      <c r="DD112" s="7" t="e">
        <f>VLOOKUP(C112,listaBolsa!$D$2:$BA$248,14,0)</f>
        <v>#N/A</v>
      </c>
      <c r="DE112" s="7" t="e">
        <f>VLOOKUP(C112,listaBolsa!$D$2:$BA$248,23,0)</f>
        <v>#N/A</v>
      </c>
      <c r="DF112" s="7" t="e">
        <f>VLOOKUP(C112,listaBolsa!$D$2:$BA$248,29,0)</f>
        <v>#N/A</v>
      </c>
      <c r="DG112" s="7" t="e">
        <f>VLOOKUP(C112,listaBolsa!$D$2:$BA$248,36,0)</f>
        <v>#N/A</v>
      </c>
      <c r="DH112" s="7" t="e">
        <f>VLOOKUP(C112,listaBolsa!$D$2:$BA$248,40,0)</f>
        <v>#N/A</v>
      </c>
      <c r="DI112" s="7" t="e">
        <f>VLOOKUP(C112,listaBolsa!$D$2:$BA$248,48,0)</f>
        <v>#N/A</v>
      </c>
      <c r="DJ112" s="7" t="e">
        <f t="shared" si="71"/>
        <v>#N/A</v>
      </c>
      <c r="DK112" s="7" t="e">
        <f t="shared" si="72"/>
        <v>#N/A</v>
      </c>
      <c r="DL112" s="7" t="e">
        <f t="shared" si="73"/>
        <v>#N/A</v>
      </c>
      <c r="DM112" s="7" t="e">
        <f t="shared" si="74"/>
        <v>#N/A</v>
      </c>
      <c r="DN112" s="7" t="e">
        <f t="shared" si="75"/>
        <v>#N/A</v>
      </c>
      <c r="DO112" s="7" t="e">
        <f t="shared" si="76"/>
        <v>#N/A</v>
      </c>
      <c r="DP112" s="7" t="e">
        <f t="shared" si="77"/>
        <v>#N/A</v>
      </c>
      <c r="DQ112" s="7" t="e">
        <f t="shared" si="78"/>
        <v>#N/A</v>
      </c>
      <c r="DR112" s="7" t="e">
        <f t="shared" si="79"/>
        <v>#N/A</v>
      </c>
    </row>
    <row r="113" spans="1:122" s="7" customFormat="1" ht="20" hidden="1">
      <c r="A113" s="75" t="str">
        <f t="shared" si="54"/>
        <v/>
      </c>
      <c r="B113" s="101"/>
      <c r="C113" s="83"/>
      <c r="D113" s="75" t="str">
        <f>IF(C113="","",VLOOKUP(C113,listaBolsa!$D$2:$H$276,2,0))</f>
        <v/>
      </c>
      <c r="E113" s="101" t="str">
        <f>IF(C113="","",VLOOKUP(C113,listaBolsa!$D$2:$H$276,3,0))</f>
        <v/>
      </c>
      <c r="F113" s="102"/>
      <c r="G113" s="92" t="str">
        <f>IF(C113="","",VLOOKUP(C113,listaBolsa!$D$2:$H$276,5,0))</f>
        <v/>
      </c>
      <c r="H113" s="96" t="str">
        <f>IF(C113="","",VLOOKUP(C113,listaBolsa!$D$2:$W$276,10,0))</f>
        <v/>
      </c>
      <c r="I113" s="97" t="str">
        <f>IF(C113="","",VLOOKUP(C113,listaBolsa!$D$2:$W$276,14,0))</f>
        <v/>
      </c>
      <c r="J113" s="84" t="e">
        <f t="shared" si="55"/>
        <v>#VALUE!</v>
      </c>
      <c r="K113" s="84" t="e">
        <f t="shared" si="56"/>
        <v>#VALUE!</v>
      </c>
      <c r="L113" s="84" t="str">
        <f t="shared" si="57"/>
        <v/>
      </c>
      <c r="M113" s="84" t="str">
        <f t="shared" si="58"/>
        <v/>
      </c>
      <c r="N113" s="98" t="str">
        <f>IF(C113="","",VLOOKUP(C113,listaBolsa!$D$2:$AZ$276,23,0))</f>
        <v/>
      </c>
      <c r="O113" s="99" t="str">
        <f>IF(C113="","",VLOOKUP(C113,listaBolsa!$D$2:$AZ$276,27,0))</f>
        <v/>
      </c>
      <c r="P113" s="100" t="e">
        <f t="shared" si="59"/>
        <v>#VALUE!</v>
      </c>
      <c r="Q113" s="100" t="e">
        <f t="shared" si="60"/>
        <v>#VALUE!</v>
      </c>
      <c r="R113" s="100" t="str">
        <f t="shared" si="61"/>
        <v/>
      </c>
      <c r="S113" s="100" t="str">
        <f t="shared" si="62"/>
        <v/>
      </c>
      <c r="T113" s="85" t="str">
        <f>IF(C113="","",VLOOKUP(C113,listaBolsa!$D$2:$BB$276,36,0))</f>
        <v/>
      </c>
      <c r="U113" s="86" t="str">
        <f>IF(C113="","",VLOOKUP(C113,listaBolsa!$D$2:$BB$276,40,0))</f>
        <v/>
      </c>
      <c r="V113" s="87" t="e">
        <f t="shared" si="63"/>
        <v>#VALUE!</v>
      </c>
      <c r="W113" s="87" t="e">
        <f t="shared" si="64"/>
        <v>#VALUE!</v>
      </c>
      <c r="X113" s="87" t="str">
        <f t="shared" si="65"/>
        <v/>
      </c>
      <c r="Y113" s="87" t="str">
        <f t="shared" si="66"/>
        <v/>
      </c>
      <c r="Z113" s="88" t="str">
        <f t="shared" si="67"/>
        <v/>
      </c>
      <c r="AA113" s="88" t="str">
        <f t="shared" si="68"/>
        <v/>
      </c>
      <c r="AB113" s="78" t="str">
        <f t="shared" si="69"/>
        <v/>
      </c>
      <c r="AC113" s="91" t="str">
        <f t="shared" si="70"/>
        <v/>
      </c>
      <c r="AD113" s="5"/>
      <c r="BG113" s="7">
        <v>103</v>
      </c>
      <c r="DA113" s="7" t="e">
        <f>VLOOKUP(C113,listaBolsa!$D$2:$BA$248,1,0)</f>
        <v>#N/A</v>
      </c>
      <c r="DB113" s="7" t="e">
        <f>VLOOKUP(C113,listaBolsa!$D$2:$BA$248,2,0)</f>
        <v>#N/A</v>
      </c>
      <c r="DC113" s="7" t="e">
        <f>VLOOKUP(C113,listaBolsa!$D$2:$BA$248,10,0)</f>
        <v>#N/A</v>
      </c>
      <c r="DD113" s="7" t="e">
        <f>VLOOKUP(C113,listaBolsa!$D$2:$BA$248,14,0)</f>
        <v>#N/A</v>
      </c>
      <c r="DE113" s="7" t="e">
        <f>VLOOKUP(C113,listaBolsa!$D$2:$BA$248,23,0)</f>
        <v>#N/A</v>
      </c>
      <c r="DF113" s="7" t="e">
        <f>VLOOKUP(C113,listaBolsa!$D$2:$BA$248,29,0)</f>
        <v>#N/A</v>
      </c>
      <c r="DG113" s="7" t="e">
        <f>VLOOKUP(C113,listaBolsa!$D$2:$BA$248,36,0)</f>
        <v>#N/A</v>
      </c>
      <c r="DH113" s="7" t="e">
        <f>VLOOKUP(C113,listaBolsa!$D$2:$BA$248,40,0)</f>
        <v>#N/A</v>
      </c>
      <c r="DI113" s="7" t="e">
        <f>VLOOKUP(C113,listaBolsa!$D$2:$BA$248,48,0)</f>
        <v>#N/A</v>
      </c>
      <c r="DJ113" s="7" t="e">
        <f t="shared" si="71"/>
        <v>#N/A</v>
      </c>
      <c r="DK113" s="7" t="e">
        <f t="shared" si="72"/>
        <v>#N/A</v>
      </c>
      <c r="DL113" s="7" t="e">
        <f t="shared" si="73"/>
        <v>#N/A</v>
      </c>
      <c r="DM113" s="7" t="e">
        <f t="shared" si="74"/>
        <v>#N/A</v>
      </c>
      <c r="DN113" s="7" t="e">
        <f t="shared" si="75"/>
        <v>#N/A</v>
      </c>
      <c r="DO113" s="7" t="e">
        <f t="shared" si="76"/>
        <v>#N/A</v>
      </c>
      <c r="DP113" s="7" t="e">
        <f t="shared" si="77"/>
        <v>#N/A</v>
      </c>
      <c r="DQ113" s="7" t="e">
        <f t="shared" si="78"/>
        <v>#N/A</v>
      </c>
      <c r="DR113" s="7" t="e">
        <f t="shared" si="79"/>
        <v>#N/A</v>
      </c>
    </row>
    <row r="114" spans="1:122" s="7" customFormat="1" ht="20" hidden="1">
      <c r="A114" s="75" t="str">
        <f t="shared" si="54"/>
        <v/>
      </c>
      <c r="B114" s="101"/>
      <c r="C114" s="83"/>
      <c r="D114" s="75" t="str">
        <f>IF(C114="","",VLOOKUP(C114,listaBolsa!$D$2:$H$276,2,0))</f>
        <v/>
      </c>
      <c r="E114" s="101" t="str">
        <f>IF(C114="","",VLOOKUP(C114,listaBolsa!$D$2:$H$276,3,0))</f>
        <v/>
      </c>
      <c r="F114" s="102"/>
      <c r="G114" s="92" t="str">
        <f>IF(C114="","",VLOOKUP(C114,listaBolsa!$D$2:$H$276,5,0))</f>
        <v/>
      </c>
      <c r="H114" s="96" t="str">
        <f>IF(C114="","",VLOOKUP(C114,listaBolsa!$D$2:$W$276,10,0))</f>
        <v/>
      </c>
      <c r="I114" s="97" t="str">
        <f>IF(C114="","",VLOOKUP(C114,listaBolsa!$D$2:$W$276,14,0))</f>
        <v/>
      </c>
      <c r="J114" s="84" t="e">
        <f t="shared" si="55"/>
        <v>#VALUE!</v>
      </c>
      <c r="K114" s="84" t="e">
        <f t="shared" si="56"/>
        <v>#VALUE!</v>
      </c>
      <c r="L114" s="84" t="str">
        <f t="shared" si="57"/>
        <v/>
      </c>
      <c r="M114" s="84" t="str">
        <f t="shared" si="58"/>
        <v/>
      </c>
      <c r="N114" s="98" t="str">
        <f>IF(C114="","",VLOOKUP(C114,listaBolsa!$D$2:$AZ$276,23,0))</f>
        <v/>
      </c>
      <c r="O114" s="99" t="str">
        <f>IF(C114="","",VLOOKUP(C114,listaBolsa!$D$2:$AZ$276,27,0))</f>
        <v/>
      </c>
      <c r="P114" s="100" t="e">
        <f t="shared" si="59"/>
        <v>#VALUE!</v>
      </c>
      <c r="Q114" s="100" t="e">
        <f t="shared" si="60"/>
        <v>#VALUE!</v>
      </c>
      <c r="R114" s="100" t="str">
        <f t="shared" si="61"/>
        <v/>
      </c>
      <c r="S114" s="100" t="str">
        <f t="shared" si="62"/>
        <v/>
      </c>
      <c r="T114" s="85" t="str">
        <f>IF(C114="","",VLOOKUP(C114,listaBolsa!$D$2:$BB$276,36,0))</f>
        <v/>
      </c>
      <c r="U114" s="86" t="str">
        <f>IF(C114="","",VLOOKUP(C114,listaBolsa!$D$2:$BB$276,40,0))</f>
        <v/>
      </c>
      <c r="V114" s="87" t="e">
        <f t="shared" si="63"/>
        <v>#VALUE!</v>
      </c>
      <c r="W114" s="87" t="e">
        <f t="shared" si="64"/>
        <v>#VALUE!</v>
      </c>
      <c r="X114" s="87" t="str">
        <f t="shared" si="65"/>
        <v/>
      </c>
      <c r="Y114" s="87" t="str">
        <f t="shared" si="66"/>
        <v/>
      </c>
      <c r="Z114" s="88" t="str">
        <f t="shared" si="67"/>
        <v/>
      </c>
      <c r="AA114" s="88" t="str">
        <f t="shared" si="68"/>
        <v/>
      </c>
      <c r="AB114" s="78" t="str">
        <f t="shared" si="69"/>
        <v/>
      </c>
      <c r="AC114" s="91" t="str">
        <f t="shared" si="70"/>
        <v/>
      </c>
      <c r="AD114" s="5"/>
      <c r="BG114" s="7">
        <v>104</v>
      </c>
      <c r="DA114" s="7" t="e">
        <f>VLOOKUP(C114,listaBolsa!$D$2:$BA$248,1,0)</f>
        <v>#N/A</v>
      </c>
      <c r="DB114" s="7" t="e">
        <f>VLOOKUP(C114,listaBolsa!$D$2:$BA$248,2,0)</f>
        <v>#N/A</v>
      </c>
      <c r="DC114" s="7" t="e">
        <f>VLOOKUP(C114,listaBolsa!$D$2:$BA$248,10,0)</f>
        <v>#N/A</v>
      </c>
      <c r="DD114" s="7" t="e">
        <f>VLOOKUP(C114,listaBolsa!$D$2:$BA$248,14,0)</f>
        <v>#N/A</v>
      </c>
      <c r="DE114" s="7" t="e">
        <f>VLOOKUP(C114,listaBolsa!$D$2:$BA$248,23,0)</f>
        <v>#N/A</v>
      </c>
      <c r="DF114" s="7" t="e">
        <f>VLOOKUP(C114,listaBolsa!$D$2:$BA$248,29,0)</f>
        <v>#N/A</v>
      </c>
      <c r="DG114" s="7" t="e">
        <f>VLOOKUP(C114,listaBolsa!$D$2:$BA$248,36,0)</f>
        <v>#N/A</v>
      </c>
      <c r="DH114" s="7" t="e">
        <f>VLOOKUP(C114,listaBolsa!$D$2:$BA$248,40,0)</f>
        <v>#N/A</v>
      </c>
      <c r="DI114" s="7" t="e">
        <f>VLOOKUP(C114,listaBolsa!$D$2:$BA$248,48,0)</f>
        <v>#N/A</v>
      </c>
      <c r="DJ114" s="7" t="e">
        <f t="shared" si="71"/>
        <v>#N/A</v>
      </c>
      <c r="DK114" s="7" t="e">
        <f t="shared" si="72"/>
        <v>#N/A</v>
      </c>
      <c r="DL114" s="7" t="e">
        <f t="shared" si="73"/>
        <v>#N/A</v>
      </c>
      <c r="DM114" s="7" t="e">
        <f t="shared" si="74"/>
        <v>#N/A</v>
      </c>
      <c r="DN114" s="7" t="e">
        <f t="shared" si="75"/>
        <v>#N/A</v>
      </c>
      <c r="DO114" s="7" t="e">
        <f t="shared" si="76"/>
        <v>#N/A</v>
      </c>
      <c r="DP114" s="7" t="e">
        <f t="shared" si="77"/>
        <v>#N/A</v>
      </c>
      <c r="DQ114" s="7" t="e">
        <f t="shared" si="78"/>
        <v>#N/A</v>
      </c>
      <c r="DR114" s="7" t="e">
        <f t="shared" si="79"/>
        <v>#N/A</v>
      </c>
    </row>
    <row r="115" spans="1:122" s="7" customFormat="1" ht="20" hidden="1">
      <c r="A115" s="75" t="str">
        <f t="shared" si="54"/>
        <v/>
      </c>
      <c r="B115" s="101"/>
      <c r="C115" s="83"/>
      <c r="D115" s="75" t="str">
        <f>IF(C115="","",VLOOKUP(C115,listaBolsa!$D$2:$H$276,2,0))</f>
        <v/>
      </c>
      <c r="E115" s="101" t="str">
        <f>IF(C115="","",VLOOKUP(C115,listaBolsa!$D$2:$H$276,3,0))</f>
        <v/>
      </c>
      <c r="F115" s="102"/>
      <c r="G115" s="92" t="str">
        <f>IF(C115="","",VLOOKUP(C115,listaBolsa!$D$2:$H$276,5,0))</f>
        <v/>
      </c>
      <c r="H115" s="96" t="str">
        <f>IF(C115="","",VLOOKUP(C115,listaBolsa!$D$2:$W$276,10,0))</f>
        <v/>
      </c>
      <c r="I115" s="97" t="str">
        <f>IF(C115="","",VLOOKUP(C115,listaBolsa!$D$2:$W$276,14,0))</f>
        <v/>
      </c>
      <c r="J115" s="84" t="e">
        <f t="shared" si="55"/>
        <v>#VALUE!</v>
      </c>
      <c r="K115" s="84" t="e">
        <f t="shared" si="56"/>
        <v>#VALUE!</v>
      </c>
      <c r="L115" s="84" t="str">
        <f t="shared" si="57"/>
        <v/>
      </c>
      <c r="M115" s="84" t="str">
        <f t="shared" si="58"/>
        <v/>
      </c>
      <c r="N115" s="98" t="str">
        <f>IF(C115="","",VLOOKUP(C115,listaBolsa!$D$2:$AZ$276,23,0))</f>
        <v/>
      </c>
      <c r="O115" s="99" t="str">
        <f>IF(C115="","",VLOOKUP(C115,listaBolsa!$D$2:$AZ$276,27,0))</f>
        <v/>
      </c>
      <c r="P115" s="100" t="e">
        <f t="shared" si="59"/>
        <v>#VALUE!</v>
      </c>
      <c r="Q115" s="100" t="e">
        <f t="shared" si="60"/>
        <v>#VALUE!</v>
      </c>
      <c r="R115" s="100" t="str">
        <f t="shared" si="61"/>
        <v/>
      </c>
      <c r="S115" s="100" t="str">
        <f t="shared" si="62"/>
        <v/>
      </c>
      <c r="T115" s="85" t="str">
        <f>IF(C115="","",VLOOKUP(C115,listaBolsa!$D$2:$BB$276,36,0))</f>
        <v/>
      </c>
      <c r="U115" s="86" t="str">
        <f>IF(C115="","",VLOOKUP(C115,listaBolsa!$D$2:$BB$276,40,0))</f>
        <v/>
      </c>
      <c r="V115" s="87" t="e">
        <f t="shared" si="63"/>
        <v>#VALUE!</v>
      </c>
      <c r="W115" s="87" t="e">
        <f t="shared" si="64"/>
        <v>#VALUE!</v>
      </c>
      <c r="X115" s="87" t="str">
        <f t="shared" si="65"/>
        <v/>
      </c>
      <c r="Y115" s="87" t="str">
        <f t="shared" si="66"/>
        <v/>
      </c>
      <c r="Z115" s="88" t="str">
        <f t="shared" si="67"/>
        <v/>
      </c>
      <c r="AA115" s="88" t="str">
        <f t="shared" si="68"/>
        <v/>
      </c>
      <c r="AB115" s="78" t="str">
        <f t="shared" si="69"/>
        <v/>
      </c>
      <c r="AC115" s="91" t="str">
        <f t="shared" si="70"/>
        <v/>
      </c>
      <c r="AD115" s="5"/>
      <c r="BG115" s="7">
        <v>105</v>
      </c>
      <c r="DA115" s="7" t="e">
        <f>VLOOKUP(C115,listaBolsa!$D$2:$BA$248,1,0)</f>
        <v>#N/A</v>
      </c>
      <c r="DB115" s="7" t="e">
        <f>VLOOKUP(C115,listaBolsa!$D$2:$BA$248,2,0)</f>
        <v>#N/A</v>
      </c>
      <c r="DC115" s="7" t="e">
        <f>VLOOKUP(C115,listaBolsa!$D$2:$BA$248,10,0)</f>
        <v>#N/A</v>
      </c>
      <c r="DD115" s="7" t="e">
        <f>VLOOKUP(C115,listaBolsa!$D$2:$BA$248,14,0)</f>
        <v>#N/A</v>
      </c>
      <c r="DE115" s="7" t="e">
        <f>VLOOKUP(C115,listaBolsa!$D$2:$BA$248,23,0)</f>
        <v>#N/A</v>
      </c>
      <c r="DF115" s="7" t="e">
        <f>VLOOKUP(C115,listaBolsa!$D$2:$BA$248,29,0)</f>
        <v>#N/A</v>
      </c>
      <c r="DG115" s="7" t="e">
        <f>VLOOKUP(C115,listaBolsa!$D$2:$BA$248,36,0)</f>
        <v>#N/A</v>
      </c>
      <c r="DH115" s="7" t="e">
        <f>VLOOKUP(C115,listaBolsa!$D$2:$BA$248,40,0)</f>
        <v>#N/A</v>
      </c>
      <c r="DI115" s="7" t="e">
        <f>VLOOKUP(C115,listaBolsa!$D$2:$BA$248,48,0)</f>
        <v>#N/A</v>
      </c>
      <c r="DJ115" s="7" t="e">
        <f t="shared" si="71"/>
        <v>#N/A</v>
      </c>
      <c r="DK115" s="7" t="e">
        <f t="shared" si="72"/>
        <v>#N/A</v>
      </c>
      <c r="DL115" s="7" t="e">
        <f t="shared" si="73"/>
        <v>#N/A</v>
      </c>
      <c r="DM115" s="7" t="e">
        <f t="shared" si="74"/>
        <v>#N/A</v>
      </c>
      <c r="DN115" s="7" t="e">
        <f t="shared" si="75"/>
        <v>#N/A</v>
      </c>
      <c r="DO115" s="7" t="e">
        <f t="shared" si="76"/>
        <v>#N/A</v>
      </c>
      <c r="DP115" s="7" t="e">
        <f t="shared" si="77"/>
        <v>#N/A</v>
      </c>
      <c r="DQ115" s="7" t="e">
        <f t="shared" si="78"/>
        <v>#N/A</v>
      </c>
      <c r="DR115" s="7" t="e">
        <f t="shared" si="79"/>
        <v>#N/A</v>
      </c>
    </row>
    <row r="116" spans="1:122" s="7" customFormat="1" ht="20" hidden="1">
      <c r="A116" s="75" t="str">
        <f t="shared" si="54"/>
        <v/>
      </c>
      <c r="B116" s="101"/>
      <c r="C116" s="83"/>
      <c r="D116" s="75" t="str">
        <f>IF(C116="","",VLOOKUP(C116,listaBolsa!$D$2:$H$276,2,0))</f>
        <v/>
      </c>
      <c r="E116" s="101" t="str">
        <f>IF(C116="","",VLOOKUP(C116,listaBolsa!$D$2:$H$276,3,0))</f>
        <v/>
      </c>
      <c r="F116" s="102"/>
      <c r="G116" s="92" t="str">
        <f>IF(C116="","",VLOOKUP(C116,listaBolsa!$D$2:$H$276,5,0))</f>
        <v/>
      </c>
      <c r="H116" s="96" t="str">
        <f>IF(C116="","",VLOOKUP(C116,listaBolsa!$D$2:$W$276,10,0))</f>
        <v/>
      </c>
      <c r="I116" s="97" t="str">
        <f>IF(C116="","",VLOOKUP(C116,listaBolsa!$D$2:$W$276,14,0))</f>
        <v/>
      </c>
      <c r="J116" s="84" t="e">
        <f t="shared" si="55"/>
        <v>#VALUE!</v>
      </c>
      <c r="K116" s="84" t="e">
        <f t="shared" si="56"/>
        <v>#VALUE!</v>
      </c>
      <c r="L116" s="84" t="str">
        <f t="shared" si="57"/>
        <v/>
      </c>
      <c r="M116" s="84" t="str">
        <f t="shared" si="58"/>
        <v/>
      </c>
      <c r="N116" s="98" t="str">
        <f>IF(C116="","",VLOOKUP(C116,listaBolsa!$D$2:$AZ$276,23,0))</f>
        <v/>
      </c>
      <c r="O116" s="99" t="str">
        <f>IF(C116="","",VLOOKUP(C116,listaBolsa!$D$2:$AZ$276,27,0))</f>
        <v/>
      </c>
      <c r="P116" s="100" t="e">
        <f t="shared" si="59"/>
        <v>#VALUE!</v>
      </c>
      <c r="Q116" s="100" t="e">
        <f t="shared" si="60"/>
        <v>#VALUE!</v>
      </c>
      <c r="R116" s="100" t="str">
        <f t="shared" si="61"/>
        <v/>
      </c>
      <c r="S116" s="100" t="str">
        <f t="shared" si="62"/>
        <v/>
      </c>
      <c r="T116" s="85" t="str">
        <f>IF(C116="","",VLOOKUP(C116,listaBolsa!$D$2:$BB$276,36,0))</f>
        <v/>
      </c>
      <c r="U116" s="86" t="str">
        <f>IF(C116="","",VLOOKUP(C116,listaBolsa!$D$2:$BB$276,40,0))</f>
        <v/>
      </c>
      <c r="V116" s="87" t="e">
        <f t="shared" si="63"/>
        <v>#VALUE!</v>
      </c>
      <c r="W116" s="87" t="e">
        <f t="shared" si="64"/>
        <v>#VALUE!</v>
      </c>
      <c r="X116" s="87" t="str">
        <f t="shared" si="65"/>
        <v/>
      </c>
      <c r="Y116" s="87" t="str">
        <f t="shared" si="66"/>
        <v/>
      </c>
      <c r="Z116" s="88" t="str">
        <f t="shared" si="67"/>
        <v/>
      </c>
      <c r="AA116" s="88" t="str">
        <f t="shared" si="68"/>
        <v/>
      </c>
      <c r="AB116" s="78" t="str">
        <f t="shared" si="69"/>
        <v/>
      </c>
      <c r="AC116" s="91" t="str">
        <f t="shared" si="70"/>
        <v/>
      </c>
      <c r="AD116" s="5"/>
      <c r="BG116" s="7">
        <v>106</v>
      </c>
      <c r="DA116" s="7" t="e">
        <f>VLOOKUP(C116,listaBolsa!$D$2:$BA$248,1,0)</f>
        <v>#N/A</v>
      </c>
      <c r="DB116" s="7" t="e">
        <f>VLOOKUP(C116,listaBolsa!$D$2:$BA$248,2,0)</f>
        <v>#N/A</v>
      </c>
      <c r="DC116" s="7" t="e">
        <f>VLOOKUP(C116,listaBolsa!$D$2:$BA$248,10,0)</f>
        <v>#N/A</v>
      </c>
      <c r="DD116" s="7" t="e">
        <f>VLOOKUP(C116,listaBolsa!$D$2:$BA$248,14,0)</f>
        <v>#N/A</v>
      </c>
      <c r="DE116" s="7" t="e">
        <f>VLOOKUP(C116,listaBolsa!$D$2:$BA$248,23,0)</f>
        <v>#N/A</v>
      </c>
      <c r="DF116" s="7" t="e">
        <f>VLOOKUP(C116,listaBolsa!$D$2:$BA$248,29,0)</f>
        <v>#N/A</v>
      </c>
      <c r="DG116" s="7" t="e">
        <f>VLOOKUP(C116,listaBolsa!$D$2:$BA$248,36,0)</f>
        <v>#N/A</v>
      </c>
      <c r="DH116" s="7" t="e">
        <f>VLOOKUP(C116,listaBolsa!$D$2:$BA$248,40,0)</f>
        <v>#N/A</v>
      </c>
      <c r="DI116" s="7" t="e">
        <f>VLOOKUP(C116,listaBolsa!$D$2:$BA$248,48,0)</f>
        <v>#N/A</v>
      </c>
      <c r="DJ116" s="7" t="e">
        <f t="shared" si="71"/>
        <v>#N/A</v>
      </c>
      <c r="DK116" s="7" t="e">
        <f t="shared" si="72"/>
        <v>#N/A</v>
      </c>
      <c r="DL116" s="7" t="e">
        <f t="shared" si="73"/>
        <v>#N/A</v>
      </c>
      <c r="DM116" s="7" t="e">
        <f t="shared" si="74"/>
        <v>#N/A</v>
      </c>
      <c r="DN116" s="7" t="e">
        <f t="shared" si="75"/>
        <v>#N/A</v>
      </c>
      <c r="DO116" s="7" t="e">
        <f t="shared" si="76"/>
        <v>#N/A</v>
      </c>
      <c r="DP116" s="7" t="e">
        <f t="shared" si="77"/>
        <v>#N/A</v>
      </c>
      <c r="DQ116" s="7" t="e">
        <f t="shared" si="78"/>
        <v>#N/A</v>
      </c>
      <c r="DR116" s="7" t="e">
        <f t="shared" si="79"/>
        <v>#N/A</v>
      </c>
    </row>
    <row r="117" spans="1:122" s="7" customFormat="1" ht="20" hidden="1">
      <c r="A117" s="75" t="str">
        <f t="shared" si="54"/>
        <v/>
      </c>
      <c r="B117" s="101"/>
      <c r="C117" s="83"/>
      <c r="D117" s="75" t="str">
        <f>IF(C117="","",VLOOKUP(C117,listaBolsa!$D$2:$H$276,2,0))</f>
        <v/>
      </c>
      <c r="E117" s="101" t="str">
        <f>IF(C117="","",VLOOKUP(C117,listaBolsa!$D$2:$H$276,3,0))</f>
        <v/>
      </c>
      <c r="F117" s="102"/>
      <c r="G117" s="92" t="str">
        <f>IF(C117="","",VLOOKUP(C117,listaBolsa!$D$2:$H$276,5,0))</f>
        <v/>
      </c>
      <c r="H117" s="96" t="str">
        <f>IF(C117="","",VLOOKUP(C117,listaBolsa!$D$2:$W$276,10,0))</f>
        <v/>
      </c>
      <c r="I117" s="97" t="str">
        <f>IF(C117="","",VLOOKUP(C117,listaBolsa!$D$2:$W$276,14,0))</f>
        <v/>
      </c>
      <c r="J117" s="84" t="e">
        <f t="shared" si="55"/>
        <v>#VALUE!</v>
      </c>
      <c r="K117" s="84" t="e">
        <f t="shared" si="56"/>
        <v>#VALUE!</v>
      </c>
      <c r="L117" s="84" t="str">
        <f t="shared" si="57"/>
        <v/>
      </c>
      <c r="M117" s="84" t="str">
        <f t="shared" si="58"/>
        <v/>
      </c>
      <c r="N117" s="98" t="str">
        <f>IF(C117="","",VLOOKUP(C117,listaBolsa!$D$2:$AZ$276,23,0))</f>
        <v/>
      </c>
      <c r="O117" s="99" t="str">
        <f>IF(C117="","",VLOOKUP(C117,listaBolsa!$D$2:$AZ$276,27,0))</f>
        <v/>
      </c>
      <c r="P117" s="100" t="e">
        <f t="shared" si="59"/>
        <v>#VALUE!</v>
      </c>
      <c r="Q117" s="100" t="e">
        <f t="shared" si="60"/>
        <v>#VALUE!</v>
      </c>
      <c r="R117" s="100" t="str">
        <f t="shared" si="61"/>
        <v/>
      </c>
      <c r="S117" s="100" t="str">
        <f t="shared" si="62"/>
        <v/>
      </c>
      <c r="T117" s="85" t="str">
        <f>IF(C117="","",VLOOKUP(C117,listaBolsa!$D$2:$BB$276,36,0))</f>
        <v/>
      </c>
      <c r="U117" s="86" t="str">
        <f>IF(C117="","",VLOOKUP(C117,listaBolsa!$D$2:$BB$276,40,0))</f>
        <v/>
      </c>
      <c r="V117" s="87" t="e">
        <f t="shared" si="63"/>
        <v>#VALUE!</v>
      </c>
      <c r="W117" s="87" t="e">
        <f t="shared" si="64"/>
        <v>#VALUE!</v>
      </c>
      <c r="X117" s="87" t="str">
        <f t="shared" si="65"/>
        <v/>
      </c>
      <c r="Y117" s="87" t="str">
        <f t="shared" si="66"/>
        <v/>
      </c>
      <c r="Z117" s="88" t="str">
        <f t="shared" si="67"/>
        <v/>
      </c>
      <c r="AA117" s="88" t="str">
        <f t="shared" si="68"/>
        <v/>
      </c>
      <c r="AB117" s="78" t="str">
        <f t="shared" si="69"/>
        <v/>
      </c>
      <c r="AC117" s="91" t="str">
        <f t="shared" si="70"/>
        <v/>
      </c>
      <c r="AD117" s="5"/>
      <c r="BG117" s="7">
        <v>107</v>
      </c>
      <c r="DA117" s="7" t="e">
        <f>VLOOKUP(C117,listaBolsa!$D$2:$BA$248,1,0)</f>
        <v>#N/A</v>
      </c>
      <c r="DB117" s="7" t="e">
        <f>VLOOKUP(C117,listaBolsa!$D$2:$BA$248,2,0)</f>
        <v>#N/A</v>
      </c>
      <c r="DC117" s="7" t="e">
        <f>VLOOKUP(C117,listaBolsa!$D$2:$BA$248,10,0)</f>
        <v>#N/A</v>
      </c>
      <c r="DD117" s="7" t="e">
        <f>VLOOKUP(C117,listaBolsa!$D$2:$BA$248,14,0)</f>
        <v>#N/A</v>
      </c>
      <c r="DE117" s="7" t="e">
        <f>VLOOKUP(C117,listaBolsa!$D$2:$BA$248,23,0)</f>
        <v>#N/A</v>
      </c>
      <c r="DF117" s="7" t="e">
        <f>VLOOKUP(C117,listaBolsa!$D$2:$BA$248,29,0)</f>
        <v>#N/A</v>
      </c>
      <c r="DG117" s="7" t="e">
        <f>VLOOKUP(C117,listaBolsa!$D$2:$BA$248,36,0)</f>
        <v>#N/A</v>
      </c>
      <c r="DH117" s="7" t="e">
        <f>VLOOKUP(C117,listaBolsa!$D$2:$BA$248,40,0)</f>
        <v>#N/A</v>
      </c>
      <c r="DI117" s="7" t="e">
        <f>VLOOKUP(C117,listaBolsa!$D$2:$BA$248,48,0)</f>
        <v>#N/A</v>
      </c>
      <c r="DJ117" s="7" t="e">
        <f t="shared" si="71"/>
        <v>#N/A</v>
      </c>
      <c r="DK117" s="7" t="e">
        <f t="shared" si="72"/>
        <v>#N/A</v>
      </c>
      <c r="DL117" s="7" t="e">
        <f t="shared" si="73"/>
        <v>#N/A</v>
      </c>
      <c r="DM117" s="7" t="e">
        <f t="shared" si="74"/>
        <v>#N/A</v>
      </c>
      <c r="DN117" s="7" t="e">
        <f t="shared" si="75"/>
        <v>#N/A</v>
      </c>
      <c r="DO117" s="7" t="e">
        <f t="shared" si="76"/>
        <v>#N/A</v>
      </c>
      <c r="DP117" s="7" t="e">
        <f t="shared" si="77"/>
        <v>#N/A</v>
      </c>
      <c r="DQ117" s="7" t="e">
        <f t="shared" si="78"/>
        <v>#N/A</v>
      </c>
      <c r="DR117" s="7" t="e">
        <f t="shared" si="79"/>
        <v>#N/A</v>
      </c>
    </row>
    <row r="118" spans="1:122" s="7" customFormat="1" ht="20" hidden="1">
      <c r="A118" s="75" t="str">
        <f t="shared" si="54"/>
        <v/>
      </c>
      <c r="B118" s="101"/>
      <c r="C118" s="83"/>
      <c r="D118" s="75" t="str">
        <f>IF(C118="","",VLOOKUP(C118,listaBolsa!$D$2:$H$276,2,0))</f>
        <v/>
      </c>
      <c r="E118" s="101" t="str">
        <f>IF(C118="","",VLOOKUP(C118,listaBolsa!$D$2:$H$276,3,0))</f>
        <v/>
      </c>
      <c r="F118" s="102"/>
      <c r="G118" s="92" t="str">
        <f>IF(C118="","",VLOOKUP(C118,listaBolsa!$D$2:$H$276,5,0))</f>
        <v/>
      </c>
      <c r="H118" s="96" t="str">
        <f>IF(C118="","",VLOOKUP(C118,listaBolsa!$D$2:$W$276,10,0))</f>
        <v/>
      </c>
      <c r="I118" s="97" t="str">
        <f>IF(C118="","",VLOOKUP(C118,listaBolsa!$D$2:$W$276,14,0))</f>
        <v/>
      </c>
      <c r="J118" s="84" t="e">
        <f t="shared" si="55"/>
        <v>#VALUE!</v>
      </c>
      <c r="K118" s="84" t="e">
        <f t="shared" si="56"/>
        <v>#VALUE!</v>
      </c>
      <c r="L118" s="84" t="str">
        <f t="shared" si="57"/>
        <v/>
      </c>
      <c r="M118" s="84" t="str">
        <f t="shared" si="58"/>
        <v/>
      </c>
      <c r="N118" s="98" t="str">
        <f>IF(C118="","",VLOOKUP(C118,listaBolsa!$D$2:$AZ$276,23,0))</f>
        <v/>
      </c>
      <c r="O118" s="99" t="str">
        <f>IF(C118="","",VLOOKUP(C118,listaBolsa!$D$2:$AZ$276,27,0))</f>
        <v/>
      </c>
      <c r="P118" s="100" t="e">
        <f t="shared" si="59"/>
        <v>#VALUE!</v>
      </c>
      <c r="Q118" s="100" t="e">
        <f t="shared" si="60"/>
        <v>#VALUE!</v>
      </c>
      <c r="R118" s="100" t="str">
        <f t="shared" si="61"/>
        <v/>
      </c>
      <c r="S118" s="100" t="str">
        <f t="shared" si="62"/>
        <v/>
      </c>
      <c r="T118" s="85" t="str">
        <f>IF(C118="","",VLOOKUP(C118,listaBolsa!$D$2:$BB$276,36,0))</f>
        <v/>
      </c>
      <c r="U118" s="86" t="str">
        <f>IF(C118="","",VLOOKUP(C118,listaBolsa!$D$2:$BB$276,40,0))</f>
        <v/>
      </c>
      <c r="V118" s="87" t="e">
        <f t="shared" si="63"/>
        <v>#VALUE!</v>
      </c>
      <c r="W118" s="87" t="e">
        <f t="shared" si="64"/>
        <v>#VALUE!</v>
      </c>
      <c r="X118" s="87" t="str">
        <f t="shared" si="65"/>
        <v/>
      </c>
      <c r="Y118" s="87" t="str">
        <f t="shared" si="66"/>
        <v/>
      </c>
      <c r="Z118" s="88" t="str">
        <f t="shared" si="67"/>
        <v/>
      </c>
      <c r="AA118" s="88" t="str">
        <f t="shared" si="68"/>
        <v/>
      </c>
      <c r="AB118" s="78" t="str">
        <f t="shared" si="69"/>
        <v/>
      </c>
      <c r="AC118" s="91" t="str">
        <f t="shared" si="70"/>
        <v/>
      </c>
      <c r="AD118" s="5"/>
      <c r="BG118" s="7">
        <v>108</v>
      </c>
      <c r="DA118" s="7" t="e">
        <f>VLOOKUP(C118,listaBolsa!$D$2:$BA$248,1,0)</f>
        <v>#N/A</v>
      </c>
      <c r="DB118" s="7" t="e">
        <f>VLOOKUP(C118,listaBolsa!$D$2:$BA$248,2,0)</f>
        <v>#N/A</v>
      </c>
      <c r="DC118" s="7" t="e">
        <f>VLOOKUP(C118,listaBolsa!$D$2:$BA$248,10,0)</f>
        <v>#N/A</v>
      </c>
      <c r="DD118" s="7" t="e">
        <f>VLOOKUP(C118,listaBolsa!$D$2:$BA$248,14,0)</f>
        <v>#N/A</v>
      </c>
      <c r="DE118" s="7" t="e">
        <f>VLOOKUP(C118,listaBolsa!$D$2:$BA$248,23,0)</f>
        <v>#N/A</v>
      </c>
      <c r="DF118" s="7" t="e">
        <f>VLOOKUP(C118,listaBolsa!$D$2:$BA$248,29,0)</f>
        <v>#N/A</v>
      </c>
      <c r="DG118" s="7" t="e">
        <f>VLOOKUP(C118,listaBolsa!$D$2:$BA$248,36,0)</f>
        <v>#N/A</v>
      </c>
      <c r="DH118" s="7" t="e">
        <f>VLOOKUP(C118,listaBolsa!$D$2:$BA$248,40,0)</f>
        <v>#N/A</v>
      </c>
      <c r="DI118" s="7" t="e">
        <f>VLOOKUP(C118,listaBolsa!$D$2:$BA$248,48,0)</f>
        <v>#N/A</v>
      </c>
      <c r="DJ118" s="7" t="e">
        <f t="shared" si="71"/>
        <v>#N/A</v>
      </c>
      <c r="DK118" s="7" t="e">
        <f t="shared" si="72"/>
        <v>#N/A</v>
      </c>
      <c r="DL118" s="7" t="e">
        <f t="shared" si="73"/>
        <v>#N/A</v>
      </c>
      <c r="DM118" s="7" t="e">
        <f t="shared" si="74"/>
        <v>#N/A</v>
      </c>
      <c r="DN118" s="7" t="e">
        <f t="shared" si="75"/>
        <v>#N/A</v>
      </c>
      <c r="DO118" s="7" t="e">
        <f t="shared" si="76"/>
        <v>#N/A</v>
      </c>
      <c r="DP118" s="7" t="e">
        <f t="shared" si="77"/>
        <v>#N/A</v>
      </c>
      <c r="DQ118" s="7" t="e">
        <f t="shared" si="78"/>
        <v>#N/A</v>
      </c>
      <c r="DR118" s="7" t="e">
        <f t="shared" si="79"/>
        <v>#N/A</v>
      </c>
    </row>
    <row r="119" spans="1:122" s="7" customFormat="1" ht="20" hidden="1">
      <c r="A119" s="75" t="str">
        <f t="shared" si="54"/>
        <v/>
      </c>
      <c r="B119" s="101"/>
      <c r="C119" s="83"/>
      <c r="D119" s="75" t="str">
        <f>IF(C119="","",VLOOKUP(C119,listaBolsa!$D$2:$H$276,2,0))</f>
        <v/>
      </c>
      <c r="E119" s="101" t="str">
        <f>IF(C119="","",VLOOKUP(C119,listaBolsa!$D$2:$H$276,3,0))</f>
        <v/>
      </c>
      <c r="F119" s="102"/>
      <c r="G119" s="92" t="str">
        <f>IF(C119="","",VLOOKUP(C119,listaBolsa!$D$2:$H$276,5,0))</f>
        <v/>
      </c>
      <c r="H119" s="96" t="str">
        <f>IF(C119="","",VLOOKUP(C119,listaBolsa!$D$2:$W$276,10,0))</f>
        <v/>
      </c>
      <c r="I119" s="97" t="str">
        <f>IF(C119="","",VLOOKUP(C119,listaBolsa!$D$2:$W$276,14,0))</f>
        <v/>
      </c>
      <c r="J119" s="84" t="e">
        <f t="shared" si="55"/>
        <v>#VALUE!</v>
      </c>
      <c r="K119" s="84" t="e">
        <f t="shared" si="56"/>
        <v>#VALUE!</v>
      </c>
      <c r="L119" s="84" t="str">
        <f t="shared" si="57"/>
        <v/>
      </c>
      <c r="M119" s="84" t="str">
        <f t="shared" si="58"/>
        <v/>
      </c>
      <c r="N119" s="98" t="str">
        <f>IF(C119="","",VLOOKUP(C119,listaBolsa!$D$2:$AZ$276,23,0))</f>
        <v/>
      </c>
      <c r="O119" s="99" t="str">
        <f>IF(C119="","",VLOOKUP(C119,listaBolsa!$D$2:$AZ$276,27,0))</f>
        <v/>
      </c>
      <c r="P119" s="100" t="e">
        <f t="shared" si="59"/>
        <v>#VALUE!</v>
      </c>
      <c r="Q119" s="100" t="e">
        <f t="shared" si="60"/>
        <v>#VALUE!</v>
      </c>
      <c r="R119" s="100" t="str">
        <f t="shared" si="61"/>
        <v/>
      </c>
      <c r="S119" s="100" t="str">
        <f t="shared" si="62"/>
        <v/>
      </c>
      <c r="T119" s="85" t="str">
        <f>IF(C119="","",VLOOKUP(C119,listaBolsa!$D$2:$BB$276,36,0))</f>
        <v/>
      </c>
      <c r="U119" s="86" t="str">
        <f>IF(C119="","",VLOOKUP(C119,listaBolsa!$D$2:$BB$276,40,0))</f>
        <v/>
      </c>
      <c r="V119" s="87" t="e">
        <f t="shared" si="63"/>
        <v>#VALUE!</v>
      </c>
      <c r="W119" s="87" t="e">
        <f t="shared" si="64"/>
        <v>#VALUE!</v>
      </c>
      <c r="X119" s="87" t="str">
        <f t="shared" si="65"/>
        <v/>
      </c>
      <c r="Y119" s="87" t="str">
        <f t="shared" si="66"/>
        <v/>
      </c>
      <c r="Z119" s="88" t="str">
        <f t="shared" si="67"/>
        <v/>
      </c>
      <c r="AA119" s="88" t="str">
        <f t="shared" si="68"/>
        <v/>
      </c>
      <c r="AB119" s="78" t="str">
        <f t="shared" si="69"/>
        <v/>
      </c>
      <c r="AC119" s="91" t="str">
        <f t="shared" si="70"/>
        <v/>
      </c>
      <c r="AD119" s="5"/>
      <c r="BG119" s="7">
        <v>109</v>
      </c>
      <c r="DA119" s="7" t="e">
        <f>VLOOKUP(C119,listaBolsa!$D$2:$BA$248,1,0)</f>
        <v>#N/A</v>
      </c>
      <c r="DB119" s="7" t="e">
        <f>VLOOKUP(C119,listaBolsa!$D$2:$BA$248,2,0)</f>
        <v>#N/A</v>
      </c>
      <c r="DC119" s="7" t="e">
        <f>VLOOKUP(C119,listaBolsa!$D$2:$BA$248,10,0)</f>
        <v>#N/A</v>
      </c>
      <c r="DD119" s="7" t="e">
        <f>VLOOKUP(C119,listaBolsa!$D$2:$BA$248,14,0)</f>
        <v>#N/A</v>
      </c>
      <c r="DE119" s="7" t="e">
        <f>VLOOKUP(C119,listaBolsa!$D$2:$BA$248,23,0)</f>
        <v>#N/A</v>
      </c>
      <c r="DF119" s="7" t="e">
        <f>VLOOKUP(C119,listaBolsa!$D$2:$BA$248,29,0)</f>
        <v>#N/A</v>
      </c>
      <c r="DG119" s="7" t="e">
        <f>VLOOKUP(C119,listaBolsa!$D$2:$BA$248,36,0)</f>
        <v>#N/A</v>
      </c>
      <c r="DH119" s="7" t="e">
        <f>VLOOKUP(C119,listaBolsa!$D$2:$BA$248,40,0)</f>
        <v>#N/A</v>
      </c>
      <c r="DI119" s="7" t="e">
        <f>VLOOKUP(C119,listaBolsa!$D$2:$BA$248,48,0)</f>
        <v>#N/A</v>
      </c>
      <c r="DJ119" s="7" t="e">
        <f t="shared" si="71"/>
        <v>#N/A</v>
      </c>
      <c r="DK119" s="7" t="e">
        <f t="shared" si="72"/>
        <v>#N/A</v>
      </c>
      <c r="DL119" s="7" t="e">
        <f t="shared" si="73"/>
        <v>#N/A</v>
      </c>
      <c r="DM119" s="7" t="e">
        <f t="shared" si="74"/>
        <v>#N/A</v>
      </c>
      <c r="DN119" s="7" t="e">
        <f t="shared" si="75"/>
        <v>#N/A</v>
      </c>
      <c r="DO119" s="7" t="e">
        <f t="shared" si="76"/>
        <v>#N/A</v>
      </c>
      <c r="DP119" s="7" t="e">
        <f t="shared" si="77"/>
        <v>#N/A</v>
      </c>
      <c r="DQ119" s="7" t="e">
        <f t="shared" si="78"/>
        <v>#N/A</v>
      </c>
      <c r="DR119" s="7" t="e">
        <f t="shared" si="79"/>
        <v>#N/A</v>
      </c>
    </row>
    <row r="120" spans="1:122" s="7" customFormat="1" ht="20" hidden="1">
      <c r="A120" s="75" t="str">
        <f t="shared" si="54"/>
        <v/>
      </c>
      <c r="B120" s="101"/>
      <c r="C120" s="83"/>
      <c r="D120" s="75" t="str">
        <f>IF(C120="","",VLOOKUP(C120,listaBolsa!$D$2:$H$276,2,0))</f>
        <v/>
      </c>
      <c r="E120" s="101" t="str">
        <f>IF(C120="","",VLOOKUP(C120,listaBolsa!$D$2:$H$276,3,0))</f>
        <v/>
      </c>
      <c r="F120" s="102"/>
      <c r="G120" s="92" t="str">
        <f>IF(C120="","",VLOOKUP(C120,listaBolsa!$D$2:$H$276,5,0))</f>
        <v/>
      </c>
      <c r="H120" s="96" t="str">
        <f>IF(C120="","",VLOOKUP(C120,listaBolsa!$D$2:$W$276,10,0))</f>
        <v/>
      </c>
      <c r="I120" s="97" t="str">
        <f>IF(C120="","",VLOOKUP(C120,listaBolsa!$D$2:$W$276,14,0))</f>
        <v/>
      </c>
      <c r="J120" s="84" t="e">
        <f t="shared" si="55"/>
        <v>#VALUE!</v>
      </c>
      <c r="K120" s="84" t="e">
        <f t="shared" si="56"/>
        <v>#VALUE!</v>
      </c>
      <c r="L120" s="84" t="str">
        <f t="shared" si="57"/>
        <v/>
      </c>
      <c r="M120" s="84" t="str">
        <f t="shared" si="58"/>
        <v/>
      </c>
      <c r="N120" s="98" t="str">
        <f>IF(C120="","",VLOOKUP(C120,listaBolsa!$D$2:$AZ$276,23,0))</f>
        <v/>
      </c>
      <c r="O120" s="99" t="str">
        <f>IF(C120="","",VLOOKUP(C120,listaBolsa!$D$2:$AZ$276,27,0))</f>
        <v/>
      </c>
      <c r="P120" s="100" t="e">
        <f t="shared" si="59"/>
        <v>#VALUE!</v>
      </c>
      <c r="Q120" s="100" t="e">
        <f t="shared" si="60"/>
        <v>#VALUE!</v>
      </c>
      <c r="R120" s="100" t="str">
        <f t="shared" si="61"/>
        <v/>
      </c>
      <c r="S120" s="100" t="str">
        <f t="shared" si="62"/>
        <v/>
      </c>
      <c r="T120" s="85" t="str">
        <f>IF(C120="","",VLOOKUP(C120,listaBolsa!$D$2:$BB$276,36,0))</f>
        <v/>
      </c>
      <c r="U120" s="86" t="str">
        <f>IF(C120="","",VLOOKUP(C120,listaBolsa!$D$2:$BB$276,40,0))</f>
        <v/>
      </c>
      <c r="V120" s="87" t="e">
        <f t="shared" si="63"/>
        <v>#VALUE!</v>
      </c>
      <c r="W120" s="87" t="e">
        <f t="shared" si="64"/>
        <v>#VALUE!</v>
      </c>
      <c r="X120" s="87" t="str">
        <f t="shared" si="65"/>
        <v/>
      </c>
      <c r="Y120" s="87" t="str">
        <f t="shared" si="66"/>
        <v/>
      </c>
      <c r="Z120" s="88" t="str">
        <f t="shared" si="67"/>
        <v/>
      </c>
      <c r="AA120" s="88" t="str">
        <f t="shared" si="68"/>
        <v/>
      </c>
      <c r="AB120" s="78" t="str">
        <f t="shared" si="69"/>
        <v/>
      </c>
      <c r="AC120" s="91" t="str">
        <f t="shared" si="70"/>
        <v/>
      </c>
      <c r="AD120" s="5"/>
      <c r="BG120" s="7">
        <v>110</v>
      </c>
      <c r="DA120" s="7" t="e">
        <f>VLOOKUP(C120,listaBolsa!$D$2:$BA$248,1,0)</f>
        <v>#N/A</v>
      </c>
      <c r="DB120" s="7" t="e">
        <f>VLOOKUP(C120,listaBolsa!$D$2:$BA$248,2,0)</f>
        <v>#N/A</v>
      </c>
      <c r="DC120" s="7" t="e">
        <f>VLOOKUP(C120,listaBolsa!$D$2:$BA$248,10,0)</f>
        <v>#N/A</v>
      </c>
      <c r="DD120" s="7" t="e">
        <f>VLOOKUP(C120,listaBolsa!$D$2:$BA$248,14,0)</f>
        <v>#N/A</v>
      </c>
      <c r="DE120" s="7" t="e">
        <f>VLOOKUP(C120,listaBolsa!$D$2:$BA$248,23,0)</f>
        <v>#N/A</v>
      </c>
      <c r="DF120" s="7" t="e">
        <f>VLOOKUP(C120,listaBolsa!$D$2:$BA$248,29,0)</f>
        <v>#N/A</v>
      </c>
      <c r="DG120" s="7" t="e">
        <f>VLOOKUP(C120,listaBolsa!$D$2:$BA$248,36,0)</f>
        <v>#N/A</v>
      </c>
      <c r="DH120" s="7" t="e">
        <f>VLOOKUP(C120,listaBolsa!$D$2:$BA$248,40,0)</f>
        <v>#N/A</v>
      </c>
      <c r="DI120" s="7" t="e">
        <f>VLOOKUP(C120,listaBolsa!$D$2:$BA$248,48,0)</f>
        <v>#N/A</v>
      </c>
      <c r="DJ120" s="7" t="e">
        <f t="shared" si="71"/>
        <v>#N/A</v>
      </c>
      <c r="DK120" s="7" t="e">
        <f t="shared" si="72"/>
        <v>#N/A</v>
      </c>
      <c r="DL120" s="7" t="e">
        <f t="shared" si="73"/>
        <v>#N/A</v>
      </c>
      <c r="DM120" s="7" t="e">
        <f t="shared" si="74"/>
        <v>#N/A</v>
      </c>
      <c r="DN120" s="7" t="e">
        <f t="shared" si="75"/>
        <v>#N/A</v>
      </c>
      <c r="DO120" s="7" t="e">
        <f t="shared" si="76"/>
        <v>#N/A</v>
      </c>
      <c r="DP120" s="7" t="e">
        <f t="shared" si="77"/>
        <v>#N/A</v>
      </c>
      <c r="DQ120" s="7" t="e">
        <f t="shared" si="78"/>
        <v>#N/A</v>
      </c>
      <c r="DR120" s="7" t="e">
        <f t="shared" si="79"/>
        <v>#N/A</v>
      </c>
    </row>
    <row r="121" spans="1:122" s="7" customFormat="1" ht="20" hidden="1">
      <c r="A121" s="75" t="str">
        <f t="shared" si="54"/>
        <v/>
      </c>
      <c r="B121" s="101"/>
      <c r="C121" s="83"/>
      <c r="D121" s="75" t="str">
        <f>IF(C121="","",VLOOKUP(C121,listaBolsa!$D$2:$H$276,2,0))</f>
        <v/>
      </c>
      <c r="E121" s="101" t="str">
        <f>IF(C121="","",VLOOKUP(C121,listaBolsa!$D$2:$H$276,3,0))</f>
        <v/>
      </c>
      <c r="F121" s="102"/>
      <c r="G121" s="92" t="str">
        <f>IF(C121="","",VLOOKUP(C121,listaBolsa!$D$2:$H$276,5,0))</f>
        <v/>
      </c>
      <c r="H121" s="96" t="str">
        <f>IF(C121="","",VLOOKUP(C121,listaBolsa!$D$2:$W$276,10,0))</f>
        <v/>
      </c>
      <c r="I121" s="97" t="str">
        <f>IF(C121="","",VLOOKUP(C121,listaBolsa!$D$2:$W$276,14,0))</f>
        <v/>
      </c>
      <c r="J121" s="84" t="e">
        <f t="shared" si="55"/>
        <v>#VALUE!</v>
      </c>
      <c r="K121" s="84" t="e">
        <f t="shared" si="56"/>
        <v>#VALUE!</v>
      </c>
      <c r="L121" s="84" t="str">
        <f t="shared" si="57"/>
        <v/>
      </c>
      <c r="M121" s="84" t="str">
        <f t="shared" si="58"/>
        <v/>
      </c>
      <c r="N121" s="98" t="str">
        <f>IF(C121="","",VLOOKUP(C121,listaBolsa!$D$2:$AZ$276,23,0))</f>
        <v/>
      </c>
      <c r="O121" s="99" t="str">
        <f>IF(C121="","",VLOOKUP(C121,listaBolsa!$D$2:$AZ$276,27,0))</f>
        <v/>
      </c>
      <c r="P121" s="100" t="e">
        <f t="shared" si="59"/>
        <v>#VALUE!</v>
      </c>
      <c r="Q121" s="100" t="e">
        <f t="shared" si="60"/>
        <v>#VALUE!</v>
      </c>
      <c r="R121" s="100" t="str">
        <f t="shared" si="61"/>
        <v/>
      </c>
      <c r="S121" s="100" t="str">
        <f t="shared" si="62"/>
        <v/>
      </c>
      <c r="T121" s="85" t="str">
        <f>IF(C121="","",VLOOKUP(C121,listaBolsa!$D$2:$BB$276,36,0))</f>
        <v/>
      </c>
      <c r="U121" s="86" t="str">
        <f>IF(C121="","",VLOOKUP(C121,listaBolsa!$D$2:$BB$276,40,0))</f>
        <v/>
      </c>
      <c r="V121" s="87" t="e">
        <f t="shared" si="63"/>
        <v>#VALUE!</v>
      </c>
      <c r="W121" s="87" t="e">
        <f t="shared" si="64"/>
        <v>#VALUE!</v>
      </c>
      <c r="X121" s="87" t="str">
        <f t="shared" si="65"/>
        <v/>
      </c>
      <c r="Y121" s="87" t="str">
        <f t="shared" si="66"/>
        <v/>
      </c>
      <c r="Z121" s="88" t="str">
        <f t="shared" si="67"/>
        <v/>
      </c>
      <c r="AA121" s="88" t="str">
        <f t="shared" si="68"/>
        <v/>
      </c>
      <c r="AB121" s="78" t="str">
        <f t="shared" si="69"/>
        <v/>
      </c>
      <c r="AC121" s="91" t="str">
        <f t="shared" si="70"/>
        <v/>
      </c>
      <c r="AD121" s="5"/>
      <c r="BG121" s="7">
        <v>111</v>
      </c>
      <c r="DA121" s="7" t="e">
        <f>VLOOKUP(C121,listaBolsa!$D$2:$BA$248,1,0)</f>
        <v>#N/A</v>
      </c>
      <c r="DB121" s="7" t="e">
        <f>VLOOKUP(C121,listaBolsa!$D$2:$BA$248,2,0)</f>
        <v>#N/A</v>
      </c>
      <c r="DC121" s="7" t="e">
        <f>VLOOKUP(C121,listaBolsa!$D$2:$BA$248,10,0)</f>
        <v>#N/A</v>
      </c>
      <c r="DD121" s="7" t="e">
        <f>VLOOKUP(C121,listaBolsa!$D$2:$BA$248,14,0)</f>
        <v>#N/A</v>
      </c>
      <c r="DE121" s="7" t="e">
        <f>VLOOKUP(C121,listaBolsa!$D$2:$BA$248,23,0)</f>
        <v>#N/A</v>
      </c>
      <c r="DF121" s="7" t="e">
        <f>VLOOKUP(C121,listaBolsa!$D$2:$BA$248,29,0)</f>
        <v>#N/A</v>
      </c>
      <c r="DG121" s="7" t="e">
        <f>VLOOKUP(C121,listaBolsa!$D$2:$BA$248,36,0)</f>
        <v>#N/A</v>
      </c>
      <c r="DH121" s="7" t="e">
        <f>VLOOKUP(C121,listaBolsa!$D$2:$BA$248,40,0)</f>
        <v>#N/A</v>
      </c>
      <c r="DI121" s="7" t="e">
        <f>VLOOKUP(C121,listaBolsa!$D$2:$BA$248,48,0)</f>
        <v>#N/A</v>
      </c>
      <c r="DJ121" s="7" t="e">
        <f t="shared" si="71"/>
        <v>#N/A</v>
      </c>
      <c r="DK121" s="7" t="e">
        <f t="shared" si="72"/>
        <v>#N/A</v>
      </c>
      <c r="DL121" s="7" t="e">
        <f t="shared" si="73"/>
        <v>#N/A</v>
      </c>
      <c r="DM121" s="7" t="e">
        <f t="shared" si="74"/>
        <v>#N/A</v>
      </c>
      <c r="DN121" s="7" t="e">
        <f t="shared" si="75"/>
        <v>#N/A</v>
      </c>
      <c r="DO121" s="7" t="e">
        <f t="shared" si="76"/>
        <v>#N/A</v>
      </c>
      <c r="DP121" s="7" t="e">
        <f t="shared" si="77"/>
        <v>#N/A</v>
      </c>
      <c r="DQ121" s="7" t="e">
        <f t="shared" si="78"/>
        <v>#N/A</v>
      </c>
      <c r="DR121" s="7" t="e">
        <f t="shared" si="79"/>
        <v>#N/A</v>
      </c>
    </row>
    <row r="122" spans="1:122" s="7" customFormat="1" ht="20" hidden="1">
      <c r="A122" s="75" t="str">
        <f t="shared" si="54"/>
        <v/>
      </c>
      <c r="B122" s="101"/>
      <c r="C122" s="83"/>
      <c r="D122" s="75" t="str">
        <f>IF(C122="","",VLOOKUP(C122,listaBolsa!$D$2:$H$276,2,0))</f>
        <v/>
      </c>
      <c r="E122" s="101" t="str">
        <f>IF(C122="","",VLOOKUP(C122,listaBolsa!$D$2:$H$276,3,0))</f>
        <v/>
      </c>
      <c r="F122" s="102"/>
      <c r="G122" s="92" t="str">
        <f>IF(C122="","",VLOOKUP(C122,listaBolsa!$D$2:$H$276,5,0))</f>
        <v/>
      </c>
      <c r="H122" s="96" t="str">
        <f>IF(C122="","",VLOOKUP(C122,listaBolsa!$D$2:$W$276,10,0))</f>
        <v/>
      </c>
      <c r="I122" s="97" t="str">
        <f>IF(C122="","",VLOOKUP(C122,listaBolsa!$D$2:$W$276,14,0))</f>
        <v/>
      </c>
      <c r="J122" s="84" t="e">
        <f t="shared" si="55"/>
        <v>#VALUE!</v>
      </c>
      <c r="K122" s="84" t="e">
        <f t="shared" si="56"/>
        <v>#VALUE!</v>
      </c>
      <c r="L122" s="84" t="str">
        <f t="shared" si="57"/>
        <v/>
      </c>
      <c r="M122" s="84" t="str">
        <f t="shared" si="58"/>
        <v/>
      </c>
      <c r="N122" s="98" t="str">
        <f>IF(C122="","",VLOOKUP(C122,listaBolsa!$D$2:$AZ$276,23,0))</f>
        <v/>
      </c>
      <c r="O122" s="99" t="str">
        <f>IF(C122="","",VLOOKUP(C122,listaBolsa!$D$2:$AZ$276,27,0))</f>
        <v/>
      </c>
      <c r="P122" s="100" t="e">
        <f t="shared" si="59"/>
        <v>#VALUE!</v>
      </c>
      <c r="Q122" s="100" t="e">
        <f t="shared" si="60"/>
        <v>#VALUE!</v>
      </c>
      <c r="R122" s="100" t="str">
        <f t="shared" si="61"/>
        <v/>
      </c>
      <c r="S122" s="100" t="str">
        <f t="shared" si="62"/>
        <v/>
      </c>
      <c r="T122" s="85" t="str">
        <f>IF(C122="","",VLOOKUP(C122,listaBolsa!$D$2:$BB$276,36,0))</f>
        <v/>
      </c>
      <c r="U122" s="86" t="str">
        <f>IF(C122="","",VLOOKUP(C122,listaBolsa!$D$2:$BB$276,40,0))</f>
        <v/>
      </c>
      <c r="V122" s="87" t="e">
        <f t="shared" si="63"/>
        <v>#VALUE!</v>
      </c>
      <c r="W122" s="87" t="e">
        <f t="shared" si="64"/>
        <v>#VALUE!</v>
      </c>
      <c r="X122" s="87" t="str">
        <f t="shared" si="65"/>
        <v/>
      </c>
      <c r="Y122" s="87" t="str">
        <f t="shared" si="66"/>
        <v/>
      </c>
      <c r="Z122" s="88" t="str">
        <f t="shared" si="67"/>
        <v/>
      </c>
      <c r="AA122" s="88" t="str">
        <f t="shared" si="68"/>
        <v/>
      </c>
      <c r="AB122" s="78" t="str">
        <f t="shared" si="69"/>
        <v/>
      </c>
      <c r="AC122" s="91" t="str">
        <f t="shared" si="70"/>
        <v/>
      </c>
      <c r="AD122" s="5"/>
      <c r="BG122" s="7">
        <v>112</v>
      </c>
      <c r="DA122" s="7" t="e">
        <f>VLOOKUP(C122,listaBolsa!$D$2:$BA$248,1,0)</f>
        <v>#N/A</v>
      </c>
      <c r="DB122" s="7" t="e">
        <f>VLOOKUP(C122,listaBolsa!$D$2:$BA$248,2,0)</f>
        <v>#N/A</v>
      </c>
      <c r="DC122" s="7" t="e">
        <f>VLOOKUP(C122,listaBolsa!$D$2:$BA$248,10,0)</f>
        <v>#N/A</v>
      </c>
      <c r="DD122" s="7" t="e">
        <f>VLOOKUP(C122,listaBolsa!$D$2:$BA$248,14,0)</f>
        <v>#N/A</v>
      </c>
      <c r="DE122" s="7" t="e">
        <f>VLOOKUP(C122,listaBolsa!$D$2:$BA$248,23,0)</f>
        <v>#N/A</v>
      </c>
      <c r="DF122" s="7" t="e">
        <f>VLOOKUP(C122,listaBolsa!$D$2:$BA$248,29,0)</f>
        <v>#N/A</v>
      </c>
      <c r="DG122" s="7" t="e">
        <f>VLOOKUP(C122,listaBolsa!$D$2:$BA$248,36,0)</f>
        <v>#N/A</v>
      </c>
      <c r="DH122" s="7" t="e">
        <f>VLOOKUP(C122,listaBolsa!$D$2:$BA$248,40,0)</f>
        <v>#N/A</v>
      </c>
      <c r="DI122" s="7" t="e">
        <f>VLOOKUP(C122,listaBolsa!$D$2:$BA$248,48,0)</f>
        <v>#N/A</v>
      </c>
      <c r="DJ122" s="7" t="e">
        <f t="shared" si="71"/>
        <v>#N/A</v>
      </c>
      <c r="DK122" s="7" t="e">
        <f t="shared" si="72"/>
        <v>#N/A</v>
      </c>
      <c r="DL122" s="7" t="e">
        <f t="shared" si="73"/>
        <v>#N/A</v>
      </c>
      <c r="DM122" s="7" t="e">
        <f t="shared" si="74"/>
        <v>#N/A</v>
      </c>
      <c r="DN122" s="7" t="e">
        <f t="shared" si="75"/>
        <v>#N/A</v>
      </c>
      <c r="DO122" s="7" t="e">
        <f t="shared" si="76"/>
        <v>#N/A</v>
      </c>
      <c r="DP122" s="7" t="e">
        <f t="shared" si="77"/>
        <v>#N/A</v>
      </c>
      <c r="DQ122" s="7" t="e">
        <f t="shared" si="78"/>
        <v>#N/A</v>
      </c>
      <c r="DR122" s="7" t="e">
        <f t="shared" si="79"/>
        <v>#N/A</v>
      </c>
    </row>
    <row r="123" spans="1:122" s="7" customFormat="1" ht="20" hidden="1">
      <c r="A123" s="75" t="str">
        <f t="shared" si="54"/>
        <v/>
      </c>
      <c r="B123" s="101"/>
      <c r="C123" s="83"/>
      <c r="D123" s="75" t="str">
        <f>IF(C123="","",VLOOKUP(C123,listaBolsa!$D$2:$H$276,2,0))</f>
        <v/>
      </c>
      <c r="E123" s="101" t="str">
        <f>IF(C123="","",VLOOKUP(C123,listaBolsa!$D$2:$H$276,3,0))</f>
        <v/>
      </c>
      <c r="F123" s="102"/>
      <c r="G123" s="92" t="str">
        <f>IF(C123="","",VLOOKUP(C123,listaBolsa!$D$2:$H$276,5,0))</f>
        <v/>
      </c>
      <c r="H123" s="96" t="str">
        <f>IF(C123="","",VLOOKUP(C123,listaBolsa!$D$2:$W$276,10,0))</f>
        <v/>
      </c>
      <c r="I123" s="97" t="str">
        <f>IF(C123="","",VLOOKUP(C123,listaBolsa!$D$2:$W$276,14,0))</f>
        <v/>
      </c>
      <c r="J123" s="84" t="e">
        <f t="shared" si="55"/>
        <v>#VALUE!</v>
      </c>
      <c r="K123" s="84" t="e">
        <f t="shared" si="56"/>
        <v>#VALUE!</v>
      </c>
      <c r="L123" s="84" t="str">
        <f t="shared" si="57"/>
        <v/>
      </c>
      <c r="M123" s="84" t="str">
        <f t="shared" si="58"/>
        <v/>
      </c>
      <c r="N123" s="98" t="str">
        <f>IF(C123="","",VLOOKUP(C123,listaBolsa!$D$2:$AZ$276,23,0))</f>
        <v/>
      </c>
      <c r="O123" s="99" t="str">
        <f>IF(C123="","",VLOOKUP(C123,listaBolsa!$D$2:$AZ$276,27,0))</f>
        <v/>
      </c>
      <c r="P123" s="100" t="e">
        <f t="shared" si="59"/>
        <v>#VALUE!</v>
      </c>
      <c r="Q123" s="100" t="e">
        <f t="shared" si="60"/>
        <v>#VALUE!</v>
      </c>
      <c r="R123" s="100" t="str">
        <f t="shared" si="61"/>
        <v/>
      </c>
      <c r="S123" s="100" t="str">
        <f t="shared" si="62"/>
        <v/>
      </c>
      <c r="T123" s="85" t="str">
        <f>IF(C123="","",VLOOKUP(C123,listaBolsa!$D$2:$BB$276,36,0))</f>
        <v/>
      </c>
      <c r="U123" s="86" t="str">
        <f>IF(C123="","",VLOOKUP(C123,listaBolsa!$D$2:$BB$276,40,0))</f>
        <v/>
      </c>
      <c r="V123" s="87" t="e">
        <f t="shared" si="63"/>
        <v>#VALUE!</v>
      </c>
      <c r="W123" s="87" t="e">
        <f t="shared" si="64"/>
        <v>#VALUE!</v>
      </c>
      <c r="X123" s="87" t="str">
        <f t="shared" si="65"/>
        <v/>
      </c>
      <c r="Y123" s="87" t="str">
        <f t="shared" si="66"/>
        <v/>
      </c>
      <c r="Z123" s="88" t="str">
        <f t="shared" si="67"/>
        <v/>
      </c>
      <c r="AA123" s="88" t="str">
        <f t="shared" si="68"/>
        <v/>
      </c>
      <c r="AB123" s="78" t="str">
        <f t="shared" si="69"/>
        <v/>
      </c>
      <c r="AC123" s="91" t="str">
        <f t="shared" si="70"/>
        <v/>
      </c>
      <c r="AD123" s="5"/>
      <c r="BG123" s="7">
        <v>113</v>
      </c>
      <c r="DA123" s="7" t="e">
        <f>VLOOKUP(C123,listaBolsa!$D$2:$BA$248,1,0)</f>
        <v>#N/A</v>
      </c>
      <c r="DB123" s="7" t="e">
        <f>VLOOKUP(C123,listaBolsa!$D$2:$BA$248,2,0)</f>
        <v>#N/A</v>
      </c>
      <c r="DC123" s="7" t="e">
        <f>VLOOKUP(C123,listaBolsa!$D$2:$BA$248,10,0)</f>
        <v>#N/A</v>
      </c>
      <c r="DD123" s="7" t="e">
        <f>VLOOKUP(C123,listaBolsa!$D$2:$BA$248,14,0)</f>
        <v>#N/A</v>
      </c>
      <c r="DE123" s="7" t="e">
        <f>VLOOKUP(C123,listaBolsa!$D$2:$BA$248,23,0)</f>
        <v>#N/A</v>
      </c>
      <c r="DF123" s="7" t="e">
        <f>VLOOKUP(C123,listaBolsa!$D$2:$BA$248,29,0)</f>
        <v>#N/A</v>
      </c>
      <c r="DG123" s="7" t="e">
        <f>VLOOKUP(C123,listaBolsa!$D$2:$BA$248,36,0)</f>
        <v>#N/A</v>
      </c>
      <c r="DH123" s="7" t="e">
        <f>VLOOKUP(C123,listaBolsa!$D$2:$BA$248,40,0)</f>
        <v>#N/A</v>
      </c>
      <c r="DI123" s="7" t="e">
        <f>VLOOKUP(C123,listaBolsa!$D$2:$BA$248,48,0)</f>
        <v>#N/A</v>
      </c>
      <c r="DJ123" s="7" t="e">
        <f t="shared" si="71"/>
        <v>#N/A</v>
      </c>
      <c r="DK123" s="7" t="e">
        <f t="shared" si="72"/>
        <v>#N/A</v>
      </c>
      <c r="DL123" s="7" t="e">
        <f t="shared" si="73"/>
        <v>#N/A</v>
      </c>
      <c r="DM123" s="7" t="e">
        <f t="shared" si="74"/>
        <v>#N/A</v>
      </c>
      <c r="DN123" s="7" t="e">
        <f t="shared" si="75"/>
        <v>#N/A</v>
      </c>
      <c r="DO123" s="7" t="e">
        <f t="shared" si="76"/>
        <v>#N/A</v>
      </c>
      <c r="DP123" s="7" t="e">
        <f t="shared" si="77"/>
        <v>#N/A</v>
      </c>
      <c r="DQ123" s="7" t="e">
        <f t="shared" si="78"/>
        <v>#N/A</v>
      </c>
      <c r="DR123" s="7" t="e">
        <f t="shared" si="79"/>
        <v>#N/A</v>
      </c>
    </row>
    <row r="124" spans="1:122" s="7" customFormat="1" ht="20" hidden="1">
      <c r="A124" s="75" t="str">
        <f t="shared" si="54"/>
        <v/>
      </c>
      <c r="B124" s="101"/>
      <c r="C124" s="83"/>
      <c r="D124" s="75" t="str">
        <f>IF(C124="","",VLOOKUP(C124,listaBolsa!$D$2:$H$276,2,0))</f>
        <v/>
      </c>
      <c r="E124" s="101" t="str">
        <f>IF(C124="","",VLOOKUP(C124,listaBolsa!$D$2:$H$276,3,0))</f>
        <v/>
      </c>
      <c r="F124" s="102"/>
      <c r="G124" s="92" t="str">
        <f>IF(C124="","",VLOOKUP(C124,listaBolsa!$D$2:$H$276,5,0))</f>
        <v/>
      </c>
      <c r="H124" s="96" t="str">
        <f>IF(C124="","",VLOOKUP(C124,listaBolsa!$D$2:$W$276,10,0))</f>
        <v/>
      </c>
      <c r="I124" s="97" t="str">
        <f>IF(C124="","",VLOOKUP(C124,listaBolsa!$D$2:$W$276,14,0))</f>
        <v/>
      </c>
      <c r="J124" s="84" t="e">
        <f t="shared" si="55"/>
        <v>#VALUE!</v>
      </c>
      <c r="K124" s="84" t="e">
        <f t="shared" si="56"/>
        <v>#VALUE!</v>
      </c>
      <c r="L124" s="84" t="str">
        <f t="shared" si="57"/>
        <v/>
      </c>
      <c r="M124" s="84" t="str">
        <f t="shared" si="58"/>
        <v/>
      </c>
      <c r="N124" s="98" t="str">
        <f>IF(C124="","",VLOOKUP(C124,listaBolsa!$D$2:$AZ$276,23,0))</f>
        <v/>
      </c>
      <c r="O124" s="99" t="str">
        <f>IF(C124="","",VLOOKUP(C124,listaBolsa!$D$2:$AZ$276,27,0))</f>
        <v/>
      </c>
      <c r="P124" s="100" t="e">
        <f t="shared" si="59"/>
        <v>#VALUE!</v>
      </c>
      <c r="Q124" s="100" t="e">
        <f t="shared" si="60"/>
        <v>#VALUE!</v>
      </c>
      <c r="R124" s="100" t="str">
        <f t="shared" si="61"/>
        <v/>
      </c>
      <c r="S124" s="100" t="str">
        <f t="shared" si="62"/>
        <v/>
      </c>
      <c r="T124" s="85" t="str">
        <f>IF(C124="","",VLOOKUP(C124,listaBolsa!$D$2:$BB$276,36,0))</f>
        <v/>
      </c>
      <c r="U124" s="86" t="str">
        <f>IF(C124="","",VLOOKUP(C124,listaBolsa!$D$2:$BB$276,40,0))</f>
        <v/>
      </c>
      <c r="V124" s="87" t="e">
        <f t="shared" si="63"/>
        <v>#VALUE!</v>
      </c>
      <c r="W124" s="87" t="e">
        <f t="shared" si="64"/>
        <v>#VALUE!</v>
      </c>
      <c r="X124" s="87" t="str">
        <f t="shared" si="65"/>
        <v/>
      </c>
      <c r="Y124" s="87" t="str">
        <f t="shared" si="66"/>
        <v/>
      </c>
      <c r="Z124" s="88" t="str">
        <f t="shared" si="67"/>
        <v/>
      </c>
      <c r="AA124" s="88" t="str">
        <f t="shared" si="68"/>
        <v/>
      </c>
      <c r="AB124" s="78" t="str">
        <f t="shared" si="69"/>
        <v/>
      </c>
      <c r="AC124" s="91" t="str">
        <f t="shared" si="70"/>
        <v/>
      </c>
      <c r="AD124" s="5"/>
      <c r="BG124" s="7">
        <v>114</v>
      </c>
      <c r="DA124" s="7" t="e">
        <f>VLOOKUP(C124,listaBolsa!$D$2:$BA$248,1,0)</f>
        <v>#N/A</v>
      </c>
      <c r="DB124" s="7" t="e">
        <f>VLOOKUP(C124,listaBolsa!$D$2:$BA$248,2,0)</f>
        <v>#N/A</v>
      </c>
      <c r="DC124" s="7" t="e">
        <f>VLOOKUP(C124,listaBolsa!$D$2:$BA$248,10,0)</f>
        <v>#N/A</v>
      </c>
      <c r="DD124" s="7" t="e">
        <f>VLOOKUP(C124,listaBolsa!$D$2:$BA$248,14,0)</f>
        <v>#N/A</v>
      </c>
      <c r="DE124" s="7" t="e">
        <f>VLOOKUP(C124,listaBolsa!$D$2:$BA$248,23,0)</f>
        <v>#N/A</v>
      </c>
      <c r="DF124" s="7" t="e">
        <f>VLOOKUP(C124,listaBolsa!$D$2:$BA$248,29,0)</f>
        <v>#N/A</v>
      </c>
      <c r="DG124" s="7" t="e">
        <f>VLOOKUP(C124,listaBolsa!$D$2:$BA$248,36,0)</f>
        <v>#N/A</v>
      </c>
      <c r="DH124" s="7" t="e">
        <f>VLOOKUP(C124,listaBolsa!$D$2:$BA$248,40,0)</f>
        <v>#N/A</v>
      </c>
      <c r="DI124" s="7" t="e">
        <f>VLOOKUP(C124,listaBolsa!$D$2:$BA$248,48,0)</f>
        <v>#N/A</v>
      </c>
      <c r="DJ124" s="7" t="e">
        <f t="shared" si="71"/>
        <v>#N/A</v>
      </c>
      <c r="DK124" s="7" t="e">
        <f t="shared" si="72"/>
        <v>#N/A</v>
      </c>
      <c r="DL124" s="7" t="e">
        <f t="shared" si="73"/>
        <v>#N/A</v>
      </c>
      <c r="DM124" s="7" t="e">
        <f t="shared" si="74"/>
        <v>#N/A</v>
      </c>
      <c r="DN124" s="7" t="e">
        <f t="shared" si="75"/>
        <v>#N/A</v>
      </c>
      <c r="DO124" s="7" t="e">
        <f t="shared" si="76"/>
        <v>#N/A</v>
      </c>
      <c r="DP124" s="7" t="e">
        <f t="shared" si="77"/>
        <v>#N/A</v>
      </c>
      <c r="DQ124" s="7" t="e">
        <f t="shared" si="78"/>
        <v>#N/A</v>
      </c>
      <c r="DR124" s="7" t="e">
        <f t="shared" si="79"/>
        <v>#N/A</v>
      </c>
    </row>
    <row r="125" spans="1:122" s="7" customFormat="1" ht="20" hidden="1">
      <c r="A125" s="75" t="str">
        <f t="shared" si="54"/>
        <v/>
      </c>
      <c r="B125" s="101"/>
      <c r="C125" s="83"/>
      <c r="D125" s="75" t="str">
        <f>IF(C125="","",VLOOKUP(C125,listaBolsa!$D$2:$H$276,2,0))</f>
        <v/>
      </c>
      <c r="E125" s="101" t="str">
        <f>IF(C125="","",VLOOKUP(C125,listaBolsa!$D$2:$H$276,3,0))</f>
        <v/>
      </c>
      <c r="F125" s="102"/>
      <c r="G125" s="92" t="str">
        <f>IF(C125="","",VLOOKUP(C125,listaBolsa!$D$2:$H$276,5,0))</f>
        <v/>
      </c>
      <c r="H125" s="96" t="str">
        <f>IF(C125="","",VLOOKUP(C125,listaBolsa!$D$2:$W$276,10,0))</f>
        <v/>
      </c>
      <c r="I125" s="97" t="str">
        <f>IF(C125="","",VLOOKUP(C125,listaBolsa!$D$2:$W$276,14,0))</f>
        <v/>
      </c>
      <c r="J125" s="84" t="e">
        <f t="shared" si="55"/>
        <v>#VALUE!</v>
      </c>
      <c r="K125" s="84" t="e">
        <f t="shared" si="56"/>
        <v>#VALUE!</v>
      </c>
      <c r="L125" s="84" t="str">
        <f t="shared" si="57"/>
        <v/>
      </c>
      <c r="M125" s="84" t="str">
        <f t="shared" si="58"/>
        <v/>
      </c>
      <c r="N125" s="98" t="str">
        <f>IF(C125="","",VLOOKUP(C125,listaBolsa!$D$2:$AZ$276,23,0))</f>
        <v/>
      </c>
      <c r="O125" s="99" t="str">
        <f>IF(C125="","",VLOOKUP(C125,listaBolsa!$D$2:$AZ$276,27,0))</f>
        <v/>
      </c>
      <c r="P125" s="100" t="e">
        <f t="shared" si="59"/>
        <v>#VALUE!</v>
      </c>
      <c r="Q125" s="100" t="e">
        <f t="shared" si="60"/>
        <v>#VALUE!</v>
      </c>
      <c r="R125" s="100" t="str">
        <f t="shared" si="61"/>
        <v/>
      </c>
      <c r="S125" s="100" t="str">
        <f t="shared" si="62"/>
        <v/>
      </c>
      <c r="T125" s="85" t="str">
        <f>IF(C125="","",VLOOKUP(C125,listaBolsa!$D$2:$BB$276,36,0))</f>
        <v/>
      </c>
      <c r="U125" s="86" t="str">
        <f>IF(C125="","",VLOOKUP(C125,listaBolsa!$D$2:$BB$276,40,0))</f>
        <v/>
      </c>
      <c r="V125" s="87" t="e">
        <f t="shared" si="63"/>
        <v>#VALUE!</v>
      </c>
      <c r="W125" s="87" t="e">
        <f t="shared" si="64"/>
        <v>#VALUE!</v>
      </c>
      <c r="X125" s="87" t="str">
        <f t="shared" si="65"/>
        <v/>
      </c>
      <c r="Y125" s="87" t="str">
        <f t="shared" si="66"/>
        <v/>
      </c>
      <c r="Z125" s="88" t="str">
        <f t="shared" si="67"/>
        <v/>
      </c>
      <c r="AA125" s="88" t="str">
        <f t="shared" si="68"/>
        <v/>
      </c>
      <c r="AB125" s="78" t="str">
        <f t="shared" si="69"/>
        <v/>
      </c>
      <c r="AC125" s="91" t="str">
        <f t="shared" si="70"/>
        <v/>
      </c>
      <c r="AD125" s="5"/>
      <c r="BG125" s="7">
        <v>115</v>
      </c>
      <c r="DA125" s="7" t="e">
        <f>VLOOKUP(C125,listaBolsa!$D$2:$BA$248,1,0)</f>
        <v>#N/A</v>
      </c>
      <c r="DB125" s="7" t="e">
        <f>VLOOKUP(C125,listaBolsa!$D$2:$BA$248,2,0)</f>
        <v>#N/A</v>
      </c>
      <c r="DC125" s="7" t="e">
        <f>VLOOKUP(C125,listaBolsa!$D$2:$BA$248,10,0)</f>
        <v>#N/A</v>
      </c>
      <c r="DD125" s="7" t="e">
        <f>VLOOKUP(C125,listaBolsa!$D$2:$BA$248,14,0)</f>
        <v>#N/A</v>
      </c>
      <c r="DE125" s="7" t="e">
        <f>VLOOKUP(C125,listaBolsa!$D$2:$BA$248,23,0)</f>
        <v>#N/A</v>
      </c>
      <c r="DF125" s="7" t="e">
        <f>VLOOKUP(C125,listaBolsa!$D$2:$BA$248,29,0)</f>
        <v>#N/A</v>
      </c>
      <c r="DG125" s="7" t="e">
        <f>VLOOKUP(C125,listaBolsa!$D$2:$BA$248,36,0)</f>
        <v>#N/A</v>
      </c>
      <c r="DH125" s="7" t="e">
        <f>VLOOKUP(C125,listaBolsa!$D$2:$BA$248,40,0)</f>
        <v>#N/A</v>
      </c>
      <c r="DI125" s="7" t="e">
        <f>VLOOKUP(C125,listaBolsa!$D$2:$BA$248,48,0)</f>
        <v>#N/A</v>
      </c>
      <c r="DJ125" s="7" t="e">
        <f t="shared" si="71"/>
        <v>#N/A</v>
      </c>
      <c r="DK125" s="7" t="e">
        <f t="shared" si="72"/>
        <v>#N/A</v>
      </c>
      <c r="DL125" s="7" t="e">
        <f t="shared" si="73"/>
        <v>#N/A</v>
      </c>
      <c r="DM125" s="7" t="e">
        <f t="shared" si="74"/>
        <v>#N/A</v>
      </c>
      <c r="DN125" s="7" t="e">
        <f t="shared" si="75"/>
        <v>#N/A</v>
      </c>
      <c r="DO125" s="7" t="e">
        <f t="shared" si="76"/>
        <v>#N/A</v>
      </c>
      <c r="DP125" s="7" t="e">
        <f t="shared" si="77"/>
        <v>#N/A</v>
      </c>
      <c r="DQ125" s="7" t="e">
        <f t="shared" si="78"/>
        <v>#N/A</v>
      </c>
      <c r="DR125" s="7" t="e">
        <f t="shared" si="79"/>
        <v>#N/A</v>
      </c>
    </row>
    <row r="126" spans="1:122" s="7" customFormat="1" ht="20" hidden="1">
      <c r="A126" s="75" t="str">
        <f t="shared" si="54"/>
        <v/>
      </c>
      <c r="B126" s="101"/>
      <c r="C126" s="83"/>
      <c r="D126" s="75" t="str">
        <f>IF(C126="","",VLOOKUP(C126,listaBolsa!$D$2:$H$276,2,0))</f>
        <v/>
      </c>
      <c r="E126" s="101" t="str">
        <f>IF(C126="","",VLOOKUP(C126,listaBolsa!$D$2:$H$276,3,0))</f>
        <v/>
      </c>
      <c r="F126" s="102"/>
      <c r="G126" s="92" t="str">
        <f>IF(C126="","",VLOOKUP(C126,listaBolsa!$D$2:$H$276,5,0))</f>
        <v/>
      </c>
      <c r="H126" s="96" t="str">
        <f>IF(C126="","",VLOOKUP(C126,listaBolsa!$D$2:$W$276,10,0))</f>
        <v/>
      </c>
      <c r="I126" s="97" t="str">
        <f>IF(C126="","",VLOOKUP(C126,listaBolsa!$D$2:$W$276,14,0))</f>
        <v/>
      </c>
      <c r="J126" s="84" t="e">
        <f t="shared" si="55"/>
        <v>#VALUE!</v>
      </c>
      <c r="K126" s="84" t="e">
        <f t="shared" si="56"/>
        <v>#VALUE!</v>
      </c>
      <c r="L126" s="84" t="str">
        <f t="shared" si="57"/>
        <v/>
      </c>
      <c r="M126" s="84" t="str">
        <f t="shared" si="58"/>
        <v/>
      </c>
      <c r="N126" s="98" t="str">
        <f>IF(C126="","",VLOOKUP(C126,listaBolsa!$D$2:$AZ$276,23,0))</f>
        <v/>
      </c>
      <c r="O126" s="99" t="str">
        <f>IF(C126="","",VLOOKUP(C126,listaBolsa!$D$2:$AZ$276,27,0))</f>
        <v/>
      </c>
      <c r="P126" s="100" t="e">
        <f t="shared" si="59"/>
        <v>#VALUE!</v>
      </c>
      <c r="Q126" s="100" t="e">
        <f t="shared" si="60"/>
        <v>#VALUE!</v>
      </c>
      <c r="R126" s="100" t="str">
        <f t="shared" si="61"/>
        <v/>
      </c>
      <c r="S126" s="100" t="str">
        <f t="shared" si="62"/>
        <v/>
      </c>
      <c r="T126" s="85" t="str">
        <f>IF(C126="","",VLOOKUP(C126,listaBolsa!$D$2:$BB$276,36,0))</f>
        <v/>
      </c>
      <c r="U126" s="86" t="str">
        <f>IF(C126="","",VLOOKUP(C126,listaBolsa!$D$2:$BB$276,40,0))</f>
        <v/>
      </c>
      <c r="V126" s="87" t="e">
        <f t="shared" si="63"/>
        <v>#VALUE!</v>
      </c>
      <c r="W126" s="87" t="e">
        <f t="shared" si="64"/>
        <v>#VALUE!</v>
      </c>
      <c r="X126" s="87" t="str">
        <f t="shared" si="65"/>
        <v/>
      </c>
      <c r="Y126" s="87" t="str">
        <f t="shared" si="66"/>
        <v/>
      </c>
      <c r="Z126" s="88" t="str">
        <f t="shared" si="67"/>
        <v/>
      </c>
      <c r="AA126" s="88" t="str">
        <f t="shared" si="68"/>
        <v/>
      </c>
      <c r="AB126" s="78" t="str">
        <f t="shared" si="69"/>
        <v/>
      </c>
      <c r="AC126" s="91" t="str">
        <f t="shared" si="70"/>
        <v/>
      </c>
      <c r="AD126" s="5"/>
      <c r="BG126" s="7">
        <v>116</v>
      </c>
      <c r="DA126" s="7" t="e">
        <f>VLOOKUP(C126,listaBolsa!$D$2:$BA$248,1,0)</f>
        <v>#N/A</v>
      </c>
      <c r="DB126" s="7" t="e">
        <f>VLOOKUP(C126,listaBolsa!$D$2:$BA$248,2,0)</f>
        <v>#N/A</v>
      </c>
      <c r="DC126" s="7" t="e">
        <f>VLOOKUP(C126,listaBolsa!$D$2:$BA$248,10,0)</f>
        <v>#N/A</v>
      </c>
      <c r="DD126" s="7" t="e">
        <f>VLOOKUP(C126,listaBolsa!$D$2:$BA$248,14,0)</f>
        <v>#N/A</v>
      </c>
      <c r="DE126" s="7" t="e">
        <f>VLOOKUP(C126,listaBolsa!$D$2:$BA$248,23,0)</f>
        <v>#N/A</v>
      </c>
      <c r="DF126" s="7" t="e">
        <f>VLOOKUP(C126,listaBolsa!$D$2:$BA$248,29,0)</f>
        <v>#N/A</v>
      </c>
      <c r="DG126" s="7" t="e">
        <f>VLOOKUP(C126,listaBolsa!$D$2:$BA$248,36,0)</f>
        <v>#N/A</v>
      </c>
      <c r="DH126" s="7" t="e">
        <f>VLOOKUP(C126,listaBolsa!$D$2:$BA$248,40,0)</f>
        <v>#N/A</v>
      </c>
      <c r="DI126" s="7" t="e">
        <f>VLOOKUP(C126,listaBolsa!$D$2:$BA$248,48,0)</f>
        <v>#N/A</v>
      </c>
      <c r="DJ126" s="7" t="e">
        <f t="shared" si="71"/>
        <v>#N/A</v>
      </c>
      <c r="DK126" s="7" t="e">
        <f t="shared" si="72"/>
        <v>#N/A</v>
      </c>
      <c r="DL126" s="7" t="e">
        <f t="shared" si="73"/>
        <v>#N/A</v>
      </c>
      <c r="DM126" s="7" t="e">
        <f t="shared" si="74"/>
        <v>#N/A</v>
      </c>
      <c r="DN126" s="7" t="e">
        <f t="shared" si="75"/>
        <v>#N/A</v>
      </c>
      <c r="DO126" s="7" t="e">
        <f t="shared" si="76"/>
        <v>#N/A</v>
      </c>
      <c r="DP126" s="7" t="e">
        <f t="shared" si="77"/>
        <v>#N/A</v>
      </c>
      <c r="DQ126" s="7" t="e">
        <f t="shared" si="78"/>
        <v>#N/A</v>
      </c>
      <c r="DR126" s="7" t="e">
        <f t="shared" si="79"/>
        <v>#N/A</v>
      </c>
    </row>
    <row r="127" spans="1:122" s="7" customFormat="1" ht="20" hidden="1">
      <c r="A127" s="75" t="str">
        <f t="shared" si="54"/>
        <v/>
      </c>
      <c r="B127" s="101"/>
      <c r="C127" s="83"/>
      <c r="D127" s="75" t="str">
        <f>IF(C127="","",VLOOKUP(C127,listaBolsa!$D$2:$H$276,2,0))</f>
        <v/>
      </c>
      <c r="E127" s="101" t="str">
        <f>IF(C127="","",VLOOKUP(C127,listaBolsa!$D$2:$H$276,3,0))</f>
        <v/>
      </c>
      <c r="F127" s="102"/>
      <c r="G127" s="92" t="str">
        <f>IF(C127="","",VLOOKUP(C127,listaBolsa!$D$2:$H$276,5,0))</f>
        <v/>
      </c>
      <c r="H127" s="96" t="str">
        <f>IF(C127="","",VLOOKUP(C127,listaBolsa!$D$2:$W$276,10,0))</f>
        <v/>
      </c>
      <c r="I127" s="97" t="str">
        <f>IF(C127="","",VLOOKUP(C127,listaBolsa!$D$2:$W$276,14,0))</f>
        <v/>
      </c>
      <c r="J127" s="84" t="e">
        <f t="shared" si="55"/>
        <v>#VALUE!</v>
      </c>
      <c r="K127" s="84" t="e">
        <f t="shared" si="56"/>
        <v>#VALUE!</v>
      </c>
      <c r="L127" s="84" t="str">
        <f t="shared" si="57"/>
        <v/>
      </c>
      <c r="M127" s="84" t="str">
        <f t="shared" si="58"/>
        <v/>
      </c>
      <c r="N127" s="98" t="str">
        <f>IF(C127="","",VLOOKUP(C127,listaBolsa!$D$2:$AZ$276,23,0))</f>
        <v/>
      </c>
      <c r="O127" s="99" t="str">
        <f>IF(C127="","",VLOOKUP(C127,listaBolsa!$D$2:$AZ$276,27,0))</f>
        <v/>
      </c>
      <c r="P127" s="100" t="e">
        <f t="shared" si="59"/>
        <v>#VALUE!</v>
      </c>
      <c r="Q127" s="100" t="e">
        <f t="shared" si="60"/>
        <v>#VALUE!</v>
      </c>
      <c r="R127" s="100" t="str">
        <f t="shared" si="61"/>
        <v/>
      </c>
      <c r="S127" s="100" t="str">
        <f t="shared" si="62"/>
        <v/>
      </c>
      <c r="T127" s="85" t="str">
        <f>IF(C127="","",VLOOKUP(C127,listaBolsa!$D$2:$BB$276,36,0))</f>
        <v/>
      </c>
      <c r="U127" s="86" t="str">
        <f>IF(C127="","",VLOOKUP(C127,listaBolsa!$D$2:$BB$276,40,0))</f>
        <v/>
      </c>
      <c r="V127" s="87" t="e">
        <f t="shared" si="63"/>
        <v>#VALUE!</v>
      </c>
      <c r="W127" s="87" t="e">
        <f t="shared" si="64"/>
        <v>#VALUE!</v>
      </c>
      <c r="X127" s="87" t="str">
        <f t="shared" si="65"/>
        <v/>
      </c>
      <c r="Y127" s="87" t="str">
        <f t="shared" si="66"/>
        <v/>
      </c>
      <c r="Z127" s="88" t="str">
        <f t="shared" si="67"/>
        <v/>
      </c>
      <c r="AA127" s="88" t="str">
        <f t="shared" si="68"/>
        <v/>
      </c>
      <c r="AB127" s="78" t="str">
        <f t="shared" si="69"/>
        <v/>
      </c>
      <c r="AC127" s="91" t="str">
        <f t="shared" si="70"/>
        <v/>
      </c>
      <c r="AD127" s="5"/>
      <c r="BG127" s="7">
        <v>117</v>
      </c>
      <c r="DA127" s="7" t="e">
        <f>VLOOKUP(C127,listaBolsa!$D$2:$BA$248,1,0)</f>
        <v>#N/A</v>
      </c>
      <c r="DB127" s="7" t="e">
        <f>VLOOKUP(C127,listaBolsa!$D$2:$BA$248,2,0)</f>
        <v>#N/A</v>
      </c>
      <c r="DC127" s="7" t="e">
        <f>VLOOKUP(C127,listaBolsa!$D$2:$BA$248,10,0)</f>
        <v>#N/A</v>
      </c>
      <c r="DD127" s="7" t="e">
        <f>VLOOKUP(C127,listaBolsa!$D$2:$BA$248,14,0)</f>
        <v>#N/A</v>
      </c>
      <c r="DE127" s="7" t="e">
        <f>VLOOKUP(C127,listaBolsa!$D$2:$BA$248,23,0)</f>
        <v>#N/A</v>
      </c>
      <c r="DF127" s="7" t="e">
        <f>VLOOKUP(C127,listaBolsa!$D$2:$BA$248,29,0)</f>
        <v>#N/A</v>
      </c>
      <c r="DG127" s="7" t="e">
        <f>VLOOKUP(C127,listaBolsa!$D$2:$BA$248,36,0)</f>
        <v>#N/A</v>
      </c>
      <c r="DH127" s="7" t="e">
        <f>VLOOKUP(C127,listaBolsa!$D$2:$BA$248,40,0)</f>
        <v>#N/A</v>
      </c>
      <c r="DI127" s="7" t="e">
        <f>VLOOKUP(C127,listaBolsa!$D$2:$BA$248,48,0)</f>
        <v>#N/A</v>
      </c>
      <c r="DJ127" s="7" t="e">
        <f t="shared" si="71"/>
        <v>#N/A</v>
      </c>
      <c r="DK127" s="7" t="e">
        <f t="shared" si="72"/>
        <v>#N/A</v>
      </c>
      <c r="DL127" s="7" t="e">
        <f t="shared" si="73"/>
        <v>#N/A</v>
      </c>
      <c r="DM127" s="7" t="e">
        <f t="shared" si="74"/>
        <v>#N/A</v>
      </c>
      <c r="DN127" s="7" t="e">
        <f t="shared" si="75"/>
        <v>#N/A</v>
      </c>
      <c r="DO127" s="7" t="e">
        <f t="shared" si="76"/>
        <v>#N/A</v>
      </c>
      <c r="DP127" s="7" t="e">
        <f t="shared" si="77"/>
        <v>#N/A</v>
      </c>
      <c r="DQ127" s="7" t="e">
        <f t="shared" si="78"/>
        <v>#N/A</v>
      </c>
      <c r="DR127" s="7" t="e">
        <f t="shared" si="79"/>
        <v>#N/A</v>
      </c>
    </row>
    <row r="128" spans="1:122" s="7" customFormat="1" ht="20" hidden="1">
      <c r="A128" s="75" t="str">
        <f t="shared" si="54"/>
        <v/>
      </c>
      <c r="B128" s="101"/>
      <c r="C128" s="83"/>
      <c r="D128" s="75" t="str">
        <f>IF(C128="","",VLOOKUP(C128,listaBolsa!$D$2:$H$276,2,0))</f>
        <v/>
      </c>
      <c r="E128" s="101" t="str">
        <f>IF(C128="","",VLOOKUP(C128,listaBolsa!$D$2:$H$276,3,0))</f>
        <v/>
      </c>
      <c r="F128" s="102"/>
      <c r="G128" s="92" t="str">
        <f>IF(C128="","",VLOOKUP(C128,listaBolsa!$D$2:$H$276,5,0))</f>
        <v/>
      </c>
      <c r="H128" s="96" t="str">
        <f>IF(C128="","",VLOOKUP(C128,listaBolsa!$D$2:$W$276,10,0))</f>
        <v/>
      </c>
      <c r="I128" s="97" t="str">
        <f>IF(C128="","",VLOOKUP(C128,listaBolsa!$D$2:$W$276,14,0))</f>
        <v/>
      </c>
      <c r="J128" s="84" t="e">
        <f t="shared" si="55"/>
        <v>#VALUE!</v>
      </c>
      <c r="K128" s="84" t="e">
        <f t="shared" si="56"/>
        <v>#VALUE!</v>
      </c>
      <c r="L128" s="84" t="str">
        <f t="shared" si="57"/>
        <v/>
      </c>
      <c r="M128" s="84" t="str">
        <f t="shared" si="58"/>
        <v/>
      </c>
      <c r="N128" s="98" t="str">
        <f>IF(C128="","",VLOOKUP(C128,listaBolsa!$D$2:$AZ$276,23,0))</f>
        <v/>
      </c>
      <c r="O128" s="99" t="str">
        <f>IF(C128="","",VLOOKUP(C128,listaBolsa!$D$2:$AZ$276,27,0))</f>
        <v/>
      </c>
      <c r="P128" s="100" t="e">
        <f t="shared" si="59"/>
        <v>#VALUE!</v>
      </c>
      <c r="Q128" s="100" t="e">
        <f t="shared" si="60"/>
        <v>#VALUE!</v>
      </c>
      <c r="R128" s="100" t="str">
        <f t="shared" si="61"/>
        <v/>
      </c>
      <c r="S128" s="100" t="str">
        <f t="shared" si="62"/>
        <v/>
      </c>
      <c r="T128" s="85" t="str">
        <f>IF(C128="","",VLOOKUP(C128,listaBolsa!$D$2:$BB$276,36,0))</f>
        <v/>
      </c>
      <c r="U128" s="86" t="str">
        <f>IF(C128="","",VLOOKUP(C128,listaBolsa!$D$2:$BB$276,40,0))</f>
        <v/>
      </c>
      <c r="V128" s="87" t="e">
        <f t="shared" si="63"/>
        <v>#VALUE!</v>
      </c>
      <c r="W128" s="87" t="e">
        <f t="shared" si="64"/>
        <v>#VALUE!</v>
      </c>
      <c r="X128" s="87" t="str">
        <f t="shared" si="65"/>
        <v/>
      </c>
      <c r="Y128" s="87" t="str">
        <f t="shared" si="66"/>
        <v/>
      </c>
      <c r="Z128" s="88" t="str">
        <f t="shared" si="67"/>
        <v/>
      </c>
      <c r="AA128" s="88" t="str">
        <f t="shared" si="68"/>
        <v/>
      </c>
      <c r="AB128" s="78" t="str">
        <f t="shared" si="69"/>
        <v/>
      </c>
      <c r="AC128" s="91" t="str">
        <f t="shared" si="70"/>
        <v/>
      </c>
      <c r="AD128" s="5"/>
      <c r="BG128" s="7">
        <v>118</v>
      </c>
      <c r="DA128" s="7" t="e">
        <f>VLOOKUP(C128,listaBolsa!$D$2:$BA$248,1,0)</f>
        <v>#N/A</v>
      </c>
      <c r="DB128" s="7" t="e">
        <f>VLOOKUP(C128,listaBolsa!$D$2:$BA$248,2,0)</f>
        <v>#N/A</v>
      </c>
      <c r="DC128" s="7" t="e">
        <f>VLOOKUP(C128,listaBolsa!$D$2:$BA$248,10,0)</f>
        <v>#N/A</v>
      </c>
      <c r="DD128" s="7" t="e">
        <f>VLOOKUP(C128,listaBolsa!$D$2:$BA$248,14,0)</f>
        <v>#N/A</v>
      </c>
      <c r="DE128" s="7" t="e">
        <f>VLOOKUP(C128,listaBolsa!$D$2:$BA$248,23,0)</f>
        <v>#N/A</v>
      </c>
      <c r="DF128" s="7" t="e">
        <f>VLOOKUP(C128,listaBolsa!$D$2:$BA$248,29,0)</f>
        <v>#N/A</v>
      </c>
      <c r="DG128" s="7" t="e">
        <f>VLOOKUP(C128,listaBolsa!$D$2:$BA$248,36,0)</f>
        <v>#N/A</v>
      </c>
      <c r="DH128" s="7" t="e">
        <f>VLOOKUP(C128,listaBolsa!$D$2:$BA$248,40,0)</f>
        <v>#N/A</v>
      </c>
      <c r="DI128" s="7" t="e">
        <f>VLOOKUP(C128,listaBolsa!$D$2:$BA$248,48,0)</f>
        <v>#N/A</v>
      </c>
      <c r="DJ128" s="7" t="e">
        <f t="shared" si="71"/>
        <v>#N/A</v>
      </c>
      <c r="DK128" s="7" t="e">
        <f t="shared" si="72"/>
        <v>#N/A</v>
      </c>
      <c r="DL128" s="7" t="e">
        <f t="shared" si="73"/>
        <v>#N/A</v>
      </c>
      <c r="DM128" s="7" t="e">
        <f t="shared" si="74"/>
        <v>#N/A</v>
      </c>
      <c r="DN128" s="7" t="e">
        <f t="shared" si="75"/>
        <v>#N/A</v>
      </c>
      <c r="DO128" s="7" t="e">
        <f t="shared" si="76"/>
        <v>#N/A</v>
      </c>
      <c r="DP128" s="7" t="e">
        <f t="shared" si="77"/>
        <v>#N/A</v>
      </c>
      <c r="DQ128" s="7" t="e">
        <f t="shared" si="78"/>
        <v>#N/A</v>
      </c>
      <c r="DR128" s="7" t="e">
        <f t="shared" si="79"/>
        <v>#N/A</v>
      </c>
    </row>
    <row r="129" spans="1:122" s="7" customFormat="1" ht="20" hidden="1">
      <c r="A129" s="75" t="str">
        <f t="shared" si="54"/>
        <v/>
      </c>
      <c r="B129" s="101"/>
      <c r="C129" s="83"/>
      <c r="D129" s="75" t="str">
        <f>IF(C129="","",VLOOKUP(C129,listaBolsa!$D$2:$H$276,2,0))</f>
        <v/>
      </c>
      <c r="E129" s="101" t="str">
        <f>IF(C129="","",VLOOKUP(C129,listaBolsa!$D$2:$H$276,3,0))</f>
        <v/>
      </c>
      <c r="F129" s="102"/>
      <c r="G129" s="92" t="str">
        <f>IF(C129="","",VLOOKUP(C129,listaBolsa!$D$2:$H$276,5,0))</f>
        <v/>
      </c>
      <c r="H129" s="96" t="str">
        <f>IF(C129="","",VLOOKUP(C129,listaBolsa!$D$2:$W$276,10,0))</f>
        <v/>
      </c>
      <c r="I129" s="97" t="str">
        <f>IF(C129="","",VLOOKUP(C129,listaBolsa!$D$2:$W$276,14,0))</f>
        <v/>
      </c>
      <c r="J129" s="84" t="e">
        <f t="shared" si="55"/>
        <v>#VALUE!</v>
      </c>
      <c r="K129" s="84" t="e">
        <f t="shared" si="56"/>
        <v>#VALUE!</v>
      </c>
      <c r="L129" s="84" t="str">
        <f t="shared" si="57"/>
        <v/>
      </c>
      <c r="M129" s="84" t="str">
        <f t="shared" si="58"/>
        <v/>
      </c>
      <c r="N129" s="98" t="str">
        <f>IF(C129="","",VLOOKUP(C129,listaBolsa!$D$2:$AZ$276,23,0))</f>
        <v/>
      </c>
      <c r="O129" s="99" t="str">
        <f>IF(C129="","",VLOOKUP(C129,listaBolsa!$D$2:$AZ$276,27,0))</f>
        <v/>
      </c>
      <c r="P129" s="100" t="e">
        <f t="shared" si="59"/>
        <v>#VALUE!</v>
      </c>
      <c r="Q129" s="100" t="e">
        <f t="shared" si="60"/>
        <v>#VALUE!</v>
      </c>
      <c r="R129" s="100" t="str">
        <f t="shared" si="61"/>
        <v/>
      </c>
      <c r="S129" s="100" t="str">
        <f t="shared" si="62"/>
        <v/>
      </c>
      <c r="T129" s="85" t="str">
        <f>IF(C129="","",VLOOKUP(C129,listaBolsa!$D$2:$BB$276,36,0))</f>
        <v/>
      </c>
      <c r="U129" s="86" t="str">
        <f>IF(C129="","",VLOOKUP(C129,listaBolsa!$D$2:$BB$276,40,0))</f>
        <v/>
      </c>
      <c r="V129" s="87" t="e">
        <f t="shared" si="63"/>
        <v>#VALUE!</v>
      </c>
      <c r="W129" s="87" t="e">
        <f t="shared" si="64"/>
        <v>#VALUE!</v>
      </c>
      <c r="X129" s="87" t="str">
        <f t="shared" si="65"/>
        <v/>
      </c>
      <c r="Y129" s="87" t="str">
        <f t="shared" si="66"/>
        <v/>
      </c>
      <c r="Z129" s="88" t="str">
        <f t="shared" si="67"/>
        <v/>
      </c>
      <c r="AA129" s="88" t="str">
        <f t="shared" si="68"/>
        <v/>
      </c>
      <c r="AB129" s="78" t="str">
        <f t="shared" si="69"/>
        <v/>
      </c>
      <c r="AC129" s="91" t="str">
        <f t="shared" si="70"/>
        <v/>
      </c>
      <c r="AD129" s="5"/>
      <c r="BG129" s="7">
        <v>119</v>
      </c>
      <c r="DA129" s="7" t="e">
        <f>VLOOKUP(C129,listaBolsa!$D$2:$BA$248,1,0)</f>
        <v>#N/A</v>
      </c>
      <c r="DB129" s="7" t="e">
        <f>VLOOKUP(C129,listaBolsa!$D$2:$BA$248,2,0)</f>
        <v>#N/A</v>
      </c>
      <c r="DC129" s="7" t="e">
        <f>VLOOKUP(C129,listaBolsa!$D$2:$BA$248,10,0)</f>
        <v>#N/A</v>
      </c>
      <c r="DD129" s="7" t="e">
        <f>VLOOKUP(C129,listaBolsa!$D$2:$BA$248,14,0)</f>
        <v>#N/A</v>
      </c>
      <c r="DE129" s="7" t="e">
        <f>VLOOKUP(C129,listaBolsa!$D$2:$BA$248,23,0)</f>
        <v>#N/A</v>
      </c>
      <c r="DF129" s="7" t="e">
        <f>VLOOKUP(C129,listaBolsa!$D$2:$BA$248,29,0)</f>
        <v>#N/A</v>
      </c>
      <c r="DG129" s="7" t="e">
        <f>VLOOKUP(C129,listaBolsa!$D$2:$BA$248,36,0)</f>
        <v>#N/A</v>
      </c>
      <c r="DH129" s="7" t="e">
        <f>VLOOKUP(C129,listaBolsa!$D$2:$BA$248,40,0)</f>
        <v>#N/A</v>
      </c>
      <c r="DI129" s="7" t="e">
        <f>VLOOKUP(C129,listaBolsa!$D$2:$BA$248,48,0)</f>
        <v>#N/A</v>
      </c>
      <c r="DJ129" s="7" t="e">
        <f t="shared" si="71"/>
        <v>#N/A</v>
      </c>
      <c r="DK129" s="7" t="e">
        <f t="shared" si="72"/>
        <v>#N/A</v>
      </c>
      <c r="DL129" s="7" t="e">
        <f t="shared" si="73"/>
        <v>#N/A</v>
      </c>
      <c r="DM129" s="7" t="e">
        <f t="shared" si="74"/>
        <v>#N/A</v>
      </c>
      <c r="DN129" s="7" t="e">
        <f t="shared" si="75"/>
        <v>#N/A</v>
      </c>
      <c r="DO129" s="7" t="e">
        <f t="shared" si="76"/>
        <v>#N/A</v>
      </c>
      <c r="DP129" s="7" t="e">
        <f t="shared" si="77"/>
        <v>#N/A</v>
      </c>
      <c r="DQ129" s="7" t="e">
        <f t="shared" si="78"/>
        <v>#N/A</v>
      </c>
      <c r="DR129" s="7" t="e">
        <f t="shared" si="79"/>
        <v>#N/A</v>
      </c>
    </row>
    <row r="130" spans="1:122" s="7" customFormat="1" ht="20" hidden="1">
      <c r="A130" s="75" t="str">
        <f t="shared" si="54"/>
        <v/>
      </c>
      <c r="B130" s="101"/>
      <c r="C130" s="83"/>
      <c r="D130" s="75" t="str">
        <f>IF(C130="","",VLOOKUP(C130,listaBolsa!$D$2:$H$276,2,0))</f>
        <v/>
      </c>
      <c r="E130" s="101" t="str">
        <f>IF(C130="","",VLOOKUP(C130,listaBolsa!$D$2:$H$276,3,0))</f>
        <v/>
      </c>
      <c r="F130" s="102"/>
      <c r="G130" s="92" t="str">
        <f>IF(C130="","",VLOOKUP(C130,listaBolsa!$D$2:$H$276,5,0))</f>
        <v/>
      </c>
      <c r="H130" s="96" t="str">
        <f>IF(C130="","",VLOOKUP(C130,listaBolsa!$D$2:$W$276,10,0))</f>
        <v/>
      </c>
      <c r="I130" s="97" t="str">
        <f>IF(C130="","",VLOOKUP(C130,listaBolsa!$D$2:$W$276,14,0))</f>
        <v/>
      </c>
      <c r="J130" s="84" t="e">
        <f t="shared" si="55"/>
        <v>#VALUE!</v>
      </c>
      <c r="K130" s="84" t="e">
        <f t="shared" si="56"/>
        <v>#VALUE!</v>
      </c>
      <c r="L130" s="84" t="str">
        <f t="shared" si="57"/>
        <v/>
      </c>
      <c r="M130" s="84" t="str">
        <f t="shared" si="58"/>
        <v/>
      </c>
      <c r="N130" s="98" t="str">
        <f>IF(C130="","",VLOOKUP(C130,listaBolsa!$D$2:$AZ$276,23,0))</f>
        <v/>
      </c>
      <c r="O130" s="99" t="str">
        <f>IF(C130="","",VLOOKUP(C130,listaBolsa!$D$2:$AZ$276,27,0))</f>
        <v/>
      </c>
      <c r="P130" s="100" t="e">
        <f t="shared" si="59"/>
        <v>#VALUE!</v>
      </c>
      <c r="Q130" s="100" t="e">
        <f t="shared" si="60"/>
        <v>#VALUE!</v>
      </c>
      <c r="R130" s="100" t="str">
        <f t="shared" si="61"/>
        <v/>
      </c>
      <c r="S130" s="100" t="str">
        <f t="shared" si="62"/>
        <v/>
      </c>
      <c r="T130" s="85" t="str">
        <f>IF(C130="","",VLOOKUP(C130,listaBolsa!$D$2:$BB$276,36,0))</f>
        <v/>
      </c>
      <c r="U130" s="86" t="str">
        <f>IF(C130="","",VLOOKUP(C130,listaBolsa!$D$2:$BB$276,40,0))</f>
        <v/>
      </c>
      <c r="V130" s="87" t="e">
        <f t="shared" si="63"/>
        <v>#VALUE!</v>
      </c>
      <c r="W130" s="87" t="e">
        <f t="shared" si="64"/>
        <v>#VALUE!</v>
      </c>
      <c r="X130" s="87" t="str">
        <f t="shared" si="65"/>
        <v/>
      </c>
      <c r="Y130" s="87" t="str">
        <f t="shared" si="66"/>
        <v/>
      </c>
      <c r="Z130" s="88" t="str">
        <f t="shared" si="67"/>
        <v/>
      </c>
      <c r="AA130" s="88" t="str">
        <f t="shared" si="68"/>
        <v/>
      </c>
      <c r="AB130" s="78" t="str">
        <f t="shared" si="69"/>
        <v/>
      </c>
      <c r="AC130" s="91" t="str">
        <f t="shared" si="70"/>
        <v/>
      </c>
      <c r="AD130" s="5"/>
      <c r="BG130" s="7">
        <v>120</v>
      </c>
      <c r="DA130" s="7" t="e">
        <f>VLOOKUP(C130,listaBolsa!$D$2:$BA$248,1,0)</f>
        <v>#N/A</v>
      </c>
      <c r="DB130" s="7" t="e">
        <f>VLOOKUP(C130,listaBolsa!$D$2:$BA$248,2,0)</f>
        <v>#N/A</v>
      </c>
      <c r="DC130" s="7" t="e">
        <f>VLOOKUP(C130,listaBolsa!$D$2:$BA$248,10,0)</f>
        <v>#N/A</v>
      </c>
      <c r="DD130" s="7" t="e">
        <f>VLOOKUP(C130,listaBolsa!$D$2:$BA$248,14,0)</f>
        <v>#N/A</v>
      </c>
      <c r="DE130" s="7" t="e">
        <f>VLOOKUP(C130,listaBolsa!$D$2:$BA$248,23,0)</f>
        <v>#N/A</v>
      </c>
      <c r="DF130" s="7" t="e">
        <f>VLOOKUP(C130,listaBolsa!$D$2:$BA$248,29,0)</f>
        <v>#N/A</v>
      </c>
      <c r="DG130" s="7" t="e">
        <f>VLOOKUP(C130,listaBolsa!$D$2:$BA$248,36,0)</f>
        <v>#N/A</v>
      </c>
      <c r="DH130" s="7" t="e">
        <f>VLOOKUP(C130,listaBolsa!$D$2:$BA$248,40,0)</f>
        <v>#N/A</v>
      </c>
      <c r="DI130" s="7" t="e">
        <f>VLOOKUP(C130,listaBolsa!$D$2:$BA$248,48,0)</f>
        <v>#N/A</v>
      </c>
      <c r="DJ130" s="7" t="e">
        <f t="shared" si="71"/>
        <v>#N/A</v>
      </c>
      <c r="DK130" s="7" t="e">
        <f t="shared" si="72"/>
        <v>#N/A</v>
      </c>
      <c r="DL130" s="7" t="e">
        <f t="shared" si="73"/>
        <v>#N/A</v>
      </c>
      <c r="DM130" s="7" t="e">
        <f t="shared" si="74"/>
        <v>#N/A</v>
      </c>
      <c r="DN130" s="7" t="e">
        <f t="shared" si="75"/>
        <v>#N/A</v>
      </c>
      <c r="DO130" s="7" t="e">
        <f t="shared" si="76"/>
        <v>#N/A</v>
      </c>
      <c r="DP130" s="7" t="e">
        <f t="shared" si="77"/>
        <v>#N/A</v>
      </c>
      <c r="DQ130" s="7" t="e">
        <f t="shared" si="78"/>
        <v>#N/A</v>
      </c>
      <c r="DR130" s="7" t="e">
        <f t="shared" si="79"/>
        <v>#N/A</v>
      </c>
    </row>
    <row r="131" spans="1:122" s="7" customFormat="1" ht="20" hidden="1">
      <c r="A131" s="75" t="str">
        <f t="shared" si="54"/>
        <v/>
      </c>
      <c r="B131" s="101"/>
      <c r="C131" s="83"/>
      <c r="D131" s="75" t="str">
        <f>IF(C131="","",VLOOKUP(C131,listaBolsa!$D$2:$H$276,2,0))</f>
        <v/>
      </c>
      <c r="E131" s="101" t="str">
        <f>IF(C131="","",VLOOKUP(C131,listaBolsa!$D$2:$H$276,3,0))</f>
        <v/>
      </c>
      <c r="F131" s="102"/>
      <c r="G131" s="92" t="str">
        <f>IF(C131="","",VLOOKUP(C131,listaBolsa!$D$2:$H$276,5,0))</f>
        <v/>
      </c>
      <c r="H131" s="96" t="str">
        <f>IF(C131="","",VLOOKUP(C131,listaBolsa!$D$2:$W$276,10,0))</f>
        <v/>
      </c>
      <c r="I131" s="97" t="str">
        <f>IF(C131="","",VLOOKUP(C131,listaBolsa!$D$2:$W$276,14,0))</f>
        <v/>
      </c>
      <c r="J131" s="84" t="e">
        <f t="shared" si="55"/>
        <v>#VALUE!</v>
      </c>
      <c r="K131" s="84" t="e">
        <f t="shared" si="56"/>
        <v>#VALUE!</v>
      </c>
      <c r="L131" s="84" t="str">
        <f t="shared" si="57"/>
        <v/>
      </c>
      <c r="M131" s="84" t="str">
        <f t="shared" si="58"/>
        <v/>
      </c>
      <c r="N131" s="98" t="str">
        <f>IF(C131="","",VLOOKUP(C131,listaBolsa!$D$2:$AZ$276,23,0))</f>
        <v/>
      </c>
      <c r="O131" s="99" t="str">
        <f>IF(C131="","",VLOOKUP(C131,listaBolsa!$D$2:$AZ$276,27,0))</f>
        <v/>
      </c>
      <c r="P131" s="100" t="e">
        <f t="shared" si="59"/>
        <v>#VALUE!</v>
      </c>
      <c r="Q131" s="100" t="e">
        <f t="shared" si="60"/>
        <v>#VALUE!</v>
      </c>
      <c r="R131" s="100" t="str">
        <f t="shared" si="61"/>
        <v/>
      </c>
      <c r="S131" s="100" t="str">
        <f t="shared" si="62"/>
        <v/>
      </c>
      <c r="T131" s="85" t="str">
        <f>IF(C131="","",VLOOKUP(C131,listaBolsa!$D$2:$BB$276,36,0))</f>
        <v/>
      </c>
      <c r="U131" s="86" t="str">
        <f>IF(C131="","",VLOOKUP(C131,listaBolsa!$D$2:$BB$276,40,0))</f>
        <v/>
      </c>
      <c r="V131" s="87" t="e">
        <f t="shared" si="63"/>
        <v>#VALUE!</v>
      </c>
      <c r="W131" s="87" t="e">
        <f t="shared" si="64"/>
        <v>#VALUE!</v>
      </c>
      <c r="X131" s="87" t="str">
        <f t="shared" si="65"/>
        <v/>
      </c>
      <c r="Y131" s="87" t="str">
        <f t="shared" si="66"/>
        <v/>
      </c>
      <c r="Z131" s="88" t="str">
        <f t="shared" si="67"/>
        <v/>
      </c>
      <c r="AA131" s="88" t="str">
        <f t="shared" si="68"/>
        <v/>
      </c>
      <c r="AB131" s="78" t="str">
        <f t="shared" si="69"/>
        <v/>
      </c>
      <c r="AC131" s="91" t="str">
        <f t="shared" si="70"/>
        <v/>
      </c>
      <c r="AD131" s="5"/>
      <c r="BG131" s="7">
        <v>121</v>
      </c>
      <c r="DA131" s="7" t="e">
        <f>VLOOKUP(C131,listaBolsa!$D$2:$BA$248,1,0)</f>
        <v>#N/A</v>
      </c>
      <c r="DB131" s="7" t="e">
        <f>VLOOKUP(C131,listaBolsa!$D$2:$BA$248,2,0)</f>
        <v>#N/A</v>
      </c>
      <c r="DC131" s="7" t="e">
        <f>VLOOKUP(C131,listaBolsa!$D$2:$BA$248,10,0)</f>
        <v>#N/A</v>
      </c>
      <c r="DD131" s="7" t="e">
        <f>VLOOKUP(C131,listaBolsa!$D$2:$BA$248,14,0)</f>
        <v>#N/A</v>
      </c>
      <c r="DE131" s="7" t="e">
        <f>VLOOKUP(C131,listaBolsa!$D$2:$BA$248,23,0)</f>
        <v>#N/A</v>
      </c>
      <c r="DF131" s="7" t="e">
        <f>VLOOKUP(C131,listaBolsa!$D$2:$BA$248,29,0)</f>
        <v>#N/A</v>
      </c>
      <c r="DG131" s="7" t="e">
        <f>VLOOKUP(C131,listaBolsa!$D$2:$BA$248,36,0)</f>
        <v>#N/A</v>
      </c>
      <c r="DH131" s="7" t="e">
        <f>VLOOKUP(C131,listaBolsa!$D$2:$BA$248,40,0)</f>
        <v>#N/A</v>
      </c>
      <c r="DI131" s="7" t="e">
        <f>VLOOKUP(C131,listaBolsa!$D$2:$BA$248,48,0)</f>
        <v>#N/A</v>
      </c>
      <c r="DJ131" s="7" t="e">
        <f t="shared" si="71"/>
        <v>#N/A</v>
      </c>
      <c r="DK131" s="7" t="e">
        <f t="shared" si="72"/>
        <v>#N/A</v>
      </c>
      <c r="DL131" s="7" t="e">
        <f t="shared" si="73"/>
        <v>#N/A</v>
      </c>
      <c r="DM131" s="7" t="e">
        <f t="shared" si="74"/>
        <v>#N/A</v>
      </c>
      <c r="DN131" s="7" t="e">
        <f t="shared" si="75"/>
        <v>#N/A</v>
      </c>
      <c r="DO131" s="7" t="e">
        <f t="shared" si="76"/>
        <v>#N/A</v>
      </c>
      <c r="DP131" s="7" t="e">
        <f t="shared" si="77"/>
        <v>#N/A</v>
      </c>
      <c r="DQ131" s="7" t="e">
        <f t="shared" si="78"/>
        <v>#N/A</v>
      </c>
      <c r="DR131" s="7" t="e">
        <f t="shared" si="79"/>
        <v>#N/A</v>
      </c>
    </row>
    <row r="132" spans="1:122" s="7" customFormat="1" ht="20" hidden="1">
      <c r="A132" s="75" t="str">
        <f t="shared" si="54"/>
        <v/>
      </c>
      <c r="B132" s="101"/>
      <c r="C132" s="83"/>
      <c r="D132" s="75" t="str">
        <f>IF(C132="","",VLOOKUP(C132,listaBolsa!$D$2:$H$276,2,0))</f>
        <v/>
      </c>
      <c r="E132" s="101" t="str">
        <f>IF(C132="","",VLOOKUP(C132,listaBolsa!$D$2:$H$276,3,0))</f>
        <v/>
      </c>
      <c r="F132" s="102"/>
      <c r="G132" s="92" t="str">
        <f>IF(C132="","",VLOOKUP(C132,listaBolsa!$D$2:$H$276,5,0))</f>
        <v/>
      </c>
      <c r="H132" s="96" t="str">
        <f>IF(C132="","",VLOOKUP(C132,listaBolsa!$D$2:$W$276,10,0))</f>
        <v/>
      </c>
      <c r="I132" s="97" t="str">
        <f>IF(C132="","",VLOOKUP(C132,listaBolsa!$D$2:$W$276,14,0))</f>
        <v/>
      </c>
      <c r="J132" s="84" t="e">
        <f t="shared" si="55"/>
        <v>#VALUE!</v>
      </c>
      <c r="K132" s="84" t="e">
        <f t="shared" si="56"/>
        <v>#VALUE!</v>
      </c>
      <c r="L132" s="84" t="str">
        <f t="shared" si="57"/>
        <v/>
      </c>
      <c r="M132" s="84" t="str">
        <f t="shared" si="58"/>
        <v/>
      </c>
      <c r="N132" s="98" t="str">
        <f>IF(C132="","",VLOOKUP(C132,listaBolsa!$D$2:$AZ$276,23,0))</f>
        <v/>
      </c>
      <c r="O132" s="99" t="str">
        <f>IF(C132="","",VLOOKUP(C132,listaBolsa!$D$2:$AZ$276,27,0))</f>
        <v/>
      </c>
      <c r="P132" s="100" t="e">
        <f t="shared" si="59"/>
        <v>#VALUE!</v>
      </c>
      <c r="Q132" s="100" t="e">
        <f t="shared" si="60"/>
        <v>#VALUE!</v>
      </c>
      <c r="R132" s="100" t="str">
        <f t="shared" si="61"/>
        <v/>
      </c>
      <c r="S132" s="100" t="str">
        <f t="shared" si="62"/>
        <v/>
      </c>
      <c r="T132" s="85" t="str">
        <f>IF(C132="","",VLOOKUP(C132,listaBolsa!$D$2:$BB$276,36,0))</f>
        <v/>
      </c>
      <c r="U132" s="86" t="str">
        <f>IF(C132="","",VLOOKUP(C132,listaBolsa!$D$2:$BB$276,40,0))</f>
        <v/>
      </c>
      <c r="V132" s="87" t="e">
        <f t="shared" si="63"/>
        <v>#VALUE!</v>
      </c>
      <c r="W132" s="87" t="e">
        <f t="shared" si="64"/>
        <v>#VALUE!</v>
      </c>
      <c r="X132" s="87" t="str">
        <f t="shared" si="65"/>
        <v/>
      </c>
      <c r="Y132" s="87" t="str">
        <f t="shared" si="66"/>
        <v/>
      </c>
      <c r="Z132" s="88" t="str">
        <f t="shared" si="67"/>
        <v/>
      </c>
      <c r="AA132" s="88" t="str">
        <f t="shared" si="68"/>
        <v/>
      </c>
      <c r="AB132" s="78" t="str">
        <f t="shared" si="69"/>
        <v/>
      </c>
      <c r="AC132" s="91" t="str">
        <f t="shared" si="70"/>
        <v/>
      </c>
      <c r="AD132" s="5"/>
      <c r="BG132" s="7">
        <v>122</v>
      </c>
      <c r="DA132" s="7" t="e">
        <f>VLOOKUP(C132,listaBolsa!$D$2:$BA$248,1,0)</f>
        <v>#N/A</v>
      </c>
      <c r="DB132" s="7" t="e">
        <f>VLOOKUP(C132,listaBolsa!$D$2:$BA$248,2,0)</f>
        <v>#N/A</v>
      </c>
      <c r="DC132" s="7" t="e">
        <f>VLOOKUP(C132,listaBolsa!$D$2:$BA$248,10,0)</f>
        <v>#N/A</v>
      </c>
      <c r="DD132" s="7" t="e">
        <f>VLOOKUP(C132,listaBolsa!$D$2:$BA$248,14,0)</f>
        <v>#N/A</v>
      </c>
      <c r="DE132" s="7" t="e">
        <f>VLOOKUP(C132,listaBolsa!$D$2:$BA$248,23,0)</f>
        <v>#N/A</v>
      </c>
      <c r="DF132" s="7" t="e">
        <f>VLOOKUP(C132,listaBolsa!$D$2:$BA$248,29,0)</f>
        <v>#N/A</v>
      </c>
      <c r="DG132" s="7" t="e">
        <f>VLOOKUP(C132,listaBolsa!$D$2:$BA$248,36,0)</f>
        <v>#N/A</v>
      </c>
      <c r="DH132" s="7" t="e">
        <f>VLOOKUP(C132,listaBolsa!$D$2:$BA$248,40,0)</f>
        <v>#N/A</v>
      </c>
      <c r="DI132" s="7" t="e">
        <f>VLOOKUP(C132,listaBolsa!$D$2:$BA$248,48,0)</f>
        <v>#N/A</v>
      </c>
      <c r="DJ132" s="7" t="e">
        <f t="shared" si="71"/>
        <v>#N/A</v>
      </c>
      <c r="DK132" s="7" t="e">
        <f t="shared" si="72"/>
        <v>#N/A</v>
      </c>
      <c r="DL132" s="7" t="e">
        <f t="shared" si="73"/>
        <v>#N/A</v>
      </c>
      <c r="DM132" s="7" t="e">
        <f t="shared" si="74"/>
        <v>#N/A</v>
      </c>
      <c r="DN132" s="7" t="e">
        <f t="shared" si="75"/>
        <v>#N/A</v>
      </c>
      <c r="DO132" s="7" t="e">
        <f t="shared" si="76"/>
        <v>#N/A</v>
      </c>
      <c r="DP132" s="7" t="e">
        <f t="shared" si="77"/>
        <v>#N/A</v>
      </c>
      <c r="DQ132" s="7" t="e">
        <f t="shared" si="78"/>
        <v>#N/A</v>
      </c>
      <c r="DR132" s="7" t="e">
        <f t="shared" si="79"/>
        <v>#N/A</v>
      </c>
    </row>
    <row r="133" spans="1:122" s="7" customFormat="1" ht="20" hidden="1">
      <c r="A133" s="75" t="str">
        <f t="shared" si="54"/>
        <v/>
      </c>
      <c r="B133" s="101"/>
      <c r="C133" s="83"/>
      <c r="D133" s="75" t="str">
        <f>IF(C133="","",VLOOKUP(C133,listaBolsa!$D$2:$H$276,2,0))</f>
        <v/>
      </c>
      <c r="E133" s="101" t="str">
        <f>IF(C133="","",VLOOKUP(C133,listaBolsa!$D$2:$H$276,3,0))</f>
        <v/>
      </c>
      <c r="F133" s="102"/>
      <c r="G133" s="92" t="str">
        <f>IF(C133="","",VLOOKUP(C133,listaBolsa!$D$2:$H$276,5,0))</f>
        <v/>
      </c>
      <c r="H133" s="96" t="str">
        <f>IF(C133="","",VLOOKUP(C133,listaBolsa!$D$2:$W$276,10,0))</f>
        <v/>
      </c>
      <c r="I133" s="97" t="str">
        <f>IF(C133="","",VLOOKUP(C133,listaBolsa!$D$2:$W$276,14,0))</f>
        <v/>
      </c>
      <c r="J133" s="84" t="e">
        <f t="shared" si="55"/>
        <v>#VALUE!</v>
      </c>
      <c r="K133" s="84" t="e">
        <f t="shared" si="56"/>
        <v>#VALUE!</v>
      </c>
      <c r="L133" s="84" t="str">
        <f t="shared" si="57"/>
        <v/>
      </c>
      <c r="M133" s="84" t="str">
        <f t="shared" si="58"/>
        <v/>
      </c>
      <c r="N133" s="98" t="str">
        <f>IF(C133="","",VLOOKUP(C133,listaBolsa!$D$2:$AZ$276,23,0))</f>
        <v/>
      </c>
      <c r="O133" s="99" t="str">
        <f>IF(C133="","",VLOOKUP(C133,listaBolsa!$D$2:$AZ$276,27,0))</f>
        <v/>
      </c>
      <c r="P133" s="100" t="e">
        <f t="shared" si="59"/>
        <v>#VALUE!</v>
      </c>
      <c r="Q133" s="100" t="e">
        <f t="shared" si="60"/>
        <v>#VALUE!</v>
      </c>
      <c r="R133" s="100" t="str">
        <f t="shared" si="61"/>
        <v/>
      </c>
      <c r="S133" s="100" t="str">
        <f t="shared" si="62"/>
        <v/>
      </c>
      <c r="T133" s="85" t="str">
        <f>IF(C133="","",VLOOKUP(C133,listaBolsa!$D$2:$BB$276,36,0))</f>
        <v/>
      </c>
      <c r="U133" s="86" t="str">
        <f>IF(C133="","",VLOOKUP(C133,listaBolsa!$D$2:$BB$276,40,0))</f>
        <v/>
      </c>
      <c r="V133" s="87" t="e">
        <f t="shared" si="63"/>
        <v>#VALUE!</v>
      </c>
      <c r="W133" s="87" t="e">
        <f t="shared" si="64"/>
        <v>#VALUE!</v>
      </c>
      <c r="X133" s="87" t="str">
        <f t="shared" si="65"/>
        <v/>
      </c>
      <c r="Y133" s="87" t="str">
        <f t="shared" si="66"/>
        <v/>
      </c>
      <c r="Z133" s="88" t="str">
        <f t="shared" si="67"/>
        <v/>
      </c>
      <c r="AA133" s="88" t="str">
        <f t="shared" si="68"/>
        <v/>
      </c>
      <c r="AB133" s="78" t="str">
        <f t="shared" si="69"/>
        <v/>
      </c>
      <c r="AC133" s="91" t="str">
        <f t="shared" si="70"/>
        <v/>
      </c>
      <c r="AD133" s="5"/>
      <c r="BG133" s="7">
        <v>123</v>
      </c>
      <c r="DA133" s="7" t="e">
        <f>VLOOKUP(C133,listaBolsa!$D$2:$BA$248,1,0)</f>
        <v>#N/A</v>
      </c>
      <c r="DB133" s="7" t="e">
        <f>VLOOKUP(C133,listaBolsa!$D$2:$BA$248,2,0)</f>
        <v>#N/A</v>
      </c>
      <c r="DC133" s="7" t="e">
        <f>VLOOKUP(C133,listaBolsa!$D$2:$BA$248,10,0)</f>
        <v>#N/A</v>
      </c>
      <c r="DD133" s="7" t="e">
        <f>VLOOKUP(C133,listaBolsa!$D$2:$BA$248,14,0)</f>
        <v>#N/A</v>
      </c>
      <c r="DE133" s="7" t="e">
        <f>VLOOKUP(C133,listaBolsa!$D$2:$BA$248,23,0)</f>
        <v>#N/A</v>
      </c>
      <c r="DF133" s="7" t="e">
        <f>VLOOKUP(C133,listaBolsa!$D$2:$BA$248,29,0)</f>
        <v>#N/A</v>
      </c>
      <c r="DG133" s="7" t="e">
        <f>VLOOKUP(C133,listaBolsa!$D$2:$BA$248,36,0)</f>
        <v>#N/A</v>
      </c>
      <c r="DH133" s="7" t="e">
        <f>VLOOKUP(C133,listaBolsa!$D$2:$BA$248,40,0)</f>
        <v>#N/A</v>
      </c>
      <c r="DI133" s="7" t="e">
        <f>VLOOKUP(C133,listaBolsa!$D$2:$BA$248,48,0)</f>
        <v>#N/A</v>
      </c>
      <c r="DJ133" s="7" t="e">
        <f t="shared" si="71"/>
        <v>#N/A</v>
      </c>
      <c r="DK133" s="7" t="e">
        <f t="shared" si="72"/>
        <v>#N/A</v>
      </c>
      <c r="DL133" s="7" t="e">
        <f t="shared" si="73"/>
        <v>#N/A</v>
      </c>
      <c r="DM133" s="7" t="e">
        <f t="shared" si="74"/>
        <v>#N/A</v>
      </c>
      <c r="DN133" s="7" t="e">
        <f t="shared" si="75"/>
        <v>#N/A</v>
      </c>
      <c r="DO133" s="7" t="e">
        <f t="shared" si="76"/>
        <v>#N/A</v>
      </c>
      <c r="DP133" s="7" t="e">
        <f t="shared" si="77"/>
        <v>#N/A</v>
      </c>
      <c r="DQ133" s="7" t="e">
        <f t="shared" si="78"/>
        <v>#N/A</v>
      </c>
      <c r="DR133" s="7" t="e">
        <f t="shared" si="79"/>
        <v>#N/A</v>
      </c>
    </row>
    <row r="134" spans="1:122" s="7" customFormat="1" ht="20" hidden="1">
      <c r="A134" s="75" t="str">
        <f t="shared" si="54"/>
        <v/>
      </c>
      <c r="B134" s="101"/>
      <c r="C134" s="83"/>
      <c r="D134" s="75" t="str">
        <f>IF(C134="","",VLOOKUP(C134,listaBolsa!$D$2:$H$276,2,0))</f>
        <v/>
      </c>
      <c r="E134" s="101" t="str">
        <f>IF(C134="","",VLOOKUP(C134,listaBolsa!$D$2:$H$276,3,0))</f>
        <v/>
      </c>
      <c r="F134" s="102"/>
      <c r="G134" s="92" t="str">
        <f>IF(C134="","",VLOOKUP(C134,listaBolsa!$D$2:$H$276,5,0))</f>
        <v/>
      </c>
      <c r="H134" s="96" t="str">
        <f>IF(C134="","",VLOOKUP(C134,listaBolsa!$D$2:$W$276,10,0))</f>
        <v/>
      </c>
      <c r="I134" s="97" t="str">
        <f>IF(C134="","",VLOOKUP(C134,listaBolsa!$D$2:$W$276,14,0))</f>
        <v/>
      </c>
      <c r="J134" s="84" t="e">
        <f t="shared" si="55"/>
        <v>#VALUE!</v>
      </c>
      <c r="K134" s="84" t="e">
        <f t="shared" si="56"/>
        <v>#VALUE!</v>
      </c>
      <c r="L134" s="84" t="str">
        <f t="shared" si="57"/>
        <v/>
      </c>
      <c r="M134" s="84" t="str">
        <f t="shared" si="58"/>
        <v/>
      </c>
      <c r="N134" s="98" t="str">
        <f>IF(C134="","",VLOOKUP(C134,listaBolsa!$D$2:$AZ$276,23,0))</f>
        <v/>
      </c>
      <c r="O134" s="99" t="str">
        <f>IF(C134="","",VLOOKUP(C134,listaBolsa!$D$2:$AZ$276,27,0))</f>
        <v/>
      </c>
      <c r="P134" s="100" t="e">
        <f t="shared" si="59"/>
        <v>#VALUE!</v>
      </c>
      <c r="Q134" s="100" t="e">
        <f t="shared" si="60"/>
        <v>#VALUE!</v>
      </c>
      <c r="R134" s="100" t="str">
        <f t="shared" si="61"/>
        <v/>
      </c>
      <c r="S134" s="100" t="str">
        <f t="shared" si="62"/>
        <v/>
      </c>
      <c r="T134" s="85" t="str">
        <f>IF(C134="","",VLOOKUP(C134,listaBolsa!$D$2:$BB$276,36,0))</f>
        <v/>
      </c>
      <c r="U134" s="86" t="str">
        <f>IF(C134="","",VLOOKUP(C134,listaBolsa!$D$2:$BB$276,40,0))</f>
        <v/>
      </c>
      <c r="V134" s="87" t="e">
        <f t="shared" si="63"/>
        <v>#VALUE!</v>
      </c>
      <c r="W134" s="87" t="e">
        <f t="shared" si="64"/>
        <v>#VALUE!</v>
      </c>
      <c r="X134" s="87" t="str">
        <f t="shared" si="65"/>
        <v/>
      </c>
      <c r="Y134" s="87" t="str">
        <f t="shared" si="66"/>
        <v/>
      </c>
      <c r="Z134" s="88" t="str">
        <f t="shared" si="67"/>
        <v/>
      </c>
      <c r="AA134" s="88" t="str">
        <f t="shared" si="68"/>
        <v/>
      </c>
      <c r="AB134" s="78" t="str">
        <f t="shared" si="69"/>
        <v/>
      </c>
      <c r="AC134" s="91" t="str">
        <f t="shared" si="70"/>
        <v/>
      </c>
      <c r="AD134" s="5"/>
      <c r="BG134" s="7">
        <v>124</v>
      </c>
      <c r="DA134" s="7" t="e">
        <f>VLOOKUP(C134,listaBolsa!$D$2:$BA$248,1,0)</f>
        <v>#N/A</v>
      </c>
      <c r="DB134" s="7" t="e">
        <f>VLOOKUP(C134,listaBolsa!$D$2:$BA$248,2,0)</f>
        <v>#N/A</v>
      </c>
      <c r="DC134" s="7" t="e">
        <f>VLOOKUP(C134,listaBolsa!$D$2:$BA$248,10,0)</f>
        <v>#N/A</v>
      </c>
      <c r="DD134" s="7" t="e">
        <f>VLOOKUP(C134,listaBolsa!$D$2:$BA$248,14,0)</f>
        <v>#N/A</v>
      </c>
      <c r="DE134" s="7" t="e">
        <f>VLOOKUP(C134,listaBolsa!$D$2:$BA$248,23,0)</f>
        <v>#N/A</v>
      </c>
      <c r="DF134" s="7" t="e">
        <f>VLOOKUP(C134,listaBolsa!$D$2:$BA$248,29,0)</f>
        <v>#N/A</v>
      </c>
      <c r="DG134" s="7" t="e">
        <f>VLOOKUP(C134,listaBolsa!$D$2:$BA$248,36,0)</f>
        <v>#N/A</v>
      </c>
      <c r="DH134" s="7" t="e">
        <f>VLOOKUP(C134,listaBolsa!$D$2:$BA$248,40,0)</f>
        <v>#N/A</v>
      </c>
      <c r="DI134" s="7" t="e">
        <f>VLOOKUP(C134,listaBolsa!$D$2:$BA$248,48,0)</f>
        <v>#N/A</v>
      </c>
      <c r="DJ134" s="7" t="e">
        <f t="shared" si="71"/>
        <v>#N/A</v>
      </c>
      <c r="DK134" s="7" t="e">
        <f t="shared" si="72"/>
        <v>#N/A</v>
      </c>
      <c r="DL134" s="7" t="e">
        <f t="shared" si="73"/>
        <v>#N/A</v>
      </c>
      <c r="DM134" s="7" t="e">
        <f t="shared" si="74"/>
        <v>#N/A</v>
      </c>
      <c r="DN134" s="7" t="e">
        <f t="shared" si="75"/>
        <v>#N/A</v>
      </c>
      <c r="DO134" s="7" t="e">
        <f t="shared" si="76"/>
        <v>#N/A</v>
      </c>
      <c r="DP134" s="7" t="e">
        <f t="shared" si="77"/>
        <v>#N/A</v>
      </c>
      <c r="DQ134" s="7" t="e">
        <f t="shared" si="78"/>
        <v>#N/A</v>
      </c>
      <c r="DR134" s="7" t="e">
        <f t="shared" si="79"/>
        <v>#N/A</v>
      </c>
    </row>
    <row r="135" spans="1:122" s="7" customFormat="1" ht="20" hidden="1">
      <c r="A135" s="75" t="str">
        <f t="shared" si="54"/>
        <v/>
      </c>
      <c r="B135" s="101"/>
      <c r="C135" s="83"/>
      <c r="D135" s="75" t="str">
        <f>IF(C135="","",VLOOKUP(C135,listaBolsa!$D$2:$H$276,2,0))</f>
        <v/>
      </c>
      <c r="E135" s="101" t="str">
        <f>IF(C135="","",VLOOKUP(C135,listaBolsa!$D$2:$H$276,3,0))</f>
        <v/>
      </c>
      <c r="F135" s="102"/>
      <c r="G135" s="92" t="str">
        <f>IF(C135="","",VLOOKUP(C135,listaBolsa!$D$2:$H$276,5,0))</f>
        <v/>
      </c>
      <c r="H135" s="96" t="str">
        <f>IF(C135="","",VLOOKUP(C135,listaBolsa!$D$2:$W$276,10,0))</f>
        <v/>
      </c>
      <c r="I135" s="97" t="str">
        <f>IF(C135="","",VLOOKUP(C135,listaBolsa!$D$2:$W$276,14,0))</f>
        <v/>
      </c>
      <c r="J135" s="84" t="e">
        <f t="shared" si="55"/>
        <v>#VALUE!</v>
      </c>
      <c r="K135" s="84" t="e">
        <f t="shared" si="56"/>
        <v>#VALUE!</v>
      </c>
      <c r="L135" s="84" t="str">
        <f t="shared" si="57"/>
        <v/>
      </c>
      <c r="M135" s="84" t="str">
        <f t="shared" si="58"/>
        <v/>
      </c>
      <c r="N135" s="98" t="str">
        <f>IF(C135="","",VLOOKUP(C135,listaBolsa!$D$2:$AZ$276,23,0))</f>
        <v/>
      </c>
      <c r="O135" s="99" t="str">
        <f>IF(C135="","",VLOOKUP(C135,listaBolsa!$D$2:$AZ$276,27,0))</f>
        <v/>
      </c>
      <c r="P135" s="100" t="e">
        <f t="shared" si="59"/>
        <v>#VALUE!</v>
      </c>
      <c r="Q135" s="100" t="e">
        <f t="shared" si="60"/>
        <v>#VALUE!</v>
      </c>
      <c r="R135" s="100" t="str">
        <f t="shared" si="61"/>
        <v/>
      </c>
      <c r="S135" s="100" t="str">
        <f t="shared" si="62"/>
        <v/>
      </c>
      <c r="T135" s="85" t="str">
        <f>IF(C135="","",VLOOKUP(C135,listaBolsa!$D$2:$BB$276,36,0))</f>
        <v/>
      </c>
      <c r="U135" s="86" t="str">
        <f>IF(C135="","",VLOOKUP(C135,listaBolsa!$D$2:$BB$276,40,0))</f>
        <v/>
      </c>
      <c r="V135" s="87" t="e">
        <f t="shared" si="63"/>
        <v>#VALUE!</v>
      </c>
      <c r="W135" s="87" t="e">
        <f t="shared" si="64"/>
        <v>#VALUE!</v>
      </c>
      <c r="X135" s="87" t="str">
        <f t="shared" si="65"/>
        <v/>
      </c>
      <c r="Y135" s="87" t="str">
        <f t="shared" si="66"/>
        <v/>
      </c>
      <c r="Z135" s="88" t="str">
        <f t="shared" si="67"/>
        <v/>
      </c>
      <c r="AA135" s="88" t="str">
        <f t="shared" si="68"/>
        <v/>
      </c>
      <c r="AB135" s="78" t="str">
        <f t="shared" si="69"/>
        <v/>
      </c>
      <c r="AC135" s="91" t="str">
        <f t="shared" si="70"/>
        <v/>
      </c>
      <c r="AD135" s="5"/>
      <c r="BG135" s="7">
        <v>125</v>
      </c>
      <c r="DA135" s="7" t="e">
        <f>VLOOKUP(C135,listaBolsa!$D$2:$BA$248,1,0)</f>
        <v>#N/A</v>
      </c>
      <c r="DB135" s="7" t="e">
        <f>VLOOKUP(C135,listaBolsa!$D$2:$BA$248,2,0)</f>
        <v>#N/A</v>
      </c>
      <c r="DC135" s="7" t="e">
        <f>VLOOKUP(C135,listaBolsa!$D$2:$BA$248,10,0)</f>
        <v>#N/A</v>
      </c>
      <c r="DD135" s="7" t="e">
        <f>VLOOKUP(C135,listaBolsa!$D$2:$BA$248,14,0)</f>
        <v>#N/A</v>
      </c>
      <c r="DE135" s="7" t="e">
        <f>VLOOKUP(C135,listaBolsa!$D$2:$BA$248,23,0)</f>
        <v>#N/A</v>
      </c>
      <c r="DF135" s="7" t="e">
        <f>VLOOKUP(C135,listaBolsa!$D$2:$BA$248,29,0)</f>
        <v>#N/A</v>
      </c>
      <c r="DG135" s="7" t="e">
        <f>VLOOKUP(C135,listaBolsa!$D$2:$BA$248,36,0)</f>
        <v>#N/A</v>
      </c>
      <c r="DH135" s="7" t="e">
        <f>VLOOKUP(C135,listaBolsa!$D$2:$BA$248,40,0)</f>
        <v>#N/A</v>
      </c>
      <c r="DI135" s="7" t="e">
        <f>VLOOKUP(C135,listaBolsa!$D$2:$BA$248,48,0)</f>
        <v>#N/A</v>
      </c>
      <c r="DJ135" s="7" t="e">
        <f t="shared" si="71"/>
        <v>#N/A</v>
      </c>
      <c r="DK135" s="7" t="e">
        <f t="shared" si="72"/>
        <v>#N/A</v>
      </c>
      <c r="DL135" s="7" t="e">
        <f t="shared" si="73"/>
        <v>#N/A</v>
      </c>
      <c r="DM135" s="7" t="e">
        <f t="shared" si="74"/>
        <v>#N/A</v>
      </c>
      <c r="DN135" s="7" t="e">
        <f t="shared" si="75"/>
        <v>#N/A</v>
      </c>
      <c r="DO135" s="7" t="e">
        <f t="shared" si="76"/>
        <v>#N/A</v>
      </c>
      <c r="DP135" s="7" t="e">
        <f t="shared" si="77"/>
        <v>#N/A</v>
      </c>
      <c r="DQ135" s="7" t="e">
        <f t="shared" si="78"/>
        <v>#N/A</v>
      </c>
      <c r="DR135" s="7" t="e">
        <f t="shared" si="79"/>
        <v>#N/A</v>
      </c>
    </row>
    <row r="136" spans="1:122" s="7" customFormat="1" ht="20" hidden="1">
      <c r="A136" s="75" t="str">
        <f t="shared" si="54"/>
        <v/>
      </c>
      <c r="B136" s="101"/>
      <c r="C136" s="83"/>
      <c r="D136" s="75" t="str">
        <f>IF(C136="","",VLOOKUP(C136,listaBolsa!$D$2:$H$276,2,0))</f>
        <v/>
      </c>
      <c r="E136" s="101" t="str">
        <f>IF(C136="","",VLOOKUP(C136,listaBolsa!$D$2:$H$276,3,0))</f>
        <v/>
      </c>
      <c r="F136" s="102"/>
      <c r="G136" s="92" t="str">
        <f>IF(C136="","",VLOOKUP(C136,listaBolsa!$D$2:$H$276,5,0))</f>
        <v/>
      </c>
      <c r="H136" s="96" t="str">
        <f>IF(C136="","",VLOOKUP(C136,listaBolsa!$D$2:$W$276,10,0))</f>
        <v/>
      </c>
      <c r="I136" s="97" t="str">
        <f>IF(C136="","",VLOOKUP(C136,listaBolsa!$D$2:$W$276,14,0))</f>
        <v/>
      </c>
      <c r="J136" s="84" t="e">
        <f t="shared" si="55"/>
        <v>#VALUE!</v>
      </c>
      <c r="K136" s="84" t="e">
        <f t="shared" si="56"/>
        <v>#VALUE!</v>
      </c>
      <c r="L136" s="84" t="str">
        <f t="shared" si="57"/>
        <v/>
      </c>
      <c r="M136" s="84" t="str">
        <f t="shared" si="58"/>
        <v/>
      </c>
      <c r="N136" s="98" t="str">
        <f>IF(C136="","",VLOOKUP(C136,listaBolsa!$D$2:$AZ$276,23,0))</f>
        <v/>
      </c>
      <c r="O136" s="99" t="str">
        <f>IF(C136="","",VLOOKUP(C136,listaBolsa!$D$2:$AZ$276,27,0))</f>
        <v/>
      </c>
      <c r="P136" s="100" t="e">
        <f t="shared" si="59"/>
        <v>#VALUE!</v>
      </c>
      <c r="Q136" s="100" t="e">
        <f t="shared" si="60"/>
        <v>#VALUE!</v>
      </c>
      <c r="R136" s="100" t="str">
        <f t="shared" si="61"/>
        <v/>
      </c>
      <c r="S136" s="100" t="str">
        <f t="shared" si="62"/>
        <v/>
      </c>
      <c r="T136" s="85" t="str">
        <f>IF(C136="","",VLOOKUP(C136,listaBolsa!$D$2:$BB$276,36,0))</f>
        <v/>
      </c>
      <c r="U136" s="86" t="str">
        <f>IF(C136="","",VLOOKUP(C136,listaBolsa!$D$2:$BB$276,40,0))</f>
        <v/>
      </c>
      <c r="V136" s="87" t="e">
        <f t="shared" si="63"/>
        <v>#VALUE!</v>
      </c>
      <c r="W136" s="87" t="e">
        <f t="shared" si="64"/>
        <v>#VALUE!</v>
      </c>
      <c r="X136" s="87" t="str">
        <f t="shared" si="65"/>
        <v/>
      </c>
      <c r="Y136" s="87" t="str">
        <f t="shared" si="66"/>
        <v/>
      </c>
      <c r="Z136" s="88" t="str">
        <f t="shared" si="67"/>
        <v/>
      </c>
      <c r="AA136" s="88" t="str">
        <f t="shared" si="68"/>
        <v/>
      </c>
      <c r="AB136" s="78" t="str">
        <f t="shared" si="69"/>
        <v/>
      </c>
      <c r="AC136" s="91" t="str">
        <f t="shared" si="70"/>
        <v/>
      </c>
      <c r="AD136" s="5"/>
      <c r="BG136" s="7">
        <v>126</v>
      </c>
      <c r="DA136" s="7" t="e">
        <f>VLOOKUP(C136,listaBolsa!$D$2:$BA$248,1,0)</f>
        <v>#N/A</v>
      </c>
      <c r="DB136" s="7" t="e">
        <f>VLOOKUP(C136,listaBolsa!$D$2:$BA$248,2,0)</f>
        <v>#N/A</v>
      </c>
      <c r="DC136" s="7" t="e">
        <f>VLOOKUP(C136,listaBolsa!$D$2:$BA$248,10,0)</f>
        <v>#N/A</v>
      </c>
      <c r="DD136" s="7" t="e">
        <f>VLOOKUP(C136,listaBolsa!$D$2:$BA$248,14,0)</f>
        <v>#N/A</v>
      </c>
      <c r="DE136" s="7" t="e">
        <f>VLOOKUP(C136,listaBolsa!$D$2:$BA$248,23,0)</f>
        <v>#N/A</v>
      </c>
      <c r="DF136" s="7" t="e">
        <f>VLOOKUP(C136,listaBolsa!$D$2:$BA$248,29,0)</f>
        <v>#N/A</v>
      </c>
      <c r="DG136" s="7" t="e">
        <f>VLOOKUP(C136,listaBolsa!$D$2:$BA$248,36,0)</f>
        <v>#N/A</v>
      </c>
      <c r="DH136" s="7" t="e">
        <f>VLOOKUP(C136,listaBolsa!$D$2:$BA$248,40,0)</f>
        <v>#N/A</v>
      </c>
      <c r="DI136" s="7" t="e">
        <f>VLOOKUP(C136,listaBolsa!$D$2:$BA$248,48,0)</f>
        <v>#N/A</v>
      </c>
      <c r="DJ136" s="7" t="e">
        <f t="shared" si="71"/>
        <v>#N/A</v>
      </c>
      <c r="DK136" s="7" t="e">
        <f t="shared" si="72"/>
        <v>#N/A</v>
      </c>
      <c r="DL136" s="7" t="e">
        <f t="shared" si="73"/>
        <v>#N/A</v>
      </c>
      <c r="DM136" s="7" t="e">
        <f t="shared" si="74"/>
        <v>#N/A</v>
      </c>
      <c r="DN136" s="7" t="e">
        <f t="shared" si="75"/>
        <v>#N/A</v>
      </c>
      <c r="DO136" s="7" t="e">
        <f t="shared" si="76"/>
        <v>#N/A</v>
      </c>
      <c r="DP136" s="7" t="e">
        <f t="shared" si="77"/>
        <v>#N/A</v>
      </c>
      <c r="DQ136" s="7" t="e">
        <f t="shared" si="78"/>
        <v>#N/A</v>
      </c>
      <c r="DR136" s="7" t="e">
        <f t="shared" si="79"/>
        <v>#N/A</v>
      </c>
    </row>
    <row r="137" spans="1:122" s="7" customFormat="1" ht="20" hidden="1">
      <c r="A137" s="75" t="str">
        <f t="shared" si="54"/>
        <v/>
      </c>
      <c r="B137" s="101"/>
      <c r="C137" s="83"/>
      <c r="D137" s="75" t="str">
        <f>IF(C137="","",VLOOKUP(C137,listaBolsa!$D$2:$H$276,2,0))</f>
        <v/>
      </c>
      <c r="E137" s="101" t="str">
        <f>IF(C137="","",VLOOKUP(C137,listaBolsa!$D$2:$H$276,3,0))</f>
        <v/>
      </c>
      <c r="F137" s="102"/>
      <c r="G137" s="92" t="str">
        <f>IF(C137="","",VLOOKUP(C137,listaBolsa!$D$2:$H$276,5,0))</f>
        <v/>
      </c>
      <c r="H137" s="96" t="str">
        <f>IF(C137="","",VLOOKUP(C137,listaBolsa!$D$2:$W$276,10,0))</f>
        <v/>
      </c>
      <c r="I137" s="97" t="str">
        <f>IF(C137="","",VLOOKUP(C137,listaBolsa!$D$2:$W$276,14,0))</f>
        <v/>
      </c>
      <c r="J137" s="84" t="e">
        <f t="shared" si="55"/>
        <v>#VALUE!</v>
      </c>
      <c r="K137" s="84" t="e">
        <f t="shared" si="56"/>
        <v>#VALUE!</v>
      </c>
      <c r="L137" s="84" t="str">
        <f t="shared" si="57"/>
        <v/>
      </c>
      <c r="M137" s="84" t="str">
        <f t="shared" si="58"/>
        <v/>
      </c>
      <c r="N137" s="98" t="str">
        <f>IF(C137="","",VLOOKUP(C137,listaBolsa!$D$2:$AZ$276,23,0))</f>
        <v/>
      </c>
      <c r="O137" s="99" t="str">
        <f>IF(C137="","",VLOOKUP(C137,listaBolsa!$D$2:$AZ$276,27,0))</f>
        <v/>
      </c>
      <c r="P137" s="100" t="e">
        <f t="shared" si="59"/>
        <v>#VALUE!</v>
      </c>
      <c r="Q137" s="100" t="e">
        <f t="shared" si="60"/>
        <v>#VALUE!</v>
      </c>
      <c r="R137" s="100" t="str">
        <f t="shared" si="61"/>
        <v/>
      </c>
      <c r="S137" s="100" t="str">
        <f t="shared" si="62"/>
        <v/>
      </c>
      <c r="T137" s="85" t="str">
        <f>IF(C137="","",VLOOKUP(C137,listaBolsa!$D$2:$BB$276,36,0))</f>
        <v/>
      </c>
      <c r="U137" s="86" t="str">
        <f>IF(C137="","",VLOOKUP(C137,listaBolsa!$D$2:$BB$276,40,0))</f>
        <v/>
      </c>
      <c r="V137" s="87" t="e">
        <f t="shared" si="63"/>
        <v>#VALUE!</v>
      </c>
      <c r="W137" s="87" t="e">
        <f t="shared" si="64"/>
        <v>#VALUE!</v>
      </c>
      <c r="X137" s="87" t="str">
        <f t="shared" si="65"/>
        <v/>
      </c>
      <c r="Y137" s="87" t="str">
        <f t="shared" si="66"/>
        <v/>
      </c>
      <c r="Z137" s="88" t="str">
        <f t="shared" si="67"/>
        <v/>
      </c>
      <c r="AA137" s="88" t="str">
        <f t="shared" si="68"/>
        <v/>
      </c>
      <c r="AB137" s="78" t="str">
        <f t="shared" si="69"/>
        <v/>
      </c>
      <c r="AC137" s="91" t="str">
        <f t="shared" si="70"/>
        <v/>
      </c>
      <c r="AD137" s="5"/>
      <c r="BG137" s="7">
        <v>127</v>
      </c>
      <c r="DA137" s="7" t="e">
        <f>VLOOKUP(C137,listaBolsa!$D$2:$BA$248,1,0)</f>
        <v>#N/A</v>
      </c>
      <c r="DB137" s="7" t="e">
        <f>VLOOKUP(C137,listaBolsa!$D$2:$BA$248,2,0)</f>
        <v>#N/A</v>
      </c>
      <c r="DC137" s="7" t="e">
        <f>VLOOKUP(C137,listaBolsa!$D$2:$BA$248,10,0)</f>
        <v>#N/A</v>
      </c>
      <c r="DD137" s="7" t="e">
        <f>VLOOKUP(C137,listaBolsa!$D$2:$BA$248,14,0)</f>
        <v>#N/A</v>
      </c>
      <c r="DE137" s="7" t="e">
        <f>VLOOKUP(C137,listaBolsa!$D$2:$BA$248,23,0)</f>
        <v>#N/A</v>
      </c>
      <c r="DF137" s="7" t="e">
        <f>VLOOKUP(C137,listaBolsa!$D$2:$BA$248,29,0)</f>
        <v>#N/A</v>
      </c>
      <c r="DG137" s="7" t="e">
        <f>VLOOKUP(C137,listaBolsa!$D$2:$BA$248,36,0)</f>
        <v>#N/A</v>
      </c>
      <c r="DH137" s="7" t="e">
        <f>VLOOKUP(C137,listaBolsa!$D$2:$BA$248,40,0)</f>
        <v>#N/A</v>
      </c>
      <c r="DI137" s="7" t="e">
        <f>VLOOKUP(C137,listaBolsa!$D$2:$BA$248,48,0)</f>
        <v>#N/A</v>
      </c>
      <c r="DJ137" s="7" t="e">
        <f t="shared" si="71"/>
        <v>#N/A</v>
      </c>
      <c r="DK137" s="7" t="e">
        <f t="shared" si="72"/>
        <v>#N/A</v>
      </c>
      <c r="DL137" s="7" t="e">
        <f t="shared" si="73"/>
        <v>#N/A</v>
      </c>
      <c r="DM137" s="7" t="e">
        <f t="shared" si="74"/>
        <v>#N/A</v>
      </c>
      <c r="DN137" s="7" t="e">
        <f t="shared" si="75"/>
        <v>#N/A</v>
      </c>
      <c r="DO137" s="7" t="e">
        <f t="shared" si="76"/>
        <v>#N/A</v>
      </c>
      <c r="DP137" s="7" t="e">
        <f t="shared" si="77"/>
        <v>#N/A</v>
      </c>
      <c r="DQ137" s="7" t="e">
        <f t="shared" si="78"/>
        <v>#N/A</v>
      </c>
      <c r="DR137" s="7" t="e">
        <f t="shared" si="79"/>
        <v>#N/A</v>
      </c>
    </row>
    <row r="138" spans="1:122" s="7" customFormat="1" ht="20" hidden="1">
      <c r="A138" s="75" t="str">
        <f t="shared" si="54"/>
        <v/>
      </c>
      <c r="B138" s="101"/>
      <c r="C138" s="83"/>
      <c r="D138" s="75" t="str">
        <f>IF(C138="","",VLOOKUP(C138,listaBolsa!$D$2:$H$276,2,0))</f>
        <v/>
      </c>
      <c r="E138" s="101" t="str">
        <f>IF(C138="","",VLOOKUP(C138,listaBolsa!$D$2:$H$276,3,0))</f>
        <v/>
      </c>
      <c r="F138" s="102"/>
      <c r="G138" s="92" t="str">
        <f>IF(C138="","",VLOOKUP(C138,listaBolsa!$D$2:$H$276,5,0))</f>
        <v/>
      </c>
      <c r="H138" s="96" t="str">
        <f>IF(C138="","",VLOOKUP(C138,listaBolsa!$D$2:$W$276,10,0))</f>
        <v/>
      </c>
      <c r="I138" s="97" t="str">
        <f>IF(C138="","",VLOOKUP(C138,listaBolsa!$D$2:$W$276,14,0))</f>
        <v/>
      </c>
      <c r="J138" s="84" t="e">
        <f t="shared" si="55"/>
        <v>#VALUE!</v>
      </c>
      <c r="K138" s="84" t="e">
        <f t="shared" si="56"/>
        <v>#VALUE!</v>
      </c>
      <c r="L138" s="84" t="str">
        <f t="shared" si="57"/>
        <v/>
      </c>
      <c r="M138" s="84" t="str">
        <f t="shared" si="58"/>
        <v/>
      </c>
      <c r="N138" s="98" t="str">
        <f>IF(C138="","",VLOOKUP(C138,listaBolsa!$D$2:$AZ$276,23,0))</f>
        <v/>
      </c>
      <c r="O138" s="99" t="str">
        <f>IF(C138="","",VLOOKUP(C138,listaBolsa!$D$2:$AZ$276,27,0))</f>
        <v/>
      </c>
      <c r="P138" s="100" t="e">
        <f t="shared" si="59"/>
        <v>#VALUE!</v>
      </c>
      <c r="Q138" s="100" t="e">
        <f t="shared" si="60"/>
        <v>#VALUE!</v>
      </c>
      <c r="R138" s="100" t="str">
        <f t="shared" si="61"/>
        <v/>
      </c>
      <c r="S138" s="100" t="str">
        <f t="shared" si="62"/>
        <v/>
      </c>
      <c r="T138" s="85" t="str">
        <f>IF(C138="","",VLOOKUP(C138,listaBolsa!$D$2:$BB$276,36,0))</f>
        <v/>
      </c>
      <c r="U138" s="86" t="str">
        <f>IF(C138="","",VLOOKUP(C138,listaBolsa!$D$2:$BB$276,40,0))</f>
        <v/>
      </c>
      <c r="V138" s="87" t="e">
        <f t="shared" si="63"/>
        <v>#VALUE!</v>
      </c>
      <c r="W138" s="87" t="e">
        <f t="shared" si="64"/>
        <v>#VALUE!</v>
      </c>
      <c r="X138" s="87" t="str">
        <f t="shared" si="65"/>
        <v/>
      </c>
      <c r="Y138" s="87" t="str">
        <f t="shared" si="66"/>
        <v/>
      </c>
      <c r="Z138" s="88" t="str">
        <f t="shared" si="67"/>
        <v/>
      </c>
      <c r="AA138" s="88" t="str">
        <f t="shared" si="68"/>
        <v/>
      </c>
      <c r="AB138" s="78" t="str">
        <f t="shared" si="69"/>
        <v/>
      </c>
      <c r="AC138" s="91" t="str">
        <f t="shared" si="70"/>
        <v/>
      </c>
      <c r="AD138" s="5"/>
      <c r="BG138" s="7">
        <v>128</v>
      </c>
      <c r="DA138" s="7" t="e">
        <f>VLOOKUP(C138,listaBolsa!$D$2:$BA$248,1,0)</f>
        <v>#N/A</v>
      </c>
      <c r="DB138" s="7" t="e">
        <f>VLOOKUP(C138,listaBolsa!$D$2:$BA$248,2,0)</f>
        <v>#N/A</v>
      </c>
      <c r="DC138" s="7" t="e">
        <f>VLOOKUP(C138,listaBolsa!$D$2:$BA$248,10,0)</f>
        <v>#N/A</v>
      </c>
      <c r="DD138" s="7" t="e">
        <f>VLOOKUP(C138,listaBolsa!$D$2:$BA$248,14,0)</f>
        <v>#N/A</v>
      </c>
      <c r="DE138" s="7" t="e">
        <f>VLOOKUP(C138,listaBolsa!$D$2:$BA$248,23,0)</f>
        <v>#N/A</v>
      </c>
      <c r="DF138" s="7" t="e">
        <f>VLOOKUP(C138,listaBolsa!$D$2:$BA$248,29,0)</f>
        <v>#N/A</v>
      </c>
      <c r="DG138" s="7" t="e">
        <f>VLOOKUP(C138,listaBolsa!$D$2:$BA$248,36,0)</f>
        <v>#N/A</v>
      </c>
      <c r="DH138" s="7" t="e">
        <f>VLOOKUP(C138,listaBolsa!$D$2:$BA$248,40,0)</f>
        <v>#N/A</v>
      </c>
      <c r="DI138" s="7" t="e">
        <f>VLOOKUP(C138,listaBolsa!$D$2:$BA$248,48,0)</f>
        <v>#N/A</v>
      </c>
      <c r="DJ138" s="7" t="e">
        <f t="shared" si="71"/>
        <v>#N/A</v>
      </c>
      <c r="DK138" s="7" t="e">
        <f t="shared" si="72"/>
        <v>#N/A</v>
      </c>
      <c r="DL138" s="7" t="e">
        <f t="shared" si="73"/>
        <v>#N/A</v>
      </c>
      <c r="DM138" s="7" t="e">
        <f t="shared" si="74"/>
        <v>#N/A</v>
      </c>
      <c r="DN138" s="7" t="e">
        <f t="shared" si="75"/>
        <v>#N/A</v>
      </c>
      <c r="DO138" s="7" t="e">
        <f t="shared" si="76"/>
        <v>#N/A</v>
      </c>
      <c r="DP138" s="7" t="e">
        <f t="shared" si="77"/>
        <v>#N/A</v>
      </c>
      <c r="DQ138" s="7" t="e">
        <f t="shared" si="78"/>
        <v>#N/A</v>
      </c>
      <c r="DR138" s="7" t="e">
        <f t="shared" si="79"/>
        <v>#N/A</v>
      </c>
    </row>
    <row r="139" spans="1:122" s="7" customFormat="1" ht="20" hidden="1">
      <c r="A139" s="75" t="str">
        <f>IF(B139&lt;&gt;"",BG139,"")</f>
        <v/>
      </c>
      <c r="B139" s="101"/>
      <c r="C139" s="83"/>
      <c r="D139" s="75" t="str">
        <f>IF(C139="","",VLOOKUP(C139,listaBolsa!$D$2:$H$276,2,0))</f>
        <v/>
      </c>
      <c r="E139" s="101" t="str">
        <f>IF(C139="","",VLOOKUP(C139,listaBolsa!$D$2:$H$276,3,0))</f>
        <v/>
      </c>
      <c r="F139" s="102"/>
      <c r="G139" s="92" t="str">
        <f>IF(C139="","",VLOOKUP(C139,listaBolsa!$D$2:$H$276,5,0))</f>
        <v/>
      </c>
      <c r="H139" s="96" t="str">
        <f>IF(C139="","",VLOOKUP(C139,listaBolsa!$D$2:$W$276,10,0))</f>
        <v/>
      </c>
      <c r="I139" s="97" t="str">
        <f>IF(C139="","",VLOOKUP(C139,listaBolsa!$D$2:$W$276,14,0))</f>
        <v/>
      </c>
      <c r="J139" s="84" t="e">
        <f t="shared" si="55"/>
        <v>#VALUE!</v>
      </c>
      <c r="K139" s="84" t="e">
        <f t="shared" si="56"/>
        <v>#VALUE!</v>
      </c>
      <c r="L139" s="84" t="str">
        <f t="shared" si="57"/>
        <v/>
      </c>
      <c r="M139" s="84" t="str">
        <f t="shared" si="58"/>
        <v/>
      </c>
      <c r="N139" s="98" t="str">
        <f>IF(C139="","",VLOOKUP(C139,listaBolsa!$D$2:$AZ$276,23,0))</f>
        <v/>
      </c>
      <c r="O139" s="99" t="str">
        <f>IF(C139="","",VLOOKUP(C139,listaBolsa!$D$2:$AZ$276,27,0))</f>
        <v/>
      </c>
      <c r="P139" s="100" t="e">
        <f t="shared" si="59"/>
        <v>#VALUE!</v>
      </c>
      <c r="Q139" s="100" t="e">
        <f t="shared" si="60"/>
        <v>#VALUE!</v>
      </c>
      <c r="R139" s="100" t="str">
        <f t="shared" si="61"/>
        <v/>
      </c>
      <c r="S139" s="100" t="str">
        <f t="shared" si="62"/>
        <v/>
      </c>
      <c r="T139" s="85" t="str">
        <f>IF(C139="","",VLOOKUP(C139,listaBolsa!$D$2:$BB$276,36,0))</f>
        <v/>
      </c>
      <c r="U139" s="86" t="str">
        <f>IF(C139="","",VLOOKUP(C139,listaBolsa!$D$2:$BB$276,40,0))</f>
        <v/>
      </c>
      <c r="V139" s="87" t="e">
        <f t="shared" si="63"/>
        <v>#VALUE!</v>
      </c>
      <c r="W139" s="87" t="e">
        <f t="shared" si="64"/>
        <v>#VALUE!</v>
      </c>
      <c r="X139" s="87" t="str">
        <f t="shared" si="65"/>
        <v/>
      </c>
      <c r="Y139" s="87" t="str">
        <f t="shared" si="66"/>
        <v/>
      </c>
      <c r="Z139" s="88" t="str">
        <f t="shared" si="67"/>
        <v/>
      </c>
      <c r="AA139" s="88" t="str">
        <f t="shared" si="68"/>
        <v/>
      </c>
      <c r="AB139" s="78" t="str">
        <f t="shared" si="69"/>
        <v/>
      </c>
      <c r="AC139" s="91" t="str">
        <f t="shared" si="70"/>
        <v/>
      </c>
      <c r="AD139" s="5"/>
      <c r="BG139" s="7">
        <v>129</v>
      </c>
      <c r="DA139" s="7" t="e">
        <f>VLOOKUP(C139,listaBolsa!$D$2:$BA$248,1,0)</f>
        <v>#N/A</v>
      </c>
      <c r="DB139" s="7" t="e">
        <f>VLOOKUP(C139,listaBolsa!$D$2:$BA$248,2,0)</f>
        <v>#N/A</v>
      </c>
      <c r="DC139" s="7" t="e">
        <f>VLOOKUP(C139,listaBolsa!$D$2:$BA$248,10,0)</f>
        <v>#N/A</v>
      </c>
      <c r="DD139" s="7" t="e">
        <f>VLOOKUP(C139,listaBolsa!$D$2:$BA$248,14,0)</f>
        <v>#N/A</v>
      </c>
      <c r="DE139" s="7" t="e">
        <f>VLOOKUP(C139,listaBolsa!$D$2:$BA$248,23,0)</f>
        <v>#N/A</v>
      </c>
      <c r="DF139" s="7" t="e">
        <f>VLOOKUP(C139,listaBolsa!$D$2:$BA$248,29,0)</f>
        <v>#N/A</v>
      </c>
      <c r="DG139" s="7" t="e">
        <f>VLOOKUP(C139,listaBolsa!$D$2:$BA$248,36,0)</f>
        <v>#N/A</v>
      </c>
      <c r="DH139" s="7" t="e">
        <f>VLOOKUP(C139,listaBolsa!$D$2:$BA$248,40,0)</f>
        <v>#N/A</v>
      </c>
      <c r="DI139" s="7" t="e">
        <f>VLOOKUP(C139,listaBolsa!$D$2:$BA$248,48,0)</f>
        <v>#N/A</v>
      </c>
      <c r="DJ139" s="7" t="e">
        <f t="shared" si="71"/>
        <v>#N/A</v>
      </c>
      <c r="DK139" s="7" t="e">
        <f t="shared" si="72"/>
        <v>#N/A</v>
      </c>
      <c r="DL139" s="7" t="e">
        <f t="shared" si="73"/>
        <v>#N/A</v>
      </c>
      <c r="DM139" s="7" t="e">
        <f t="shared" si="74"/>
        <v>#N/A</v>
      </c>
      <c r="DN139" s="7" t="e">
        <f t="shared" si="75"/>
        <v>#N/A</v>
      </c>
      <c r="DO139" s="7" t="e">
        <f t="shared" si="76"/>
        <v>#N/A</v>
      </c>
      <c r="DP139" s="7" t="e">
        <f t="shared" si="77"/>
        <v>#N/A</v>
      </c>
      <c r="DQ139" s="7" t="e">
        <f t="shared" si="78"/>
        <v>#N/A</v>
      </c>
      <c r="DR139" s="7" t="e">
        <f t="shared" si="79"/>
        <v>#N/A</v>
      </c>
    </row>
    <row r="140" spans="1:122" s="7" customFormat="1" ht="20" hidden="1">
      <c r="A140" s="196" t="s">
        <v>122</v>
      </c>
      <c r="B140" s="196"/>
      <c r="C140" s="196"/>
      <c r="D140" s="196"/>
      <c r="E140" s="196"/>
      <c r="F140" s="196"/>
      <c r="G140" s="196"/>
      <c r="H140" s="196"/>
      <c r="I140" s="196"/>
      <c r="J140" s="196"/>
      <c r="K140" s="196"/>
      <c r="L140" s="196"/>
      <c r="M140" s="196"/>
      <c r="N140" s="196"/>
      <c r="O140" s="196"/>
      <c r="P140" s="196"/>
      <c r="Q140" s="196"/>
      <c r="R140" s="196"/>
      <c r="S140" s="196"/>
      <c r="T140" s="196"/>
      <c r="U140" s="196"/>
      <c r="V140" s="196"/>
      <c r="W140" s="196"/>
      <c r="X140" s="196"/>
      <c r="Y140" s="196"/>
      <c r="Z140" s="196"/>
      <c r="AA140" s="79">
        <f>SUM(AA11:AA139)</f>
        <v>198287504.32306668</v>
      </c>
    </row>
    <row r="141" spans="1:122">
      <c r="L141" s="70"/>
      <c r="M141" s="70"/>
    </row>
    <row r="142" spans="1:122" s="7" customFormat="1" ht="28.9" hidden="1" customHeight="1">
      <c r="A142" s="228" t="s">
        <v>123</v>
      </c>
      <c r="B142" s="228"/>
      <c r="C142" s="228"/>
      <c r="D142" s="228"/>
      <c r="E142" s="228"/>
      <c r="F142" s="228"/>
      <c r="G142" s="228"/>
      <c r="H142" s="3"/>
      <c r="I142" s="3"/>
      <c r="J142" s="3"/>
      <c r="K142" s="3"/>
      <c r="L142" s="70"/>
      <c r="M142" s="70"/>
      <c r="N142" s="3"/>
      <c r="O142" s="3"/>
      <c r="P142" s="3"/>
      <c r="Q142" s="3"/>
      <c r="R142" s="3"/>
      <c r="S142" s="3"/>
      <c r="T142" s="3"/>
      <c r="U142" s="3"/>
      <c r="V142" s="3"/>
      <c r="W142" s="3"/>
      <c r="X142" s="3"/>
      <c r="Y142" s="3"/>
      <c r="Z142" s="3"/>
      <c r="AA142" s="3"/>
      <c r="AB142" s="3"/>
      <c r="AC142" s="3"/>
      <c r="AD142" s="3"/>
      <c r="AE142" s="3"/>
      <c r="AF142" s="3"/>
    </row>
    <row r="143" spans="1:122" s="7" customFormat="1" hidden="1">
      <c r="A143" s="90"/>
      <c r="B143" s="90"/>
      <c r="C143" s="90"/>
      <c r="D143" s="90"/>
      <c r="E143" s="90"/>
      <c r="F143" s="90"/>
      <c r="G143" s="90"/>
      <c r="H143" s="3"/>
      <c r="I143" s="3"/>
      <c r="J143" s="3"/>
      <c r="K143" s="3"/>
      <c r="L143" s="70"/>
      <c r="M143" s="70"/>
      <c r="N143" s="3"/>
      <c r="O143" s="3"/>
      <c r="P143" s="3"/>
      <c r="Q143" s="3"/>
      <c r="R143" s="3"/>
      <c r="S143" s="3"/>
      <c r="T143" s="3"/>
      <c r="U143" s="3"/>
      <c r="V143" s="3"/>
      <c r="W143" s="3"/>
      <c r="X143" s="3"/>
      <c r="Y143" s="3"/>
      <c r="Z143" s="3"/>
      <c r="AA143" s="3"/>
      <c r="AB143" s="3"/>
      <c r="AC143" s="3"/>
      <c r="AD143" s="3"/>
      <c r="AE143" s="3"/>
      <c r="AF143" s="3"/>
    </row>
    <row r="144" spans="1:122" s="10" customFormat="1" ht="69" hidden="1">
      <c r="A144" s="80" t="s">
        <v>31</v>
      </c>
      <c r="B144" s="80" t="s">
        <v>32</v>
      </c>
      <c r="C144" s="80" t="s">
        <v>124</v>
      </c>
      <c r="D144" s="80" t="s">
        <v>125</v>
      </c>
      <c r="E144" s="80" t="s">
        <v>33</v>
      </c>
      <c r="F144" s="80" t="s">
        <v>34</v>
      </c>
      <c r="G144" s="81" t="s">
        <v>126</v>
      </c>
      <c r="H144" s="81" t="s">
        <v>127</v>
      </c>
      <c r="I144" s="81" t="s">
        <v>128</v>
      </c>
      <c r="J144" s="81" t="s">
        <v>129</v>
      </c>
      <c r="K144" s="200" t="s">
        <v>44</v>
      </c>
      <c r="L144" s="200"/>
      <c r="M144" s="200"/>
      <c r="N144" s="70"/>
      <c r="O144" s="70"/>
      <c r="P144" s="70"/>
      <c r="Q144" s="70"/>
      <c r="R144" s="70"/>
      <c r="S144" s="70"/>
      <c r="T144" s="70"/>
      <c r="U144" s="70"/>
      <c r="V144" s="70"/>
      <c r="AR144" s="7"/>
    </row>
    <row r="145" spans="1:44" s="7" customFormat="1" ht="20" hidden="1">
      <c r="A145" s="75" t="str">
        <f>IF(B145&lt;&gt;"",AR145,"")</f>
        <v/>
      </c>
      <c r="B145" s="101"/>
      <c r="C145" s="75"/>
      <c r="D145" s="75"/>
      <c r="E145" s="101" t="s">
        <v>130</v>
      </c>
      <c r="F145" s="102"/>
      <c r="G145" s="82"/>
      <c r="H145" s="76" t="s">
        <v>131</v>
      </c>
      <c r="I145" s="77"/>
      <c r="J145" s="77">
        <f t="shared" ref="J145" si="80">I145*F145*G145</f>
        <v>0</v>
      </c>
      <c r="K145" s="199"/>
      <c r="L145" s="199"/>
      <c r="M145" s="199"/>
      <c r="N145" s="70"/>
      <c r="O145" s="70"/>
      <c r="P145" s="70"/>
      <c r="Q145" s="70"/>
      <c r="R145" s="70"/>
      <c r="S145" s="70"/>
      <c r="T145" s="70"/>
      <c r="U145" s="70"/>
      <c r="V145" s="70"/>
      <c r="AR145" s="7">
        <v>1</v>
      </c>
    </row>
    <row r="146" spans="1:44" s="7" customFormat="1" ht="20" hidden="1">
      <c r="A146" s="75" t="str">
        <f t="shared" ref="A146:A156" si="81">IF(B146&lt;&gt;"",AR146,"")</f>
        <v/>
      </c>
      <c r="B146" s="101"/>
      <c r="C146" s="75"/>
      <c r="D146" s="75"/>
      <c r="E146" s="101" t="s">
        <v>130</v>
      </c>
      <c r="F146" s="102"/>
      <c r="G146" s="82"/>
      <c r="H146" s="76" t="s">
        <v>131</v>
      </c>
      <c r="I146" s="77"/>
      <c r="J146" s="77">
        <f t="shared" ref="J146:J156" si="82">I146*F146*G146</f>
        <v>0</v>
      </c>
      <c r="K146" s="199"/>
      <c r="L146" s="199"/>
      <c r="M146" s="199"/>
      <c r="N146" s="70"/>
      <c r="O146" s="70"/>
      <c r="P146" s="70"/>
      <c r="Q146" s="70"/>
      <c r="R146" s="70"/>
      <c r="S146" s="70"/>
      <c r="T146" s="70"/>
      <c r="U146" s="70"/>
      <c r="V146" s="70"/>
      <c r="AR146" s="7">
        <v>2</v>
      </c>
    </row>
    <row r="147" spans="1:44" s="7" customFormat="1" ht="20" hidden="1">
      <c r="A147" s="75" t="str">
        <f t="shared" si="81"/>
        <v/>
      </c>
      <c r="B147" s="101"/>
      <c r="C147" s="75"/>
      <c r="D147" s="75"/>
      <c r="E147" s="101" t="s">
        <v>130</v>
      </c>
      <c r="F147" s="102"/>
      <c r="G147" s="82"/>
      <c r="H147" s="76" t="s">
        <v>131</v>
      </c>
      <c r="I147" s="77"/>
      <c r="J147" s="77">
        <f t="shared" si="82"/>
        <v>0</v>
      </c>
      <c r="K147" s="199"/>
      <c r="L147" s="199"/>
      <c r="M147" s="199"/>
      <c r="N147" s="70"/>
      <c r="O147" s="70"/>
      <c r="P147" s="70"/>
      <c r="Q147" s="70"/>
      <c r="R147" s="70"/>
      <c r="S147" s="70"/>
      <c r="T147" s="70"/>
      <c r="U147" s="70"/>
      <c r="V147" s="70"/>
    </row>
    <row r="148" spans="1:44" s="7" customFormat="1" ht="20" hidden="1">
      <c r="A148" s="75" t="str">
        <f t="shared" si="81"/>
        <v/>
      </c>
      <c r="B148" s="101"/>
      <c r="C148" s="75"/>
      <c r="D148" s="75"/>
      <c r="E148" s="101" t="s">
        <v>130</v>
      </c>
      <c r="F148" s="102"/>
      <c r="G148" s="82"/>
      <c r="H148" s="76" t="s">
        <v>131</v>
      </c>
      <c r="I148" s="77"/>
      <c r="J148" s="77">
        <f t="shared" si="82"/>
        <v>0</v>
      </c>
      <c r="K148" s="199"/>
      <c r="L148" s="199"/>
      <c r="M148" s="199"/>
      <c r="N148" s="70"/>
      <c r="O148" s="70"/>
      <c r="P148" s="70"/>
      <c r="Q148" s="70"/>
      <c r="R148" s="70"/>
      <c r="S148" s="70"/>
      <c r="T148" s="70"/>
      <c r="U148" s="70"/>
      <c r="V148" s="70"/>
    </row>
    <row r="149" spans="1:44" s="7" customFormat="1" ht="20" hidden="1">
      <c r="A149" s="75" t="str">
        <f t="shared" si="81"/>
        <v/>
      </c>
      <c r="B149" s="101"/>
      <c r="C149" s="75"/>
      <c r="D149" s="75"/>
      <c r="E149" s="101" t="s">
        <v>130</v>
      </c>
      <c r="F149" s="102"/>
      <c r="G149" s="82"/>
      <c r="H149" s="76" t="s">
        <v>131</v>
      </c>
      <c r="I149" s="77"/>
      <c r="J149" s="77">
        <f t="shared" si="82"/>
        <v>0</v>
      </c>
      <c r="K149" s="199"/>
      <c r="L149" s="199"/>
      <c r="M149" s="199"/>
      <c r="N149" s="70"/>
      <c r="O149" s="70"/>
      <c r="P149" s="70"/>
      <c r="Q149" s="70"/>
      <c r="R149" s="70"/>
      <c r="S149" s="70"/>
      <c r="T149" s="70"/>
      <c r="U149" s="70"/>
      <c r="V149" s="70"/>
    </row>
    <row r="150" spans="1:44" s="7" customFormat="1" ht="20" hidden="1">
      <c r="A150" s="75" t="str">
        <f t="shared" si="81"/>
        <v/>
      </c>
      <c r="B150" s="101"/>
      <c r="C150" s="75"/>
      <c r="D150" s="75"/>
      <c r="E150" s="101" t="s">
        <v>130</v>
      </c>
      <c r="F150" s="102"/>
      <c r="G150" s="82"/>
      <c r="H150" s="76" t="s">
        <v>131</v>
      </c>
      <c r="I150" s="77"/>
      <c r="J150" s="77">
        <f t="shared" si="82"/>
        <v>0</v>
      </c>
      <c r="K150" s="199"/>
      <c r="L150" s="199"/>
      <c r="M150" s="199"/>
      <c r="N150" s="70"/>
      <c r="O150" s="70"/>
      <c r="P150" s="70"/>
      <c r="Q150" s="70"/>
      <c r="R150" s="70"/>
      <c r="S150" s="70"/>
      <c r="T150" s="70"/>
      <c r="U150" s="70"/>
      <c r="V150" s="70"/>
    </row>
    <row r="151" spans="1:44" s="7" customFormat="1" ht="20" hidden="1">
      <c r="A151" s="75" t="str">
        <f t="shared" si="81"/>
        <v/>
      </c>
      <c r="B151" s="101"/>
      <c r="C151" s="75"/>
      <c r="D151" s="75"/>
      <c r="E151" s="101" t="s">
        <v>130</v>
      </c>
      <c r="F151" s="102"/>
      <c r="G151" s="82"/>
      <c r="H151" s="76" t="s">
        <v>131</v>
      </c>
      <c r="I151" s="77"/>
      <c r="J151" s="77">
        <f t="shared" si="82"/>
        <v>0</v>
      </c>
      <c r="K151" s="199"/>
      <c r="L151" s="199"/>
      <c r="M151" s="199"/>
      <c r="N151" s="70"/>
      <c r="O151" s="70"/>
      <c r="P151" s="70"/>
      <c r="Q151" s="70"/>
      <c r="R151" s="70"/>
      <c r="S151" s="70"/>
      <c r="T151" s="70"/>
      <c r="U151" s="70"/>
      <c r="V151" s="70"/>
    </row>
    <row r="152" spans="1:44" s="7" customFormat="1" ht="20" hidden="1">
      <c r="A152" s="75" t="str">
        <f t="shared" si="81"/>
        <v/>
      </c>
      <c r="B152" s="101"/>
      <c r="C152" s="75"/>
      <c r="D152" s="75"/>
      <c r="E152" s="101" t="s">
        <v>130</v>
      </c>
      <c r="F152" s="102"/>
      <c r="G152" s="82"/>
      <c r="H152" s="76" t="s">
        <v>131</v>
      </c>
      <c r="I152" s="77"/>
      <c r="J152" s="77">
        <f t="shared" si="82"/>
        <v>0</v>
      </c>
      <c r="K152" s="199"/>
      <c r="L152" s="199"/>
      <c r="M152" s="199"/>
      <c r="N152" s="70"/>
      <c r="O152" s="70"/>
      <c r="P152" s="70"/>
      <c r="Q152" s="70"/>
      <c r="R152" s="70"/>
      <c r="S152" s="70"/>
      <c r="T152" s="70"/>
      <c r="U152" s="70"/>
      <c r="V152" s="70"/>
    </row>
    <row r="153" spans="1:44" s="7" customFormat="1" ht="20" hidden="1">
      <c r="A153" s="75" t="str">
        <f t="shared" si="81"/>
        <v/>
      </c>
      <c r="B153" s="101"/>
      <c r="C153" s="75"/>
      <c r="D153" s="75"/>
      <c r="E153" s="101" t="s">
        <v>130</v>
      </c>
      <c r="F153" s="102"/>
      <c r="G153" s="82"/>
      <c r="H153" s="76" t="s">
        <v>131</v>
      </c>
      <c r="I153" s="77"/>
      <c r="J153" s="77">
        <f t="shared" si="82"/>
        <v>0</v>
      </c>
      <c r="K153" s="199"/>
      <c r="L153" s="199"/>
      <c r="M153" s="199"/>
      <c r="N153" s="70"/>
      <c r="O153" s="70"/>
      <c r="P153" s="70"/>
      <c r="Q153" s="70"/>
      <c r="R153" s="70"/>
      <c r="S153" s="70"/>
      <c r="T153" s="70"/>
      <c r="U153" s="70"/>
      <c r="V153" s="70"/>
      <c r="AR153" s="7">
        <v>3</v>
      </c>
    </row>
    <row r="154" spans="1:44" s="7" customFormat="1" ht="20" hidden="1">
      <c r="A154" s="75" t="str">
        <f t="shared" si="81"/>
        <v/>
      </c>
      <c r="B154" s="101"/>
      <c r="C154" s="75"/>
      <c r="D154" s="75"/>
      <c r="E154" s="101" t="s">
        <v>130</v>
      </c>
      <c r="F154" s="102"/>
      <c r="G154" s="82"/>
      <c r="H154" s="76" t="s">
        <v>131</v>
      </c>
      <c r="I154" s="77"/>
      <c r="J154" s="77">
        <f t="shared" si="82"/>
        <v>0</v>
      </c>
      <c r="K154" s="199"/>
      <c r="L154" s="199"/>
      <c r="M154" s="199"/>
      <c r="N154" s="70"/>
      <c r="O154" s="70"/>
      <c r="P154" s="70"/>
      <c r="Q154" s="70"/>
      <c r="R154" s="70"/>
      <c r="S154" s="70"/>
      <c r="T154" s="70"/>
      <c r="U154" s="70"/>
      <c r="V154" s="70"/>
      <c r="AR154" s="7">
        <v>4</v>
      </c>
    </row>
    <row r="155" spans="1:44" s="7" customFormat="1" ht="20" hidden="1">
      <c r="A155" s="75" t="str">
        <f t="shared" si="81"/>
        <v/>
      </c>
      <c r="B155" s="101"/>
      <c r="C155" s="75"/>
      <c r="D155" s="75"/>
      <c r="E155" s="101" t="s">
        <v>130</v>
      </c>
      <c r="F155" s="102"/>
      <c r="G155" s="82"/>
      <c r="H155" s="76" t="s">
        <v>131</v>
      </c>
      <c r="I155" s="77"/>
      <c r="J155" s="77">
        <f t="shared" si="82"/>
        <v>0</v>
      </c>
      <c r="K155" s="199"/>
      <c r="L155" s="199"/>
      <c r="M155" s="199"/>
      <c r="N155" s="70"/>
      <c r="O155" s="70"/>
      <c r="P155" s="70"/>
      <c r="Q155" s="70"/>
      <c r="R155" s="70"/>
      <c r="S155" s="70"/>
      <c r="T155" s="70"/>
      <c r="U155" s="70"/>
      <c r="V155" s="70"/>
      <c r="AR155" s="7">
        <v>5</v>
      </c>
    </row>
    <row r="156" spans="1:44" s="7" customFormat="1" ht="20" hidden="1">
      <c r="A156" s="75" t="str">
        <f t="shared" si="81"/>
        <v/>
      </c>
      <c r="B156" s="101"/>
      <c r="C156" s="75"/>
      <c r="D156" s="75"/>
      <c r="E156" s="101" t="s">
        <v>130</v>
      </c>
      <c r="F156" s="102"/>
      <c r="G156" s="82"/>
      <c r="H156" s="76" t="s">
        <v>131</v>
      </c>
      <c r="I156" s="77"/>
      <c r="J156" s="77">
        <f t="shared" si="82"/>
        <v>0</v>
      </c>
      <c r="K156" s="199"/>
      <c r="L156" s="199"/>
      <c r="M156" s="199"/>
      <c r="N156" s="70"/>
      <c r="O156" s="70"/>
      <c r="P156" s="70"/>
      <c r="Q156" s="70"/>
      <c r="R156" s="70"/>
      <c r="S156" s="70"/>
      <c r="T156" s="70"/>
      <c r="U156" s="70"/>
      <c r="V156" s="70"/>
      <c r="AR156" s="7">
        <v>6</v>
      </c>
    </row>
    <row r="157" spans="1:44" s="7" customFormat="1" ht="63" hidden="1" customHeight="1">
      <c r="A157" s="227" t="s">
        <v>132</v>
      </c>
      <c r="B157" s="227"/>
      <c r="C157" s="227"/>
      <c r="D157" s="227"/>
      <c r="E157" s="227"/>
      <c r="F157" s="227"/>
      <c r="G157" s="227"/>
      <c r="H157" s="227"/>
      <c r="I157" s="79">
        <f>SUM(I145:I156)</f>
        <v>0</v>
      </c>
      <c r="J157" s="79">
        <f>SUM(J145:J156)</f>
        <v>0</v>
      </c>
      <c r="K157" s="70"/>
      <c r="L157" s="70"/>
    </row>
    <row r="158" spans="1:44" hidden="1">
      <c r="L158" s="70"/>
      <c r="M158" s="70"/>
    </row>
    <row r="159" spans="1:44">
      <c r="L159" s="70"/>
      <c r="M159" s="70"/>
    </row>
    <row r="160" spans="1:44">
      <c r="L160" s="70"/>
      <c r="M160" s="70"/>
      <c r="P160" s="103"/>
      <c r="Q160" s="103"/>
      <c r="R160" s="103"/>
    </row>
    <row r="161" spans="12:27" hidden="1">
      <c r="L161" s="70"/>
      <c r="M161" s="70"/>
      <c r="T161" s="198" t="s">
        <v>133</v>
      </c>
      <c r="U161" s="198"/>
      <c r="V161" s="198"/>
      <c r="W161" s="198"/>
      <c r="X161" s="198"/>
      <c r="Y161" s="198"/>
      <c r="Z161" s="194" t="s">
        <v>134</v>
      </c>
      <c r="AA161" s="195">
        <f>SUM(AA140,L157)</f>
        <v>198287504.32306668</v>
      </c>
    </row>
    <row r="162" spans="12:27" hidden="1">
      <c r="T162" s="199"/>
      <c r="U162" s="199"/>
      <c r="V162" s="199"/>
      <c r="W162" s="199"/>
      <c r="X162" s="199"/>
      <c r="Y162" s="199"/>
      <c r="Z162" s="194"/>
      <c r="AA162" s="195"/>
    </row>
    <row r="163" spans="12:27" hidden="1">
      <c r="N163" s="3" t="s">
        <v>135</v>
      </c>
    </row>
    <row r="164" spans="12:27" hidden="1"/>
    <row r="165" spans="12:27" hidden="1"/>
    <row r="166" spans="12:27" hidden="1"/>
    <row r="167" spans="12:27" hidden="1"/>
    <row r="168" spans="12:27" hidden="1"/>
    <row r="169" spans="12:27" hidden="1"/>
    <row r="170" spans="12:27" hidden="1"/>
    <row r="171" spans="12:27" hidden="1"/>
    <row r="172" spans="12:27" hidden="1"/>
    <row r="173" spans="12:27" hidden="1"/>
    <row r="174" spans="12:27" hidden="1"/>
    <row r="175" spans="12:27" hidden="1"/>
    <row r="176" spans="12:27" hidden="1"/>
    <row r="177" hidden="1"/>
  </sheetData>
  <sheetProtection formatColumns="0" formatRows="0" insertColumns="0" insertRows="0" autoFilter="0"/>
  <mergeCells count="37">
    <mergeCell ref="A157:H157"/>
    <mergeCell ref="A142:G142"/>
    <mergeCell ref="K147:M147"/>
    <mergeCell ref="K148:M148"/>
    <mergeCell ref="K149:M149"/>
    <mergeCell ref="K150:M150"/>
    <mergeCell ref="K151:M151"/>
    <mergeCell ref="K152:M152"/>
    <mergeCell ref="Z4:AA4"/>
    <mergeCell ref="Z5:AA5"/>
    <mergeCell ref="Z6:AA6"/>
    <mergeCell ref="N9:S9"/>
    <mergeCell ref="T9:Y9"/>
    <mergeCell ref="N3:W6"/>
    <mergeCell ref="A3:M3"/>
    <mergeCell ref="A4:B6"/>
    <mergeCell ref="E4:F4"/>
    <mergeCell ref="H4:M4"/>
    <mergeCell ref="D5:F5"/>
    <mergeCell ref="L5:M5"/>
    <mergeCell ref="I5:J5"/>
    <mergeCell ref="Z161:Z162"/>
    <mergeCell ref="AA161:AA162"/>
    <mergeCell ref="A140:Z140"/>
    <mergeCell ref="D6:M6"/>
    <mergeCell ref="T161:Y161"/>
    <mergeCell ref="T162:Y162"/>
    <mergeCell ref="K144:M144"/>
    <mergeCell ref="K145:M145"/>
    <mergeCell ref="K146:M146"/>
    <mergeCell ref="K153:M153"/>
    <mergeCell ref="K154:M154"/>
    <mergeCell ref="K155:M155"/>
    <mergeCell ref="K156:M156"/>
    <mergeCell ref="H9:M9"/>
    <mergeCell ref="Z9:AC9"/>
    <mergeCell ref="H7:V7"/>
  </mergeCells>
  <conditionalFormatting sqref="AC11:AC139">
    <cfRule type="cellIs" dxfId="5" priority="18" stopIfTrue="1" operator="greaterThan">
      <formula>0.2</formula>
    </cfRule>
  </conditionalFormatting>
  <dataValidations count="1">
    <dataValidation type="list" allowBlank="1" showInputMessage="1" showErrorMessage="1" sqref="G11:G139" xr:uid="{0ACE3CD3-79A1-47D2-85AD-58EA7D6F8913}">
      <formula1>"Compra,Alquiler,PrestaciónServicio"</formula1>
    </dataValidation>
  </dataValidations>
  <pageMargins left="0.25" right="0.25" top="0.75" bottom="0.75" header="0.3" footer="0.3"/>
  <pageSetup paperSize="3" scale="17"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3750C36C-53AB-4024-94CE-11C3C31AE4C6}">
          <x14:formula1>
            <xm:f>Lista!$V$8:$V$14</xm:f>
          </x14:formula1>
          <xm:sqref>H4:M4</xm:sqref>
        </x14:dataValidation>
        <x14:dataValidation type="list" allowBlank="1" showInputMessage="1" promptTitle="Seleccione Item " prompt="Si es un ítem de la bolsa básica, seleccione de la lista" xr:uid="{A7F407A3-6C48-4EDF-BD2A-226B53F935CB}">
          <x14:formula1>
            <xm:f>listaBolsa!$D$3:$D$248</xm:f>
          </x14:formula1>
          <xm:sqref>C11</xm:sqref>
        </x14:dataValidation>
        <x14:dataValidation type="list" allowBlank="1" promptTitle="Seleccione Item " prompt="Si es un ítem de la bolsa básica, seleccione de la lista" xr:uid="{2EA1C449-C070-4ACF-9AB5-A8583628C8E0}">
          <x14:formula1>
            <xm:f>listaBolsa!$D$3:$D$248</xm:f>
          </x14:formula1>
          <xm:sqref>C12:C139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25" defaultRowHeight="14"/>
  <cols>
    <col min="1" max="1" width="16.75" bestFit="1" customWidth="1"/>
    <col min="2" max="2" width="50.1640625" bestFit="1" customWidth="1"/>
  </cols>
  <sheetData>
    <row r="1" spans="1:2">
      <c r="A1" t="s">
        <v>136</v>
      </c>
    </row>
    <row r="2" spans="1:2">
      <c r="A2" s="61" t="s">
        <v>137</v>
      </c>
      <c r="B2" t="s">
        <v>138</v>
      </c>
    </row>
    <row r="3" spans="1:2">
      <c r="A3" s="62" t="s">
        <v>139</v>
      </c>
      <c r="B3">
        <v>87</v>
      </c>
    </row>
    <row r="4" spans="1:2">
      <c r="A4" s="62" t="s">
        <v>140</v>
      </c>
      <c r="B4">
        <v>87</v>
      </c>
    </row>
    <row r="100" spans="1:2">
      <c r="A100" t="s">
        <v>141</v>
      </c>
    </row>
    <row r="102" spans="1:2">
      <c r="A102" s="61" t="s">
        <v>137</v>
      </c>
      <c r="B102" t="s">
        <v>142</v>
      </c>
    </row>
    <row r="103" spans="1:2">
      <c r="A103" s="62" t="s">
        <v>139</v>
      </c>
      <c r="B103" t="e">
        <v>#DIV/0!</v>
      </c>
    </row>
    <row r="104" spans="1:2">
      <c r="A104" s="62" t="s">
        <v>140</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25" defaultRowHeight="14"/>
  <cols>
    <col min="1" max="1" width="17.1640625" style="3" customWidth="1"/>
    <col min="2" max="2" width="24.25" style="3" customWidth="1"/>
    <col min="3" max="4" width="52.25" style="3" customWidth="1"/>
    <col min="5" max="6" width="28.25" style="3" customWidth="1"/>
    <col min="7" max="7" width="31.25" style="3" customWidth="1"/>
    <col min="8" max="13" width="25.25" style="3" customWidth="1"/>
    <col min="14" max="40" width="24.25" style="3" customWidth="1"/>
    <col min="41" max="50" width="23" style="3" customWidth="1"/>
    <col min="51" max="51" width="56.25" style="3" customWidth="1"/>
    <col min="52" max="54" width="11.25" style="3"/>
    <col min="55" max="56" width="31.25" style="3" customWidth="1"/>
    <col min="57" max="57" width="29.25" style="3" customWidth="1"/>
    <col min="58" max="58" width="66.75" style="3" customWidth="1"/>
    <col min="59" max="61" width="22.75" style="3" customWidth="1"/>
    <col min="62" max="63" width="32.25" style="3" customWidth="1"/>
    <col min="64" max="66" width="22.75" style="3" customWidth="1"/>
    <col min="67" max="88" width="11.25" style="3"/>
    <col min="89" max="89" width="5.25" style="3" bestFit="1" customWidth="1"/>
    <col min="90" max="16384" width="11.25" style="3"/>
  </cols>
  <sheetData>
    <row r="3" spans="1:92" s="1" customFormat="1" ht="32.5" customHeight="1">
      <c r="A3" s="207" t="s">
        <v>143</v>
      </c>
      <c r="B3" s="207"/>
      <c r="C3" s="207"/>
      <c r="D3" s="207"/>
      <c r="E3" s="207"/>
      <c r="F3" s="207"/>
      <c r="G3" s="207"/>
      <c r="H3" s="207"/>
      <c r="I3" s="207"/>
      <c r="J3" s="207"/>
      <c r="K3" s="207"/>
      <c r="L3" s="207"/>
      <c r="M3" s="221" t="s">
        <v>1</v>
      </c>
      <c r="N3" s="222"/>
      <c r="O3" s="222"/>
      <c r="P3" s="222"/>
      <c r="Q3" s="222"/>
      <c r="R3" s="222"/>
      <c r="S3" s="222"/>
      <c r="T3" s="222"/>
      <c r="U3" s="222"/>
      <c r="V3" s="222"/>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208"/>
      <c r="B4" s="208"/>
      <c r="C4" s="45" t="s">
        <v>144</v>
      </c>
      <c r="D4" s="17"/>
      <c r="E4" s="197" t="s">
        <v>3</v>
      </c>
      <c r="F4" s="197"/>
      <c r="G4" s="210"/>
      <c r="H4" s="210"/>
      <c r="I4" s="210"/>
      <c r="J4" s="210"/>
      <c r="K4" s="210"/>
      <c r="L4" s="210"/>
      <c r="M4" s="223"/>
      <c r="N4" s="224"/>
      <c r="O4" s="224"/>
      <c r="P4" s="224"/>
      <c r="Q4" s="224"/>
      <c r="R4" s="224"/>
      <c r="S4" s="224"/>
      <c r="T4" s="224"/>
      <c r="U4" s="224"/>
      <c r="V4" s="224"/>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208"/>
      <c r="B5" s="208"/>
      <c r="C5" s="20" t="s">
        <v>6</v>
      </c>
      <c r="D5" s="211"/>
      <c r="E5" s="212"/>
      <c r="F5" s="213"/>
      <c r="G5" s="20" t="s">
        <v>8</v>
      </c>
      <c r="H5" s="211"/>
      <c r="I5" s="213"/>
      <c r="J5" s="20" t="s">
        <v>9</v>
      </c>
      <c r="K5" s="211"/>
      <c r="L5" s="213"/>
      <c r="M5" s="223"/>
      <c r="N5" s="224"/>
      <c r="O5" s="224"/>
      <c r="P5" s="224"/>
      <c r="Q5" s="224"/>
      <c r="R5" s="224"/>
      <c r="S5" s="224"/>
      <c r="T5" s="224"/>
      <c r="U5" s="224"/>
      <c r="V5" s="224"/>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208"/>
      <c r="B6" s="208"/>
      <c r="C6" s="46" t="s">
        <v>12</v>
      </c>
      <c r="D6" s="197"/>
      <c r="E6" s="197"/>
      <c r="F6" s="197"/>
      <c r="G6" s="197"/>
      <c r="H6" s="197"/>
      <c r="I6" s="197"/>
      <c r="J6" s="197"/>
      <c r="K6" s="197"/>
      <c r="L6" s="197"/>
      <c r="M6" s="225"/>
      <c r="N6" s="226"/>
      <c r="O6" s="226"/>
      <c r="P6" s="226"/>
      <c r="Q6" s="226"/>
      <c r="R6" s="226"/>
      <c r="S6" s="226"/>
      <c r="T6" s="226"/>
      <c r="U6" s="226"/>
      <c r="V6" s="22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43" t="s">
        <v>123</v>
      </c>
      <c r="BD6" s="243"/>
      <c r="BE6" s="243"/>
      <c r="BF6" s="243"/>
      <c r="BG6" s="243"/>
      <c r="BH6" s="243"/>
      <c r="BI6" s="243"/>
      <c r="BJ6" s="243"/>
      <c r="BK6" s="243"/>
      <c r="BL6" s="243"/>
      <c r="BM6" s="243"/>
      <c r="BN6" s="243"/>
    </row>
    <row r="8" spans="1:92">
      <c r="A8" s="4"/>
      <c r="I8" s="16"/>
      <c r="J8" s="16"/>
      <c r="K8" s="16"/>
      <c r="L8" s="16"/>
      <c r="O8" s="16"/>
      <c r="P8" s="16"/>
      <c r="Q8" s="16"/>
      <c r="R8" s="16"/>
      <c r="U8" s="16"/>
      <c r="V8" s="16"/>
      <c r="W8" s="16"/>
      <c r="X8" s="16"/>
      <c r="Y8" s="16"/>
      <c r="AA8" s="16"/>
      <c r="AB8" s="16"/>
      <c r="AC8" s="16"/>
      <c r="AD8" s="16"/>
      <c r="AE8" s="16"/>
    </row>
    <row r="9" spans="1:92" s="18" customFormat="1" ht="15.65" customHeight="1">
      <c r="G9" s="250" t="s">
        <v>25</v>
      </c>
      <c r="H9" s="251"/>
      <c r="I9" s="251"/>
      <c r="J9" s="251"/>
      <c r="K9" s="251"/>
      <c r="L9" s="252"/>
      <c r="M9" s="253" t="s">
        <v>26</v>
      </c>
      <c r="N9" s="254"/>
      <c r="O9" s="254"/>
      <c r="P9" s="254"/>
      <c r="Q9" s="254"/>
      <c r="R9" s="255"/>
      <c r="S9" s="256" t="s">
        <v>27</v>
      </c>
      <c r="T9" s="257"/>
      <c r="U9" s="257"/>
      <c r="V9" s="257"/>
      <c r="W9" s="257"/>
      <c r="X9" s="258"/>
      <c r="Y9" s="253" t="s">
        <v>145</v>
      </c>
      <c r="Z9" s="254"/>
      <c r="AA9" s="254"/>
      <c r="AB9" s="254"/>
      <c r="AC9" s="254"/>
      <c r="AD9" s="255"/>
      <c r="AE9" s="247" t="s">
        <v>28</v>
      </c>
      <c r="AF9" s="248"/>
      <c r="AG9" s="248"/>
      <c r="AH9" s="248"/>
      <c r="AI9" s="246" t="s">
        <v>146</v>
      </c>
      <c r="AJ9" s="246"/>
      <c r="AO9" s="247" t="s">
        <v>28</v>
      </c>
      <c r="AP9" s="248"/>
      <c r="AQ9" s="248"/>
      <c r="AR9" s="248"/>
      <c r="AS9" s="246" t="s">
        <v>146</v>
      </c>
      <c r="AT9" s="246"/>
    </row>
    <row r="10" spans="1:92" s="18" customFormat="1" ht="97.9" customHeight="1">
      <c r="A10" s="19" t="s">
        <v>31</v>
      </c>
      <c r="B10" s="19" t="s">
        <v>32</v>
      </c>
      <c r="C10" s="19" t="s">
        <v>16</v>
      </c>
      <c r="D10" s="19" t="s">
        <v>17</v>
      </c>
      <c r="E10" s="19" t="s">
        <v>33</v>
      </c>
      <c r="F10" s="19" t="s">
        <v>34</v>
      </c>
      <c r="G10" s="21" t="s">
        <v>18</v>
      </c>
      <c r="H10" s="21" t="s">
        <v>23</v>
      </c>
      <c r="I10" s="21" t="s">
        <v>40</v>
      </c>
      <c r="J10" s="21" t="s">
        <v>21</v>
      </c>
      <c r="K10" s="21" t="s">
        <v>37</v>
      </c>
      <c r="L10" s="21" t="s">
        <v>38</v>
      </c>
      <c r="M10" s="19" t="s">
        <v>20</v>
      </c>
      <c r="N10" s="19" t="s">
        <v>23</v>
      </c>
      <c r="O10" s="19" t="s">
        <v>40</v>
      </c>
      <c r="P10" s="19" t="s">
        <v>21</v>
      </c>
      <c r="Q10" s="19" t="s">
        <v>37</v>
      </c>
      <c r="R10" s="19" t="s">
        <v>38</v>
      </c>
      <c r="S10" s="28" t="s">
        <v>22</v>
      </c>
      <c r="T10" s="28" t="s">
        <v>23</v>
      </c>
      <c r="U10" s="28" t="s">
        <v>40</v>
      </c>
      <c r="V10" s="28" t="s">
        <v>21</v>
      </c>
      <c r="W10" s="28" t="s">
        <v>37</v>
      </c>
      <c r="X10" s="28" t="s">
        <v>38</v>
      </c>
      <c r="Y10" s="19" t="s">
        <v>147</v>
      </c>
      <c r="Z10" s="19" t="s">
        <v>23</v>
      </c>
      <c r="AA10" s="19" t="s">
        <v>40</v>
      </c>
      <c r="AB10" s="19" t="s">
        <v>21</v>
      </c>
      <c r="AC10" s="19" t="s">
        <v>37</v>
      </c>
      <c r="AD10" s="19" t="s">
        <v>38</v>
      </c>
      <c r="AE10" s="21" t="s">
        <v>41</v>
      </c>
      <c r="AF10" s="21" t="s">
        <v>42</v>
      </c>
      <c r="AG10" s="21" t="s">
        <v>43</v>
      </c>
      <c r="AH10" s="21" t="s">
        <v>24</v>
      </c>
      <c r="AI10" s="21" t="s">
        <v>41</v>
      </c>
      <c r="AJ10" s="21" t="s">
        <v>42</v>
      </c>
      <c r="AK10" s="21" t="s">
        <v>148</v>
      </c>
      <c r="AL10" s="21" t="s">
        <v>149</v>
      </c>
      <c r="AM10" s="21" t="s">
        <v>150</v>
      </c>
      <c r="AN10" s="21" t="s">
        <v>151</v>
      </c>
      <c r="AO10" s="71" t="s">
        <v>41</v>
      </c>
      <c r="AP10" s="71" t="s">
        <v>42</v>
      </c>
      <c r="AQ10" s="71" t="s">
        <v>43</v>
      </c>
      <c r="AR10" s="71" t="s">
        <v>24</v>
      </c>
      <c r="AS10" s="71" t="s">
        <v>41</v>
      </c>
      <c r="AT10" s="71" t="s">
        <v>42</v>
      </c>
      <c r="AU10" s="71" t="s">
        <v>148</v>
      </c>
      <c r="AV10" s="71" t="s">
        <v>149</v>
      </c>
      <c r="AW10" s="71" t="s">
        <v>150</v>
      </c>
      <c r="AX10" s="71" t="s">
        <v>151</v>
      </c>
      <c r="AY10" s="71" t="s">
        <v>44</v>
      </c>
      <c r="BC10" s="21" t="s">
        <v>32</v>
      </c>
      <c r="BD10" s="21" t="s">
        <v>152</v>
      </c>
      <c r="BE10" s="21" t="s">
        <v>153</v>
      </c>
      <c r="BF10" s="21" t="s">
        <v>154</v>
      </c>
      <c r="BG10" s="21" t="s">
        <v>127</v>
      </c>
      <c r="BH10" s="21" t="s">
        <v>155</v>
      </c>
      <c r="BI10" s="21" t="s">
        <v>126</v>
      </c>
      <c r="BJ10" s="21" t="s">
        <v>156</v>
      </c>
      <c r="BK10" s="21" t="s">
        <v>157</v>
      </c>
      <c r="BL10" s="21" t="s">
        <v>26</v>
      </c>
      <c r="BM10" s="21" t="s">
        <v>27</v>
      </c>
      <c r="BN10" s="21" t="s">
        <v>158</v>
      </c>
    </row>
    <row r="11" spans="1:92" s="7" customFormat="1" ht="14.5">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ht="14.5">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ht="14.5">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ht="14.5">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ht="14.5">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ht="14.5">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ht="14.5">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ht="14.5">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ht="14.5">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ht="14.5">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ht="14.5">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ht="14.5">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ht="14.5">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ht="14.5">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ht="14.5">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ht="14.5">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ht="14.5">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ht="14.5">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ht="14.5">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ht="14.5">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ht="14.5">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ht="14.5">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ht="14.5">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ht="14.5">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ht="14.5">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ht="14.5">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ht="14.5">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44" t="s">
        <v>159</v>
      </c>
      <c r="BG37" s="244"/>
      <c r="BH37" s="244"/>
      <c r="BI37" s="244"/>
      <c r="BJ37" s="244"/>
      <c r="BK37" s="244"/>
      <c r="BL37" s="244"/>
      <c r="BM37" s="245"/>
      <c r="BN37" s="68" t="e">
        <f>SUM(BN11:BN36)</f>
        <v>#DIV/0!</v>
      </c>
      <c r="CN37" s="7">
        <v>27</v>
      </c>
    </row>
    <row r="38" spans="1:92" s="7" customFormat="1" ht="14.5">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ht="14.5">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ht="14.5">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ht="14.5">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ht="14.5">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ht="14.5">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ht="14.5">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ht="14.5">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29" t="s">
        <v>133</v>
      </c>
      <c r="BD46" s="230"/>
      <c r="BE46" s="230"/>
      <c r="BF46" s="230"/>
      <c r="BG46" s="230"/>
      <c r="BH46" s="230"/>
      <c r="BI46" s="230"/>
      <c r="BJ46" s="231"/>
      <c r="BK46" s="232" t="s">
        <v>134</v>
      </c>
      <c r="BL46" s="235" t="e">
        <f>SUM(AP98,BN37)</f>
        <v>#DIV/0!</v>
      </c>
      <c r="BM46" s="236"/>
      <c r="CN46" s="7">
        <v>36</v>
      </c>
    </row>
    <row r="47" spans="1:92" s="7" customFormat="1" ht="1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41" t="s">
        <v>160</v>
      </c>
      <c r="BD47" s="241"/>
      <c r="BE47" s="241"/>
      <c r="BF47" s="241"/>
      <c r="BG47" s="241"/>
      <c r="BH47" s="241"/>
      <c r="BI47" s="241"/>
      <c r="BJ47" s="241"/>
      <c r="BK47" s="233"/>
      <c r="BL47" s="237"/>
      <c r="BM47" s="238"/>
      <c r="CN47" s="7">
        <v>37</v>
      </c>
    </row>
    <row r="48" spans="1:92" s="7" customFormat="1" ht="1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41"/>
      <c r="BD48" s="241"/>
      <c r="BE48" s="241"/>
      <c r="BF48" s="241"/>
      <c r="BG48" s="241"/>
      <c r="BH48" s="241"/>
      <c r="BI48" s="241"/>
      <c r="BJ48" s="241"/>
      <c r="BK48" s="233"/>
      <c r="BL48" s="237"/>
      <c r="BM48" s="238"/>
      <c r="CN48" s="7">
        <v>38</v>
      </c>
    </row>
    <row r="49" spans="1:92" s="7" customFormat="1" ht="1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41"/>
      <c r="BD49" s="241"/>
      <c r="BE49" s="241"/>
      <c r="BF49" s="241"/>
      <c r="BG49" s="241"/>
      <c r="BH49" s="241"/>
      <c r="BI49" s="241"/>
      <c r="BJ49" s="241"/>
      <c r="BK49" s="233"/>
      <c r="BL49" s="237"/>
      <c r="BM49" s="238"/>
      <c r="CN49" s="7">
        <v>39</v>
      </c>
    </row>
    <row r="50" spans="1:92" s="7" customFormat="1" ht="1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41"/>
      <c r="BD50" s="241"/>
      <c r="BE50" s="241"/>
      <c r="BF50" s="241"/>
      <c r="BG50" s="241"/>
      <c r="BH50" s="241"/>
      <c r="BI50" s="241"/>
      <c r="BJ50" s="241"/>
      <c r="BK50" s="233"/>
      <c r="BL50" s="237"/>
      <c r="BM50" s="238"/>
      <c r="CN50" s="7">
        <v>40</v>
      </c>
    </row>
    <row r="51" spans="1:92" s="7" customFormat="1" ht="1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41"/>
      <c r="BD51" s="241"/>
      <c r="BE51" s="241"/>
      <c r="BF51" s="241"/>
      <c r="BG51" s="241"/>
      <c r="BH51" s="241"/>
      <c r="BI51" s="241"/>
      <c r="BJ51" s="241"/>
      <c r="BK51" s="233"/>
      <c r="BL51" s="237"/>
      <c r="BM51" s="238"/>
      <c r="CN51" s="7">
        <v>41</v>
      </c>
    </row>
    <row r="52" spans="1:92" s="7" customFormat="1" ht="1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41"/>
      <c r="BD52" s="241"/>
      <c r="BE52" s="241"/>
      <c r="BF52" s="241"/>
      <c r="BG52" s="241"/>
      <c r="BH52" s="241"/>
      <c r="BI52" s="241"/>
      <c r="BJ52" s="241"/>
      <c r="BK52" s="233"/>
      <c r="BL52" s="237"/>
      <c r="BM52" s="238"/>
      <c r="CN52" s="7">
        <v>42</v>
      </c>
    </row>
    <row r="53" spans="1:92" s="7" customFormat="1" ht="1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41"/>
      <c r="BD53" s="241"/>
      <c r="BE53" s="241"/>
      <c r="BF53" s="241"/>
      <c r="BG53" s="241"/>
      <c r="BH53" s="241"/>
      <c r="BI53" s="241"/>
      <c r="BJ53" s="241"/>
      <c r="BK53" s="233"/>
      <c r="BL53" s="237"/>
      <c r="BM53" s="238"/>
      <c r="CN53" s="7">
        <v>43</v>
      </c>
    </row>
    <row r="54" spans="1:92" s="7" customFormat="1" ht="1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41"/>
      <c r="BD54" s="241"/>
      <c r="BE54" s="241"/>
      <c r="BF54" s="241"/>
      <c r="BG54" s="241"/>
      <c r="BH54" s="241"/>
      <c r="BI54" s="241"/>
      <c r="BJ54" s="241"/>
      <c r="BK54" s="233"/>
      <c r="BL54" s="237"/>
      <c r="BM54" s="238"/>
      <c r="CN54" s="7">
        <v>44</v>
      </c>
    </row>
    <row r="55" spans="1:92" s="7" customFormat="1" ht="1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41"/>
      <c r="BD55" s="241"/>
      <c r="BE55" s="241"/>
      <c r="BF55" s="241"/>
      <c r="BG55" s="241"/>
      <c r="BH55" s="241"/>
      <c r="BI55" s="241"/>
      <c r="BJ55" s="241"/>
      <c r="BK55" s="233"/>
      <c r="BL55" s="237"/>
      <c r="BM55" s="238"/>
      <c r="CN55" s="7">
        <v>45</v>
      </c>
    </row>
    <row r="56" spans="1:92" s="7" customFormat="1" ht="1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41"/>
      <c r="BD56" s="241"/>
      <c r="BE56" s="241"/>
      <c r="BF56" s="241"/>
      <c r="BG56" s="241"/>
      <c r="BH56" s="241"/>
      <c r="BI56" s="241"/>
      <c r="BJ56" s="241"/>
      <c r="BK56" s="233"/>
      <c r="BL56" s="237"/>
      <c r="BM56" s="238"/>
      <c r="CN56" s="7">
        <v>46</v>
      </c>
    </row>
    <row r="57" spans="1:92" s="7" customFormat="1" ht="1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41"/>
      <c r="BD57" s="241"/>
      <c r="BE57" s="241"/>
      <c r="BF57" s="241"/>
      <c r="BG57" s="241"/>
      <c r="BH57" s="241"/>
      <c r="BI57" s="241"/>
      <c r="BJ57" s="241"/>
      <c r="BK57" s="233"/>
      <c r="BL57" s="237"/>
      <c r="BM57" s="238"/>
      <c r="CN57" s="7">
        <v>47</v>
      </c>
    </row>
    <row r="58" spans="1:92" s="7" customFormat="1" ht="1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41"/>
      <c r="BD58" s="241"/>
      <c r="BE58" s="241"/>
      <c r="BF58" s="241"/>
      <c r="BG58" s="241"/>
      <c r="BH58" s="241"/>
      <c r="BI58" s="241"/>
      <c r="BJ58" s="241"/>
      <c r="BK58" s="233"/>
      <c r="BL58" s="237"/>
      <c r="BM58" s="238"/>
      <c r="CN58" s="7">
        <v>48</v>
      </c>
    </row>
    <row r="59" spans="1:92" s="7" customFormat="1" ht="1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41"/>
      <c r="BD59" s="241"/>
      <c r="BE59" s="241"/>
      <c r="BF59" s="241"/>
      <c r="BG59" s="241"/>
      <c r="BH59" s="241"/>
      <c r="BI59" s="241"/>
      <c r="BJ59" s="241"/>
      <c r="BK59" s="234"/>
      <c r="BL59" s="239"/>
      <c r="BM59" s="240"/>
      <c r="CN59" s="7">
        <v>49</v>
      </c>
    </row>
    <row r="60" spans="1:92" s="7" customFormat="1" ht="14.5">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ht="14.5">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ht="14.5">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ht="14.5">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ht="14.5">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ht="14.5">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ht="14.5">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ht="14.5">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29" t="s">
        <v>133</v>
      </c>
      <c r="BZ69" s="230"/>
      <c r="CA69" s="230"/>
      <c r="CB69" s="230"/>
      <c r="CC69" s="230"/>
      <c r="CD69" s="230"/>
      <c r="CE69" s="230"/>
      <c r="CF69" s="231"/>
      <c r="CG69" s="232" t="s">
        <v>134</v>
      </c>
      <c r="CH69" s="235">
        <f>SUM(AF120,BN59)</f>
        <v>0</v>
      </c>
      <c r="CI69" s="236"/>
      <c r="CN69" s="7">
        <v>59</v>
      </c>
    </row>
    <row r="70" spans="1:92" s="7" customFormat="1" ht="1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41" t="s">
        <v>160</v>
      </c>
      <c r="BZ70" s="241"/>
      <c r="CA70" s="241"/>
      <c r="CB70" s="241"/>
      <c r="CC70" s="241"/>
      <c r="CD70" s="241"/>
      <c r="CE70" s="241"/>
      <c r="CF70" s="241"/>
      <c r="CG70" s="233"/>
      <c r="CH70" s="237"/>
      <c r="CI70" s="238"/>
      <c r="CN70" s="7">
        <v>60</v>
      </c>
    </row>
    <row r="71" spans="1:92" s="7" customFormat="1" ht="1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41"/>
      <c r="BZ71" s="241"/>
      <c r="CA71" s="241"/>
      <c r="CB71" s="241"/>
      <c r="CC71" s="241"/>
      <c r="CD71" s="241"/>
      <c r="CE71" s="241"/>
      <c r="CF71" s="241"/>
      <c r="CG71" s="233"/>
      <c r="CH71" s="237"/>
      <c r="CI71" s="238"/>
      <c r="CN71" s="7">
        <v>61</v>
      </c>
    </row>
    <row r="72" spans="1:92" s="7" customFormat="1" ht="1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41"/>
      <c r="BZ72" s="241"/>
      <c r="CA72" s="241"/>
      <c r="CB72" s="241"/>
      <c r="CC72" s="241"/>
      <c r="CD72" s="241"/>
      <c r="CE72" s="241"/>
      <c r="CF72" s="241"/>
      <c r="CG72" s="233"/>
      <c r="CH72" s="237"/>
      <c r="CI72" s="238"/>
      <c r="CN72" s="7">
        <v>62</v>
      </c>
    </row>
    <row r="73" spans="1:92" s="7" customFormat="1" ht="1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41"/>
      <c r="BZ73" s="241"/>
      <c r="CA73" s="241"/>
      <c r="CB73" s="241"/>
      <c r="CC73" s="241"/>
      <c r="CD73" s="241"/>
      <c r="CE73" s="241"/>
      <c r="CF73" s="241"/>
      <c r="CG73" s="233"/>
      <c r="CH73" s="237"/>
      <c r="CI73" s="238"/>
      <c r="CN73" s="7">
        <v>63</v>
      </c>
    </row>
    <row r="74" spans="1:92" s="7" customFormat="1" ht="1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41"/>
      <c r="BZ74" s="241"/>
      <c r="CA74" s="241"/>
      <c r="CB74" s="241"/>
      <c r="CC74" s="241"/>
      <c r="CD74" s="241"/>
      <c r="CE74" s="241"/>
      <c r="CF74" s="241"/>
      <c r="CG74" s="233"/>
      <c r="CH74" s="237"/>
      <c r="CI74" s="238"/>
      <c r="CN74" s="7">
        <v>64</v>
      </c>
    </row>
    <row r="75" spans="1:92" s="7" customFormat="1" ht="1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41"/>
      <c r="BZ75" s="241"/>
      <c r="CA75" s="241"/>
      <c r="CB75" s="241"/>
      <c r="CC75" s="241"/>
      <c r="CD75" s="241"/>
      <c r="CE75" s="241"/>
      <c r="CF75" s="241"/>
      <c r="CG75" s="233"/>
      <c r="CH75" s="237"/>
      <c r="CI75" s="238"/>
      <c r="CN75" s="7">
        <v>65</v>
      </c>
    </row>
    <row r="76" spans="1:92" s="7" customFormat="1" ht="1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41"/>
      <c r="BZ76" s="241"/>
      <c r="CA76" s="241"/>
      <c r="CB76" s="241"/>
      <c r="CC76" s="241"/>
      <c r="CD76" s="241"/>
      <c r="CE76" s="241"/>
      <c r="CF76" s="241"/>
      <c r="CG76" s="233"/>
      <c r="CH76" s="237"/>
      <c r="CI76" s="238"/>
      <c r="CN76" s="7">
        <v>66</v>
      </c>
    </row>
    <row r="77" spans="1:92" s="7" customFormat="1" ht="1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41"/>
      <c r="BZ77" s="241"/>
      <c r="CA77" s="241"/>
      <c r="CB77" s="241"/>
      <c r="CC77" s="241"/>
      <c r="CD77" s="241"/>
      <c r="CE77" s="241"/>
      <c r="CF77" s="241"/>
      <c r="CG77" s="233"/>
      <c r="CH77" s="237"/>
      <c r="CI77" s="238"/>
      <c r="CN77" s="7">
        <v>67</v>
      </c>
    </row>
    <row r="78" spans="1:92" s="7" customFormat="1" ht="1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41"/>
      <c r="BZ78" s="241"/>
      <c r="CA78" s="241"/>
      <c r="CB78" s="241"/>
      <c r="CC78" s="241"/>
      <c r="CD78" s="241"/>
      <c r="CE78" s="241"/>
      <c r="CF78" s="241"/>
      <c r="CG78" s="233"/>
      <c r="CH78" s="237"/>
      <c r="CI78" s="238"/>
      <c r="CN78" s="7">
        <v>68</v>
      </c>
    </row>
    <row r="79" spans="1:92" s="7" customFormat="1" ht="1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41"/>
      <c r="BZ79" s="241"/>
      <c r="CA79" s="241"/>
      <c r="CB79" s="241"/>
      <c r="CC79" s="241"/>
      <c r="CD79" s="241"/>
      <c r="CE79" s="241"/>
      <c r="CF79" s="241"/>
      <c r="CG79" s="233"/>
      <c r="CH79" s="237"/>
      <c r="CI79" s="238"/>
      <c r="CN79" s="7">
        <v>69</v>
      </c>
    </row>
    <row r="80" spans="1:92" s="7" customFormat="1" ht="1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41"/>
      <c r="BZ80" s="241"/>
      <c r="CA80" s="241"/>
      <c r="CB80" s="241"/>
      <c r="CC80" s="241"/>
      <c r="CD80" s="241"/>
      <c r="CE80" s="241"/>
      <c r="CF80" s="241"/>
      <c r="CG80" s="233"/>
      <c r="CH80" s="237"/>
      <c r="CI80" s="238"/>
      <c r="CN80" s="7">
        <v>70</v>
      </c>
    </row>
    <row r="81" spans="1:92" s="7" customFormat="1" ht="14.5">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41"/>
      <c r="BZ81" s="241"/>
      <c r="CA81" s="241"/>
      <c r="CB81" s="241"/>
      <c r="CC81" s="241"/>
      <c r="CD81" s="241"/>
      <c r="CE81" s="241"/>
      <c r="CF81" s="241"/>
      <c r="CG81" s="233"/>
      <c r="CH81" s="237"/>
      <c r="CI81" s="238"/>
      <c r="CN81" s="7">
        <v>71</v>
      </c>
    </row>
    <row r="82" spans="1:92" s="7" customFormat="1" ht="14.5">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41"/>
      <c r="BZ82" s="241"/>
      <c r="CA82" s="241"/>
      <c r="CB82" s="241"/>
      <c r="CC82" s="241"/>
      <c r="CD82" s="241"/>
      <c r="CE82" s="241"/>
      <c r="CF82" s="241"/>
      <c r="CG82" s="234"/>
      <c r="CH82" s="239"/>
      <c r="CI82" s="240"/>
      <c r="CN82" s="7">
        <v>72</v>
      </c>
    </row>
    <row r="83" spans="1:92" s="7" customFormat="1" ht="14.5">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ht="14.5">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ht="14.5">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ht="14.5">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ht="14.5">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ht="14.5">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ht="14.5">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ht="14.5">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ht="14.5">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ht="14.5">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ht="14.5">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ht="14.5">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ht="14.5">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ht="14.5">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ht="14.5">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5" customHeight="1">
      <c r="A98" s="242" t="s">
        <v>122</v>
      </c>
      <c r="B98" s="242"/>
      <c r="C98" s="242"/>
      <c r="D98" s="242"/>
      <c r="E98" s="242"/>
      <c r="F98" s="242"/>
      <c r="G98" s="242"/>
      <c r="H98" s="242"/>
      <c r="I98" s="242"/>
      <c r="J98" s="242"/>
      <c r="K98" s="242"/>
      <c r="L98" s="242"/>
      <c r="M98" s="242"/>
      <c r="N98" s="242"/>
      <c r="O98" s="242"/>
      <c r="P98" s="242"/>
      <c r="Q98" s="242"/>
      <c r="R98" s="242"/>
      <c r="S98" s="242"/>
      <c r="T98" s="242"/>
      <c r="U98" s="242"/>
      <c r="V98" s="242"/>
      <c r="W98" s="242"/>
      <c r="X98" s="242"/>
      <c r="Y98" s="242"/>
      <c r="Z98" s="242"/>
      <c r="AA98" s="242"/>
      <c r="AB98" s="242"/>
      <c r="AC98" s="242"/>
      <c r="AD98" s="242"/>
      <c r="AE98" s="242"/>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7.5">
      <c r="A100" s="249"/>
      <c r="B100" s="249"/>
      <c r="C100" s="249"/>
      <c r="D100" s="249"/>
      <c r="E100" s="249"/>
      <c r="F100" s="249"/>
      <c r="G100" s="249"/>
      <c r="H100" s="249"/>
      <c r="I100" s="249"/>
      <c r="J100" s="249"/>
      <c r="K100" s="249"/>
      <c r="L100" s="249"/>
      <c r="M100" s="249"/>
      <c r="N100" s="249"/>
      <c r="O100" s="249"/>
      <c r="P100" s="249"/>
      <c r="Q100" s="249"/>
      <c r="R100" s="249"/>
      <c r="S100" s="249"/>
      <c r="T100" s="249"/>
      <c r="U100" s="249"/>
      <c r="V100" s="249"/>
      <c r="W100" s="249"/>
      <c r="X100" s="249"/>
      <c r="Y100" s="249"/>
      <c r="Z100" s="249"/>
      <c r="AA100" s="249"/>
      <c r="AB100" s="249"/>
      <c r="AC100" s="249"/>
      <c r="AD100" s="249"/>
      <c r="AE100" s="249"/>
      <c r="AF100" s="249"/>
      <c r="AG100" s="249"/>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5" customHeight="1">
      <c r="AL103" s="72"/>
      <c r="AM103" s="72"/>
      <c r="AN103" s="72"/>
      <c r="AO103" s="72"/>
      <c r="AP103" s="72"/>
      <c r="AQ103" s="72"/>
      <c r="AR103" s="72"/>
      <c r="CN103" s="7">
        <v>92</v>
      </c>
    </row>
    <row r="104" spans="1:92" s="7" customFormat="1" ht="30.65" customHeight="1">
      <c r="AL104" s="72"/>
      <c r="AM104" s="72"/>
      <c r="AN104" s="72"/>
      <c r="AO104" s="72"/>
      <c r="AP104" s="72"/>
      <c r="AQ104" s="72"/>
      <c r="AR104" s="72"/>
      <c r="CN104" s="7">
        <v>92</v>
      </c>
    </row>
    <row r="105" spans="1:92" s="7" customFormat="1" ht="30.65" customHeight="1">
      <c r="AL105" s="72"/>
      <c r="AM105" s="72"/>
      <c r="AN105" s="72"/>
      <c r="AO105" s="72"/>
      <c r="AP105" s="72"/>
      <c r="AQ105" s="72"/>
      <c r="AR105" s="72"/>
    </row>
    <row r="106" spans="1:92" s="7" customFormat="1" ht="30.65" customHeight="1">
      <c r="A106" s="72"/>
      <c r="B106" s="72"/>
      <c r="C106" s="72"/>
      <c r="D106" s="72"/>
      <c r="E106" s="72"/>
      <c r="F106" s="72"/>
      <c r="G106" s="72"/>
    </row>
    <row r="107" spans="1:92" s="7" customFormat="1" ht="30.65" customHeight="1">
      <c r="A107" s="72"/>
      <c r="B107" s="72"/>
      <c r="C107" s="72"/>
      <c r="D107" s="72"/>
      <c r="E107" s="72"/>
      <c r="F107" s="72"/>
      <c r="G107" s="72"/>
    </row>
    <row r="108" spans="1:92" s="7" customFormat="1" ht="30.65" customHeight="1">
      <c r="A108" s="72"/>
      <c r="B108" s="72"/>
      <c r="C108" s="72"/>
      <c r="D108" s="72"/>
      <c r="E108" s="72"/>
      <c r="F108" s="72"/>
      <c r="G108" s="72"/>
      <c r="AO108" s="59"/>
    </row>
    <row r="109" spans="1:92" s="7" customFormat="1" ht="30.65" customHeight="1">
      <c r="A109" s="72"/>
      <c r="B109" s="72"/>
      <c r="C109" s="72"/>
      <c r="D109" s="72"/>
      <c r="E109" s="72"/>
      <c r="F109" s="72"/>
      <c r="G109" s="72"/>
    </row>
    <row r="110" spans="1:92" s="7" customFormat="1" ht="30.65" customHeight="1">
      <c r="A110" s="72"/>
      <c r="B110" s="72"/>
      <c r="C110" s="72"/>
      <c r="D110" s="72"/>
      <c r="E110" s="72"/>
      <c r="F110" s="72"/>
      <c r="G110" s="72"/>
    </row>
    <row r="111" spans="1:92" s="7" customFormat="1" ht="30.65" customHeight="1">
      <c r="A111" s="72"/>
      <c r="B111" s="72"/>
      <c r="C111" s="72"/>
      <c r="D111" s="72"/>
      <c r="E111" s="72"/>
      <c r="F111" s="72"/>
      <c r="G111" s="72"/>
    </row>
    <row r="112" spans="1:92" s="7" customFormat="1" ht="30.65" customHeight="1">
      <c r="A112" s="72"/>
      <c r="B112" s="72"/>
      <c r="C112" s="72"/>
      <c r="D112" s="72"/>
      <c r="E112" s="72"/>
      <c r="F112" s="72"/>
      <c r="G112" s="72"/>
    </row>
    <row r="113" spans="1:92" s="7" customFormat="1" ht="30.65" customHeight="1">
      <c r="A113" s="72"/>
      <c r="B113" s="72"/>
      <c r="C113" s="72"/>
      <c r="D113" s="72"/>
      <c r="E113" s="72"/>
      <c r="F113" s="72"/>
      <c r="G113" s="72"/>
    </row>
    <row r="114" spans="1:92" s="7" customFormat="1" ht="30.65" customHeight="1">
      <c r="A114" s="72"/>
      <c r="B114" s="72"/>
      <c r="C114" s="72"/>
      <c r="D114" s="72"/>
      <c r="E114" s="72"/>
      <c r="F114" s="72"/>
      <c r="G114" s="72"/>
    </row>
    <row r="115" spans="1:92" s="7" customFormat="1" ht="30.65" customHeight="1">
      <c r="A115" s="72"/>
      <c r="B115" s="72"/>
      <c r="C115" s="72"/>
      <c r="D115" s="72"/>
      <c r="E115" s="72"/>
      <c r="F115" s="72"/>
      <c r="G115" s="72"/>
    </row>
    <row r="116" spans="1:92" s="7" customFormat="1" ht="30.65" customHeight="1">
      <c r="A116" s="72"/>
      <c r="B116" s="72"/>
      <c r="C116" s="72"/>
      <c r="D116" s="72"/>
      <c r="E116" s="72"/>
      <c r="F116" s="72"/>
      <c r="G116" s="72"/>
    </row>
    <row r="117" spans="1:92" s="7" customFormat="1" ht="30.65" customHeight="1">
      <c r="A117" s="72"/>
      <c r="B117" s="72"/>
      <c r="C117" s="72"/>
      <c r="D117" s="72"/>
      <c r="E117" s="72"/>
      <c r="F117" s="72"/>
      <c r="G117" s="72"/>
    </row>
    <row r="118" spans="1:92" s="7" customFormat="1" ht="30.65" customHeight="1">
      <c r="A118" s="72"/>
      <c r="B118" s="72"/>
      <c r="C118" s="72"/>
      <c r="D118" s="72"/>
      <c r="E118" s="72"/>
      <c r="F118" s="72"/>
      <c r="G118" s="72"/>
    </row>
    <row r="119" spans="1:92" s="7" customFormat="1" ht="30.65" customHeight="1">
      <c r="A119" s="72"/>
      <c r="B119" s="72"/>
      <c r="C119" s="72"/>
      <c r="D119" s="72"/>
      <c r="E119" s="72"/>
      <c r="F119" s="72"/>
      <c r="G119" s="72"/>
    </row>
    <row r="120" spans="1:92" s="7" customFormat="1" ht="30.65" customHeight="1">
      <c r="A120" s="72"/>
      <c r="B120" s="72"/>
      <c r="C120" s="72"/>
      <c r="D120" s="72"/>
      <c r="E120" s="72"/>
      <c r="F120" s="72"/>
      <c r="G120" s="72"/>
    </row>
    <row r="121" spans="1:92" s="7" customFormat="1" ht="30.65" customHeight="1">
      <c r="A121" s="72"/>
      <c r="B121" s="72"/>
      <c r="C121" s="72"/>
      <c r="D121" s="72"/>
      <c r="E121" s="72"/>
      <c r="F121" s="72"/>
      <c r="G121" s="72"/>
    </row>
    <row r="122" spans="1:92" s="7" customFormat="1" ht="30.65" customHeight="1">
      <c r="A122" s="72"/>
      <c r="B122" s="72"/>
      <c r="C122" s="72"/>
      <c r="D122" s="72"/>
      <c r="E122" s="72"/>
      <c r="F122" s="72"/>
      <c r="G122" s="72"/>
    </row>
    <row r="123" spans="1:92" s="7" customFormat="1" ht="30.65" customHeight="1">
      <c r="A123" s="72"/>
      <c r="B123" s="72"/>
      <c r="C123" s="72"/>
      <c r="D123" s="72"/>
      <c r="E123" s="72"/>
      <c r="F123" s="72"/>
      <c r="G123" s="72"/>
      <c r="CN123" s="7">
        <v>92</v>
      </c>
    </row>
    <row r="124" spans="1:92" s="7" customFormat="1" ht="30.65" customHeight="1">
      <c r="A124" s="72"/>
      <c r="B124" s="72"/>
      <c r="C124" s="72"/>
      <c r="D124" s="72"/>
      <c r="E124" s="72"/>
      <c r="F124" s="72"/>
      <c r="G124" s="72"/>
      <c r="CN124" s="7">
        <v>93</v>
      </c>
    </row>
    <row r="125" spans="1:92" s="7" customFormat="1" ht="30.65" customHeight="1">
      <c r="A125" s="72"/>
      <c r="B125" s="72"/>
      <c r="C125" s="72"/>
      <c r="D125" s="72"/>
      <c r="E125" s="72"/>
      <c r="F125" s="72"/>
      <c r="G125" s="72"/>
      <c r="CN125" s="7">
        <v>94</v>
      </c>
    </row>
    <row r="126" spans="1:92" s="7" customFormat="1" ht="30.65" customHeight="1">
      <c r="A126" s="72"/>
      <c r="B126" s="72"/>
      <c r="C126" s="72"/>
      <c r="D126" s="72"/>
      <c r="E126" s="72"/>
      <c r="F126" s="72"/>
      <c r="G126" s="72"/>
      <c r="CN126" s="7">
        <v>95</v>
      </c>
    </row>
    <row r="127" spans="1:92" s="7" customFormat="1" ht="30.65" customHeight="1">
      <c r="A127" s="72"/>
      <c r="B127" s="72"/>
      <c r="C127" s="72"/>
      <c r="D127" s="72"/>
      <c r="E127" s="72"/>
      <c r="F127" s="72"/>
      <c r="G127" s="72"/>
      <c r="CN127" s="7">
        <v>96</v>
      </c>
    </row>
    <row r="128" spans="1:92" s="7" customFormat="1" ht="30.65" customHeight="1">
      <c r="A128" s="72"/>
      <c r="B128" s="72"/>
      <c r="C128" s="72"/>
      <c r="D128" s="72"/>
      <c r="E128" s="72"/>
      <c r="F128" s="72"/>
      <c r="G128" s="72"/>
      <c r="CN128" s="7">
        <v>97</v>
      </c>
    </row>
    <row r="129" spans="1:92" s="7" customFormat="1" ht="30.65"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4" priority="2" stopIfTrue="1" operator="greaterThan">
      <formula>0.2</formula>
    </cfRule>
  </conditionalFormatting>
  <conditionalFormatting sqref="AR11:AR97">
    <cfRule type="cellIs" dxfId="3"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25" defaultRowHeight="14"/>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25" defaultRowHeight="14"/>
  <cols>
    <col min="12" max="12" width="36.25" customWidth="1"/>
    <col min="14" max="14" width="16.25" customWidth="1"/>
    <col min="16" max="16" width="49.25" customWidth="1"/>
  </cols>
  <sheetData>
    <row r="2" spans="1:22">
      <c r="A2" t="s">
        <v>161</v>
      </c>
      <c r="C2" t="s">
        <v>162</v>
      </c>
    </row>
    <row r="3" spans="1:22">
      <c r="A3" t="s">
        <v>163</v>
      </c>
      <c r="C3" t="s">
        <v>164</v>
      </c>
    </row>
    <row r="7" spans="1:22" ht="84">
      <c r="A7" s="11" t="s">
        <v>165</v>
      </c>
      <c r="C7" s="11" t="s">
        <v>166</v>
      </c>
      <c r="F7" s="11" t="s">
        <v>167</v>
      </c>
      <c r="H7" s="11" t="s">
        <v>168</v>
      </c>
      <c r="J7" s="11" t="s">
        <v>169</v>
      </c>
      <c r="L7" s="48" t="s">
        <v>170</v>
      </c>
      <c r="N7" s="11" t="s">
        <v>171</v>
      </c>
      <c r="P7" s="11" t="s">
        <v>172</v>
      </c>
      <c r="R7" s="11" t="s">
        <v>173</v>
      </c>
      <c r="T7" t="s">
        <v>174</v>
      </c>
      <c r="V7" t="s">
        <v>175</v>
      </c>
    </row>
    <row r="8" spans="1:22">
      <c r="A8" t="s">
        <v>176</v>
      </c>
      <c r="C8" t="s">
        <v>177</v>
      </c>
      <c r="F8" t="s">
        <v>178</v>
      </c>
      <c r="H8" t="s">
        <v>179</v>
      </c>
      <c r="J8" t="s">
        <v>180</v>
      </c>
      <c r="L8" s="14" t="s">
        <v>181</v>
      </c>
      <c r="N8" t="s">
        <v>182</v>
      </c>
      <c r="P8" s="13" t="s">
        <v>183</v>
      </c>
      <c r="R8" t="s">
        <v>184</v>
      </c>
      <c r="T8" t="s">
        <v>185</v>
      </c>
      <c r="V8" t="s">
        <v>186</v>
      </c>
    </row>
    <row r="9" spans="1:22" ht="28">
      <c r="A9" t="s">
        <v>187</v>
      </c>
      <c r="C9" t="s">
        <v>188</v>
      </c>
      <c r="F9" t="s">
        <v>189</v>
      </c>
      <c r="H9" t="s">
        <v>190</v>
      </c>
      <c r="J9" t="s">
        <v>191</v>
      </c>
      <c r="L9" s="14" t="s">
        <v>192</v>
      </c>
      <c r="N9" t="s">
        <v>193</v>
      </c>
      <c r="P9" s="13" t="s">
        <v>194</v>
      </c>
      <c r="R9" t="s">
        <v>195</v>
      </c>
      <c r="T9" t="s">
        <v>196</v>
      </c>
      <c r="V9" t="s">
        <v>197</v>
      </c>
    </row>
    <row r="10" spans="1:22">
      <c r="A10" t="s">
        <v>198</v>
      </c>
      <c r="C10" t="s">
        <v>199</v>
      </c>
      <c r="H10" t="s">
        <v>200</v>
      </c>
      <c r="J10" t="s">
        <v>201</v>
      </c>
      <c r="L10" s="14" t="s">
        <v>202</v>
      </c>
      <c r="N10" t="s">
        <v>203</v>
      </c>
      <c r="P10" s="13" t="s">
        <v>204</v>
      </c>
      <c r="R10" t="s">
        <v>205</v>
      </c>
      <c r="T10" t="s">
        <v>206</v>
      </c>
      <c r="V10" t="s">
        <v>207</v>
      </c>
    </row>
    <row r="11" spans="1:22">
      <c r="A11" t="s">
        <v>208</v>
      </c>
      <c r="C11" t="s">
        <v>209</v>
      </c>
      <c r="H11" t="s">
        <v>210</v>
      </c>
      <c r="J11" t="s">
        <v>211</v>
      </c>
      <c r="L11" s="14" t="s">
        <v>212</v>
      </c>
      <c r="T11" t="s">
        <v>213</v>
      </c>
      <c r="V11" t="s">
        <v>214</v>
      </c>
    </row>
    <row r="12" spans="1:22" ht="28">
      <c r="C12" s="7"/>
      <c r="D12" s="7"/>
      <c r="E12" s="7"/>
      <c r="F12" s="7"/>
      <c r="G12" s="7"/>
      <c r="H12" s="7" t="s">
        <v>215</v>
      </c>
      <c r="I12" s="7"/>
      <c r="J12" s="7" t="s">
        <v>216</v>
      </c>
      <c r="K12" s="7"/>
      <c r="L12" s="14" t="s">
        <v>217</v>
      </c>
      <c r="M12" s="7"/>
      <c r="N12" s="7"/>
      <c r="T12" t="s">
        <v>218</v>
      </c>
      <c r="V12" t="s">
        <v>219</v>
      </c>
    </row>
    <row r="13" spans="1:22">
      <c r="H13" t="s">
        <v>220</v>
      </c>
      <c r="I13" s="15"/>
      <c r="J13" s="15" t="s">
        <v>221</v>
      </c>
      <c r="L13" s="14" t="s">
        <v>222</v>
      </c>
      <c r="T13" t="s">
        <v>223</v>
      </c>
      <c r="V13" t="s">
        <v>224</v>
      </c>
    </row>
    <row r="14" spans="1:22">
      <c r="H14" t="s">
        <v>225</v>
      </c>
      <c r="I14" s="15"/>
      <c r="J14" s="15" t="s">
        <v>226</v>
      </c>
      <c r="L14" s="14" t="s">
        <v>227</v>
      </c>
      <c r="T14" t="s">
        <v>228</v>
      </c>
      <c r="V14" t="s">
        <v>4</v>
      </c>
    </row>
    <row r="15" spans="1:22">
      <c r="G15" s="15"/>
      <c r="H15" s="15" t="s">
        <v>229</v>
      </c>
      <c r="I15" s="15"/>
      <c r="J15" s="15" t="s">
        <v>230</v>
      </c>
      <c r="K15" s="15"/>
      <c r="L15" s="14" t="s">
        <v>231</v>
      </c>
      <c r="M15" s="15"/>
      <c r="N15" s="15"/>
      <c r="T15" t="s">
        <v>232</v>
      </c>
    </row>
    <row r="16" spans="1:22" ht="56">
      <c r="A16" s="11" t="s">
        <v>233</v>
      </c>
      <c r="J16" t="s">
        <v>234</v>
      </c>
      <c r="L16" s="14" t="s">
        <v>235</v>
      </c>
      <c r="T16" t="s">
        <v>236</v>
      </c>
    </row>
    <row r="17" spans="1:20">
      <c r="A17" t="s">
        <v>237</v>
      </c>
      <c r="J17" t="s">
        <v>238</v>
      </c>
      <c r="L17" s="14" t="s">
        <v>239</v>
      </c>
      <c r="T17" t="s">
        <v>240</v>
      </c>
    </row>
    <row r="18" spans="1:20">
      <c r="A18" t="s">
        <v>241</v>
      </c>
      <c r="J18" t="s">
        <v>242</v>
      </c>
      <c r="L18" s="14" t="s">
        <v>243</v>
      </c>
      <c r="T18" t="s">
        <v>244</v>
      </c>
    </row>
    <row r="19" spans="1:20">
      <c r="J19" t="s">
        <v>245</v>
      </c>
      <c r="L19" s="14" t="s">
        <v>246</v>
      </c>
    </row>
    <row r="20" spans="1:20">
      <c r="J20" t="s">
        <v>247</v>
      </c>
      <c r="L20" s="14" t="s">
        <v>248</v>
      </c>
    </row>
    <row r="21" spans="1:20">
      <c r="J21" t="s">
        <v>249</v>
      </c>
      <c r="L21" s="12"/>
    </row>
    <row r="22" spans="1:20">
      <c r="J22" t="s">
        <v>250</v>
      </c>
    </row>
    <row r="23" spans="1:20">
      <c r="J23" t="s">
        <v>251</v>
      </c>
    </row>
    <row r="24" spans="1:20">
      <c r="J24" t="s">
        <v>252</v>
      </c>
    </row>
    <row r="25" spans="1:20">
      <c r="A25" t="s">
        <v>253</v>
      </c>
      <c r="J25" t="s">
        <v>254</v>
      </c>
    </row>
    <row r="26" spans="1:20">
      <c r="J26" t="s">
        <v>255</v>
      </c>
    </row>
    <row r="27" spans="1:20">
      <c r="J27" t="s">
        <v>256</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A248"/>
  <sheetViews>
    <sheetView topLeftCell="A2" workbookViewId="0">
      <selection activeCell="D2" sqref="D2"/>
    </sheetView>
  </sheetViews>
  <sheetFormatPr baseColWidth="10" defaultColWidth="11.4140625" defaultRowHeight="14"/>
  <cols>
    <col min="3" max="3" width="11.75" bestFit="1" customWidth="1"/>
    <col min="4" max="4" width="19.25" customWidth="1"/>
    <col min="5" max="5" width="48" customWidth="1"/>
    <col min="7" max="7" width="11.75" bestFit="1" customWidth="1"/>
    <col min="10" max="10" width="11.75" bestFit="1" customWidth="1"/>
    <col min="12" max="12" width="14.75" customWidth="1"/>
    <col min="14" max="14" width="13.75" bestFit="1" customWidth="1"/>
    <col min="17" max="17" width="13.75" bestFit="1" customWidth="1"/>
    <col min="18" max="19" width="11.75" bestFit="1" customWidth="1"/>
    <col min="20" max="21" width="12.1640625" bestFit="1" customWidth="1"/>
    <col min="23" max="23" width="11.75" bestFit="1" customWidth="1"/>
    <col min="27" max="27" width="13.75" bestFit="1" customWidth="1"/>
    <col min="30" max="30" width="13.75" bestFit="1" customWidth="1"/>
    <col min="31" max="32" width="11.75" bestFit="1" customWidth="1"/>
    <col min="33" max="34" width="12.1640625" bestFit="1" customWidth="1"/>
    <col min="36" max="36" width="11.75" bestFit="1" customWidth="1"/>
    <col min="40" max="40" width="13.75" bestFit="1" customWidth="1"/>
    <col min="43" max="43" width="13.75" bestFit="1" customWidth="1"/>
    <col min="44" max="45" width="11.75" bestFit="1" customWidth="1"/>
    <col min="46" max="47" width="12.1640625" bestFit="1" customWidth="1"/>
    <col min="48" max="49" width="14.75" bestFit="1" customWidth="1"/>
    <col min="50" max="50" width="13.75" bestFit="1" customWidth="1"/>
    <col min="51" max="51" width="11.75" bestFit="1" customWidth="1"/>
    <col min="53" max="53" width="11.75" bestFit="1" customWidth="1"/>
  </cols>
  <sheetData>
    <row r="1" spans="1:53">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row>
    <row r="2" spans="1:53" ht="70">
      <c r="A2" s="110" t="s">
        <v>257</v>
      </c>
      <c r="B2" s="110" t="s">
        <v>258</v>
      </c>
      <c r="C2" s="110" t="s">
        <v>259</v>
      </c>
      <c r="D2" s="110" t="s">
        <v>16</v>
      </c>
      <c r="E2" s="110" t="s">
        <v>17</v>
      </c>
      <c r="F2" s="110" t="s">
        <v>33</v>
      </c>
      <c r="G2" s="110" t="s">
        <v>34</v>
      </c>
      <c r="H2" s="110" t="s">
        <v>35</v>
      </c>
      <c r="I2" s="111" t="s">
        <v>260</v>
      </c>
      <c r="J2" s="111" t="s">
        <v>261</v>
      </c>
      <c r="K2" s="111" t="s">
        <v>262</v>
      </c>
      <c r="L2" s="111" t="s">
        <v>263</v>
      </c>
      <c r="M2" s="111" t="s">
        <v>18</v>
      </c>
      <c r="N2" s="112" t="s">
        <v>264</v>
      </c>
      <c r="O2" s="111" t="s">
        <v>265</v>
      </c>
      <c r="P2" s="111" t="s">
        <v>266</v>
      </c>
      <c r="Q2" s="111" t="s">
        <v>19</v>
      </c>
      <c r="R2" s="111" t="s">
        <v>40</v>
      </c>
      <c r="S2" s="111" t="s">
        <v>21</v>
      </c>
      <c r="T2" s="111" t="s">
        <v>37</v>
      </c>
      <c r="U2" s="111" t="s">
        <v>38</v>
      </c>
      <c r="V2" s="110" t="s">
        <v>267</v>
      </c>
      <c r="W2" s="110" t="s">
        <v>268</v>
      </c>
      <c r="X2" s="110" t="s">
        <v>269</v>
      </c>
      <c r="Y2" s="110" t="s">
        <v>270</v>
      </c>
      <c r="Z2" s="110" t="s">
        <v>20</v>
      </c>
      <c r="AA2" s="110" t="s">
        <v>271</v>
      </c>
      <c r="AB2" s="110" t="s">
        <v>265</v>
      </c>
      <c r="AC2" s="110" t="s">
        <v>266</v>
      </c>
      <c r="AD2" s="110" t="s">
        <v>23</v>
      </c>
      <c r="AE2" s="110" t="s">
        <v>40</v>
      </c>
      <c r="AF2" s="110" t="s">
        <v>21</v>
      </c>
      <c r="AG2" s="110" t="s">
        <v>37</v>
      </c>
      <c r="AH2" s="110" t="s">
        <v>38</v>
      </c>
      <c r="AI2" s="113" t="s">
        <v>272</v>
      </c>
      <c r="AJ2" s="113" t="s">
        <v>273</v>
      </c>
      <c r="AK2" s="113" t="s">
        <v>274</v>
      </c>
      <c r="AL2" s="113" t="s">
        <v>275</v>
      </c>
      <c r="AM2" s="113" t="s">
        <v>22</v>
      </c>
      <c r="AN2" s="113" t="s">
        <v>271</v>
      </c>
      <c r="AO2" s="113" t="s">
        <v>265</v>
      </c>
      <c r="AP2" s="113" t="s">
        <v>266</v>
      </c>
      <c r="AQ2" s="114" t="s">
        <v>23</v>
      </c>
      <c r="AR2" s="114" t="s">
        <v>40</v>
      </c>
      <c r="AS2" s="114" t="s">
        <v>21</v>
      </c>
      <c r="AT2" s="114" t="s">
        <v>37</v>
      </c>
      <c r="AU2" s="114" t="s">
        <v>38</v>
      </c>
      <c r="AV2" s="111" t="s">
        <v>41</v>
      </c>
      <c r="AW2" s="111" t="s">
        <v>42</v>
      </c>
      <c r="AX2" s="111" t="s">
        <v>43</v>
      </c>
      <c r="AY2" s="111" t="s">
        <v>24</v>
      </c>
      <c r="AZ2" s="115" t="s">
        <v>276</v>
      </c>
      <c r="BA2" s="116" t="s">
        <v>277</v>
      </c>
    </row>
    <row r="3" spans="1:53" ht="70">
      <c r="A3" s="6" t="s">
        <v>278</v>
      </c>
      <c r="B3" s="6" t="s">
        <v>279</v>
      </c>
      <c r="C3" s="6">
        <v>82101502</v>
      </c>
      <c r="D3" s="6" t="s">
        <v>280</v>
      </c>
      <c r="E3" s="117" t="s">
        <v>281</v>
      </c>
      <c r="F3" s="118" t="s">
        <v>57</v>
      </c>
      <c r="G3" s="119">
        <v>1</v>
      </c>
      <c r="H3" s="118" t="s">
        <v>58</v>
      </c>
      <c r="I3" s="120" t="s">
        <v>282</v>
      </c>
      <c r="J3" s="121">
        <v>46155</v>
      </c>
      <c r="K3" s="122" t="s">
        <v>283</v>
      </c>
      <c r="L3" s="123" t="s">
        <v>284</v>
      </c>
      <c r="M3" s="121" t="s">
        <v>285</v>
      </c>
      <c r="N3" s="124">
        <v>490000</v>
      </c>
      <c r="O3" s="124" t="s">
        <v>286</v>
      </c>
      <c r="P3" s="124" t="s">
        <v>287</v>
      </c>
      <c r="Q3" s="125">
        <f t="shared" ref="Q3:Q12" si="0">IF(O3="IVA Incluido",(N3/1.19),N3)</f>
        <v>411764.70588235295</v>
      </c>
      <c r="R3" s="126">
        <f>IF(P3="Si tiene IVA",Q3*19%,0)</f>
        <v>78235.294117647063</v>
      </c>
      <c r="S3" s="126">
        <f t="shared" ref="S3:S12" si="1">Q3+R3</f>
        <v>490000</v>
      </c>
      <c r="T3" s="126">
        <f t="shared" ref="T3:T12" si="2">IF(B3="","",(N3*G3))</f>
        <v>490000</v>
      </c>
      <c r="U3" s="126">
        <f t="shared" ref="U3:U12" si="3">IF(B3="","",(S3*G3))</f>
        <v>490000</v>
      </c>
      <c r="V3" s="127" t="s">
        <v>282</v>
      </c>
      <c r="W3" s="128">
        <v>46155</v>
      </c>
      <c r="X3" s="129" t="s">
        <v>288</v>
      </c>
      <c r="Y3" s="130" t="s">
        <v>289</v>
      </c>
      <c r="Z3" s="131" t="s">
        <v>290</v>
      </c>
      <c r="AA3" s="132">
        <v>550000</v>
      </c>
      <c r="AB3" s="132" t="s">
        <v>286</v>
      </c>
      <c r="AC3" s="132" t="s">
        <v>287</v>
      </c>
      <c r="AD3" s="133">
        <f>IF(AB3="IVA Incluido",(AA3/1.19),AA3)</f>
        <v>462184.87394957984</v>
      </c>
      <c r="AE3" s="134">
        <f t="shared" ref="AE3:AE12" si="4">IF(AC3="Si tiene IVA",AD3*19%,0)</f>
        <v>87815.126050420164</v>
      </c>
      <c r="AF3" s="134">
        <f t="shared" ref="AF3:AF12" si="5">AD3+AE3</f>
        <v>550000</v>
      </c>
      <c r="AG3" s="134">
        <f t="shared" ref="AG3:AG12" si="6">IF(O3="","",(AA3*G3))</f>
        <v>550000</v>
      </c>
      <c r="AH3" s="134">
        <f t="shared" ref="AH3:AH12" si="7">IF(O3="","",(AF3*G3))</f>
        <v>550000</v>
      </c>
      <c r="AI3" s="135" t="s">
        <v>282</v>
      </c>
      <c r="AJ3" s="136">
        <v>46155</v>
      </c>
      <c r="AK3" s="137" t="s">
        <v>291</v>
      </c>
      <c r="AL3" s="138" t="s">
        <v>284</v>
      </c>
      <c r="AM3" s="139" t="s">
        <v>292</v>
      </c>
      <c r="AN3" s="140">
        <v>585000</v>
      </c>
      <c r="AO3" s="140" t="s">
        <v>293</v>
      </c>
      <c r="AP3" s="141" t="s">
        <v>287</v>
      </c>
      <c r="AQ3" s="142">
        <f t="shared" ref="AQ3:AQ12" si="8">IF(AO3="IVA Incluido",(AN3/1.19),AN3)</f>
        <v>585000</v>
      </c>
      <c r="AR3" s="143">
        <f t="shared" ref="AR3:AR12" si="9">IF(AP3="Si tiene IVA",AQ3*19%,0)</f>
        <v>111150</v>
      </c>
      <c r="AS3" s="143">
        <f t="shared" ref="AS3:AS12" si="10">AQ3+AR3</f>
        <v>696150</v>
      </c>
      <c r="AT3" s="143">
        <f t="shared" ref="AT3:AT12" si="11">IF(AB3="","",(AN3*G3))</f>
        <v>585000</v>
      </c>
      <c r="AU3" s="143">
        <f t="shared" ref="AU3:AU12" si="12">IF(AB3="","",(AS3*G3))</f>
        <v>696150</v>
      </c>
      <c r="AV3" s="144">
        <f t="shared" ref="AV3:AV12" si="13">IF(A3="","",AVERAGE(S3,AF3,AS3))</f>
        <v>578716.66666666663</v>
      </c>
      <c r="AW3" s="144">
        <f t="shared" ref="AW3:AW12" si="14">IF(A3="","",AVERAGE(U3,AH3,AU3))</f>
        <v>578716.66666666663</v>
      </c>
      <c r="AX3" s="144">
        <f t="shared" ref="AX3:AX12" si="15">IF(N3="","",STDEV(U3,AH3,AU3))</f>
        <v>106032.73472533523</v>
      </c>
      <c r="AY3" s="145">
        <f t="shared" ref="AY3:AY12" si="16">IF(N3="","",(AX3/AW3))</f>
        <v>0.18322046146704243</v>
      </c>
      <c r="AZ3" s="5"/>
      <c r="BA3" s="7">
        <f t="shared" ref="BA3:BA12" si="17">COUNTA(M3,Z3,AM3)</f>
        <v>3</v>
      </c>
    </row>
    <row r="4" spans="1:53" ht="70">
      <c r="A4" s="6" t="s">
        <v>278</v>
      </c>
      <c r="B4" s="6" t="s">
        <v>279</v>
      </c>
      <c r="C4" s="6">
        <v>82101502</v>
      </c>
      <c r="D4" s="6" t="s">
        <v>294</v>
      </c>
      <c r="E4" s="117" t="s">
        <v>281</v>
      </c>
      <c r="F4" s="118" t="s">
        <v>57</v>
      </c>
      <c r="G4" s="119">
        <v>1</v>
      </c>
      <c r="H4" s="118" t="s">
        <v>58</v>
      </c>
      <c r="I4" s="120" t="s">
        <v>295</v>
      </c>
      <c r="J4" s="121">
        <v>46147</v>
      </c>
      <c r="K4" s="122" t="s">
        <v>296</v>
      </c>
      <c r="L4" s="123" t="s">
        <v>284</v>
      </c>
      <c r="M4" s="121" t="s">
        <v>292</v>
      </c>
      <c r="N4" s="124">
        <v>35000</v>
      </c>
      <c r="O4" s="124" t="s">
        <v>293</v>
      </c>
      <c r="P4" s="124" t="s">
        <v>287</v>
      </c>
      <c r="Q4" s="125">
        <f t="shared" si="0"/>
        <v>35000</v>
      </c>
      <c r="R4" s="126">
        <f>IF(P4="Si tiene IVA",Q4*19%,0)</f>
        <v>6650</v>
      </c>
      <c r="S4" s="126">
        <f t="shared" si="1"/>
        <v>41650</v>
      </c>
      <c r="T4" s="126">
        <f t="shared" si="2"/>
        <v>35000</v>
      </c>
      <c r="U4" s="126">
        <f t="shared" si="3"/>
        <v>41650</v>
      </c>
      <c r="V4" s="127" t="s">
        <v>297</v>
      </c>
      <c r="W4" s="128">
        <v>46143</v>
      </c>
      <c r="X4" s="129" t="s">
        <v>298</v>
      </c>
      <c r="Y4" s="130" t="s">
        <v>284</v>
      </c>
      <c r="Z4" s="131" t="s">
        <v>299</v>
      </c>
      <c r="AA4" s="132">
        <v>36600</v>
      </c>
      <c r="AB4" s="132" t="s">
        <v>293</v>
      </c>
      <c r="AC4" s="132" t="s">
        <v>287</v>
      </c>
      <c r="AD4" s="133">
        <f>IF(AB4="IVA Incluido",(AA4/1.19),AA4)</f>
        <v>36600</v>
      </c>
      <c r="AE4" s="134">
        <f t="shared" si="4"/>
        <v>6954</v>
      </c>
      <c r="AF4" s="134">
        <f t="shared" si="5"/>
        <v>43554</v>
      </c>
      <c r="AG4" s="134">
        <f t="shared" si="6"/>
        <v>36600</v>
      </c>
      <c r="AH4" s="134">
        <f t="shared" si="7"/>
        <v>43554</v>
      </c>
      <c r="AI4" s="135" t="s">
        <v>295</v>
      </c>
      <c r="AJ4" s="136">
        <v>46143</v>
      </c>
      <c r="AK4" s="137" t="s">
        <v>288</v>
      </c>
      <c r="AL4" s="138" t="s">
        <v>284</v>
      </c>
      <c r="AM4" s="139" t="s">
        <v>300</v>
      </c>
      <c r="AN4" s="140">
        <v>55000</v>
      </c>
      <c r="AO4" s="140" t="s">
        <v>286</v>
      </c>
      <c r="AP4" s="141" t="s">
        <v>287</v>
      </c>
      <c r="AQ4" s="142">
        <f t="shared" si="8"/>
        <v>46218.487394957985</v>
      </c>
      <c r="AR4" s="143">
        <f t="shared" si="9"/>
        <v>8781.5126050420167</v>
      </c>
      <c r="AS4" s="143">
        <f t="shared" si="10"/>
        <v>55000</v>
      </c>
      <c r="AT4" s="143">
        <f t="shared" si="11"/>
        <v>55000</v>
      </c>
      <c r="AU4" s="143">
        <f t="shared" si="12"/>
        <v>55000</v>
      </c>
      <c r="AV4" s="144">
        <f t="shared" si="13"/>
        <v>46734.666666666664</v>
      </c>
      <c r="AW4" s="144">
        <f t="shared" si="14"/>
        <v>46734.666666666664</v>
      </c>
      <c r="AX4" s="144">
        <f t="shared" si="15"/>
        <v>7221.0183030742619</v>
      </c>
      <c r="AY4" s="145">
        <f t="shared" si="16"/>
        <v>0.15451096194989292</v>
      </c>
      <c r="AZ4" s="5"/>
      <c r="BA4" s="7">
        <f t="shared" si="17"/>
        <v>3</v>
      </c>
    </row>
    <row r="5" spans="1:53" ht="70">
      <c r="A5" s="6" t="s">
        <v>278</v>
      </c>
      <c r="B5" s="6" t="s">
        <v>279</v>
      </c>
      <c r="C5" s="6">
        <v>82101502</v>
      </c>
      <c r="D5" s="6" t="s">
        <v>301</v>
      </c>
      <c r="E5" s="117" t="s">
        <v>302</v>
      </c>
      <c r="F5" s="118" t="s">
        <v>57</v>
      </c>
      <c r="G5" s="119">
        <v>1</v>
      </c>
      <c r="H5" s="118" t="s">
        <v>58</v>
      </c>
      <c r="I5" s="120" t="s">
        <v>282</v>
      </c>
      <c r="J5" s="121">
        <v>46155</v>
      </c>
      <c r="K5" s="122" t="s">
        <v>303</v>
      </c>
      <c r="L5" s="123" t="s">
        <v>284</v>
      </c>
      <c r="M5" s="121" t="s">
        <v>300</v>
      </c>
      <c r="N5" s="124">
        <v>55000</v>
      </c>
      <c r="O5" s="124" t="s">
        <v>293</v>
      </c>
      <c r="P5" s="124" t="s">
        <v>287</v>
      </c>
      <c r="Q5" s="125">
        <f t="shared" si="0"/>
        <v>55000</v>
      </c>
      <c r="R5" s="126">
        <v>6227</v>
      </c>
      <c r="S5" s="126">
        <f t="shared" si="1"/>
        <v>61227</v>
      </c>
      <c r="T5" s="126">
        <f t="shared" si="2"/>
        <v>55000</v>
      </c>
      <c r="U5" s="126">
        <f t="shared" si="3"/>
        <v>61227</v>
      </c>
      <c r="V5" s="127" t="s">
        <v>282</v>
      </c>
      <c r="W5" s="128">
        <v>46155</v>
      </c>
      <c r="X5" s="129" t="s">
        <v>296</v>
      </c>
      <c r="Y5" s="130" t="s">
        <v>284</v>
      </c>
      <c r="Z5" s="131" t="s">
        <v>292</v>
      </c>
      <c r="AA5" s="132">
        <v>35000</v>
      </c>
      <c r="AB5" s="132" t="s">
        <v>293</v>
      </c>
      <c r="AC5" s="132" t="s">
        <v>287</v>
      </c>
      <c r="AD5" s="133">
        <f>IF(AB5="IVA Incluido",(AA5/1.19),AA5)</f>
        <v>35000</v>
      </c>
      <c r="AE5" s="134">
        <f t="shared" si="4"/>
        <v>6650</v>
      </c>
      <c r="AF5" s="134">
        <f t="shared" si="5"/>
        <v>41650</v>
      </c>
      <c r="AG5" s="134">
        <f t="shared" si="6"/>
        <v>35000</v>
      </c>
      <c r="AH5" s="134">
        <f t="shared" si="7"/>
        <v>41650</v>
      </c>
      <c r="AI5" s="135" t="s">
        <v>282</v>
      </c>
      <c r="AJ5" s="136">
        <v>46155</v>
      </c>
      <c r="AK5" s="137" t="s">
        <v>298</v>
      </c>
      <c r="AL5" s="138" t="s">
        <v>284</v>
      </c>
      <c r="AM5" s="139" t="s">
        <v>299</v>
      </c>
      <c r="AN5" s="140">
        <v>36600</v>
      </c>
      <c r="AO5" s="140" t="s">
        <v>293</v>
      </c>
      <c r="AP5" s="141" t="s">
        <v>287</v>
      </c>
      <c r="AQ5" s="142">
        <f t="shared" si="8"/>
        <v>36600</v>
      </c>
      <c r="AR5" s="143">
        <f t="shared" si="9"/>
        <v>6954</v>
      </c>
      <c r="AS5" s="143">
        <f t="shared" si="10"/>
        <v>43554</v>
      </c>
      <c r="AT5" s="143">
        <f t="shared" si="11"/>
        <v>36600</v>
      </c>
      <c r="AU5" s="143">
        <f t="shared" si="12"/>
        <v>43554</v>
      </c>
      <c r="AV5" s="144">
        <f t="shared" si="13"/>
        <v>48810.333333333336</v>
      </c>
      <c r="AW5" s="144">
        <f t="shared" si="14"/>
        <v>48810.333333333336</v>
      </c>
      <c r="AX5" s="144">
        <f t="shared" si="15"/>
        <v>10795.207841136431</v>
      </c>
      <c r="AY5" s="145">
        <f t="shared" si="16"/>
        <v>0.22116644374080141</v>
      </c>
      <c r="AZ5" s="5"/>
      <c r="BA5" s="7">
        <f t="shared" si="17"/>
        <v>3</v>
      </c>
    </row>
    <row r="6" spans="1:53" ht="70">
      <c r="A6" s="6" t="s">
        <v>278</v>
      </c>
      <c r="B6" s="6" t="s">
        <v>279</v>
      </c>
      <c r="C6" s="6">
        <v>82101502</v>
      </c>
      <c r="D6" s="6" t="s">
        <v>304</v>
      </c>
      <c r="E6" s="117" t="s">
        <v>305</v>
      </c>
      <c r="F6" s="118" t="s">
        <v>57</v>
      </c>
      <c r="G6" s="119">
        <v>1</v>
      </c>
      <c r="H6" s="118" t="s">
        <v>58</v>
      </c>
      <c r="I6" s="120" t="s">
        <v>282</v>
      </c>
      <c r="J6" s="121">
        <v>46155</v>
      </c>
      <c r="K6" s="122" t="s">
        <v>288</v>
      </c>
      <c r="L6" s="123" t="s">
        <v>284</v>
      </c>
      <c r="M6" s="121" t="s">
        <v>300</v>
      </c>
      <c r="N6" s="124">
        <v>340000</v>
      </c>
      <c r="O6" s="124" t="s">
        <v>286</v>
      </c>
      <c r="P6" s="124" t="s">
        <v>287</v>
      </c>
      <c r="Q6" s="125">
        <f t="shared" si="0"/>
        <v>285714.28571428574</v>
      </c>
      <c r="R6" s="126">
        <f t="shared" ref="R6:R12" si="18">IF(P6="Si tiene IVA",Q6*19%,0)</f>
        <v>54285.71428571429</v>
      </c>
      <c r="S6" s="126">
        <f t="shared" si="1"/>
        <v>340000</v>
      </c>
      <c r="T6" s="126">
        <f t="shared" si="2"/>
        <v>340000</v>
      </c>
      <c r="U6" s="126">
        <f t="shared" si="3"/>
        <v>340000</v>
      </c>
      <c r="V6" s="127" t="s">
        <v>282</v>
      </c>
      <c r="W6" s="128">
        <v>46155</v>
      </c>
      <c r="X6" s="129" t="s">
        <v>306</v>
      </c>
      <c r="Y6" s="130" t="s">
        <v>284</v>
      </c>
      <c r="Z6" s="131" t="s">
        <v>307</v>
      </c>
      <c r="AA6" s="132">
        <v>210000</v>
      </c>
      <c r="AB6" s="132" t="s">
        <v>293</v>
      </c>
      <c r="AC6" s="132" t="s">
        <v>287</v>
      </c>
      <c r="AD6" s="133">
        <f>IF(AB6="IVA Incluido",(AA6/1.19),AA6)</f>
        <v>210000</v>
      </c>
      <c r="AE6" s="134">
        <f t="shared" si="4"/>
        <v>39900</v>
      </c>
      <c r="AF6" s="134">
        <f t="shared" si="5"/>
        <v>249900</v>
      </c>
      <c r="AG6" s="134">
        <f t="shared" si="6"/>
        <v>210000</v>
      </c>
      <c r="AH6" s="134">
        <f t="shared" si="7"/>
        <v>249900</v>
      </c>
      <c r="AI6" s="135" t="s">
        <v>282</v>
      </c>
      <c r="AJ6" s="136">
        <v>46155</v>
      </c>
      <c r="AK6" s="137" t="s">
        <v>308</v>
      </c>
      <c r="AL6" s="138" t="s">
        <v>284</v>
      </c>
      <c r="AM6" s="139" t="s">
        <v>309</v>
      </c>
      <c r="AN6" s="140">
        <v>250000</v>
      </c>
      <c r="AO6" s="140" t="s">
        <v>293</v>
      </c>
      <c r="AP6" s="141" t="s">
        <v>287</v>
      </c>
      <c r="AQ6" s="142">
        <f t="shared" si="8"/>
        <v>250000</v>
      </c>
      <c r="AR6" s="143">
        <f t="shared" si="9"/>
        <v>47500</v>
      </c>
      <c r="AS6" s="143">
        <f t="shared" si="10"/>
        <v>297500</v>
      </c>
      <c r="AT6" s="143">
        <f t="shared" si="11"/>
        <v>250000</v>
      </c>
      <c r="AU6" s="143">
        <f t="shared" si="12"/>
        <v>297500</v>
      </c>
      <c r="AV6" s="144">
        <f t="shared" si="13"/>
        <v>295800</v>
      </c>
      <c r="AW6" s="144">
        <f t="shared" si="14"/>
        <v>295800</v>
      </c>
      <c r="AX6" s="144">
        <f t="shared" si="15"/>
        <v>45074.050184113694</v>
      </c>
      <c r="AY6" s="145">
        <f t="shared" si="16"/>
        <v>0.15238015613290634</v>
      </c>
      <c r="AZ6" s="5"/>
      <c r="BA6" s="7">
        <f t="shared" si="17"/>
        <v>3</v>
      </c>
    </row>
    <row r="7" spans="1:53" ht="112">
      <c r="A7" s="6" t="s">
        <v>278</v>
      </c>
      <c r="B7" s="6" t="s">
        <v>279</v>
      </c>
      <c r="C7" s="6">
        <v>82101502</v>
      </c>
      <c r="D7" s="6" t="s">
        <v>310</v>
      </c>
      <c r="E7" s="117" t="s">
        <v>305</v>
      </c>
      <c r="F7" s="118" t="s">
        <v>57</v>
      </c>
      <c r="G7" s="119">
        <v>1</v>
      </c>
      <c r="H7" s="118" t="s">
        <v>58</v>
      </c>
      <c r="I7" s="120" t="s">
        <v>282</v>
      </c>
      <c r="J7" s="121">
        <v>46147</v>
      </c>
      <c r="K7" s="122" t="s">
        <v>303</v>
      </c>
      <c r="L7" s="123" t="s">
        <v>284</v>
      </c>
      <c r="M7" s="121" t="s">
        <v>300</v>
      </c>
      <c r="N7" s="124">
        <v>6500</v>
      </c>
      <c r="O7" s="124" t="s">
        <v>286</v>
      </c>
      <c r="P7" s="124" t="s">
        <v>287</v>
      </c>
      <c r="Q7" s="125">
        <f t="shared" si="0"/>
        <v>5462.1848739495799</v>
      </c>
      <c r="R7" s="126">
        <f t="shared" si="18"/>
        <v>1037.8151260504203</v>
      </c>
      <c r="S7" s="126">
        <f t="shared" si="1"/>
        <v>6500</v>
      </c>
      <c r="T7" s="126">
        <f t="shared" si="2"/>
        <v>6500</v>
      </c>
      <c r="U7" s="126">
        <f t="shared" si="3"/>
        <v>6500</v>
      </c>
      <c r="V7" s="127" t="s">
        <v>282</v>
      </c>
      <c r="W7" s="128">
        <v>46147</v>
      </c>
      <c r="X7" s="129" t="s">
        <v>311</v>
      </c>
      <c r="Y7" s="130" t="s">
        <v>284</v>
      </c>
      <c r="Z7" s="131" t="s">
        <v>312</v>
      </c>
      <c r="AA7" s="132">
        <v>7000</v>
      </c>
      <c r="AB7" s="132" t="s">
        <v>293</v>
      </c>
      <c r="AC7" s="132" t="s">
        <v>313</v>
      </c>
      <c r="AD7" s="133">
        <f>IF(AB7="IVA Incluido",(AA7/1.19),AA7)</f>
        <v>7000</v>
      </c>
      <c r="AE7" s="134">
        <f t="shared" si="4"/>
        <v>0</v>
      </c>
      <c r="AF7" s="134">
        <f t="shared" si="5"/>
        <v>7000</v>
      </c>
      <c r="AG7" s="134">
        <f t="shared" si="6"/>
        <v>7000</v>
      </c>
      <c r="AH7" s="134">
        <f t="shared" si="7"/>
        <v>7000</v>
      </c>
      <c r="AI7" s="135" t="s">
        <v>282</v>
      </c>
      <c r="AJ7" s="136">
        <v>46147</v>
      </c>
      <c r="AK7" s="137" t="s">
        <v>296</v>
      </c>
      <c r="AL7" s="138" t="s">
        <v>284</v>
      </c>
      <c r="AM7" s="139" t="s">
        <v>292</v>
      </c>
      <c r="AN7" s="140">
        <v>7800</v>
      </c>
      <c r="AO7" s="140" t="s">
        <v>293</v>
      </c>
      <c r="AP7" s="141" t="s">
        <v>287</v>
      </c>
      <c r="AQ7" s="142">
        <f t="shared" si="8"/>
        <v>7800</v>
      </c>
      <c r="AR7" s="143">
        <f t="shared" si="9"/>
        <v>1482</v>
      </c>
      <c r="AS7" s="143">
        <f t="shared" si="10"/>
        <v>9282</v>
      </c>
      <c r="AT7" s="143">
        <f t="shared" si="11"/>
        <v>7800</v>
      </c>
      <c r="AU7" s="143">
        <f t="shared" si="12"/>
        <v>9282</v>
      </c>
      <c r="AV7" s="144">
        <f t="shared" si="13"/>
        <v>7594</v>
      </c>
      <c r="AW7" s="144">
        <f t="shared" si="14"/>
        <v>7594</v>
      </c>
      <c r="AX7" s="144">
        <f t="shared" si="15"/>
        <v>1483.0738349792298</v>
      </c>
      <c r="AY7" s="145">
        <f t="shared" si="16"/>
        <v>0.19529547471414666</v>
      </c>
      <c r="AZ7" s="5" t="s">
        <v>314</v>
      </c>
      <c r="BA7" s="7">
        <f t="shared" si="17"/>
        <v>3</v>
      </c>
    </row>
    <row r="8" spans="1:53" ht="70">
      <c r="A8" s="6" t="s">
        <v>278</v>
      </c>
      <c r="B8" s="6" t="s">
        <v>279</v>
      </c>
      <c r="C8" s="6">
        <v>82101502</v>
      </c>
      <c r="D8" s="6" t="s">
        <v>315</v>
      </c>
      <c r="E8" s="117" t="s">
        <v>316</v>
      </c>
      <c r="F8" s="118" t="s">
        <v>57</v>
      </c>
      <c r="G8" s="119">
        <v>1</v>
      </c>
      <c r="H8" s="118" t="s">
        <v>58</v>
      </c>
      <c r="I8" s="120" t="s">
        <v>282</v>
      </c>
      <c r="J8" s="121">
        <v>46155</v>
      </c>
      <c r="K8" s="122" t="s">
        <v>288</v>
      </c>
      <c r="L8" s="123" t="s">
        <v>284</v>
      </c>
      <c r="M8" s="121" t="s">
        <v>300</v>
      </c>
      <c r="N8" s="124">
        <v>910000</v>
      </c>
      <c r="O8" s="124" t="s">
        <v>293</v>
      </c>
      <c r="P8" s="124" t="s">
        <v>287</v>
      </c>
      <c r="Q8" s="125">
        <f t="shared" si="0"/>
        <v>910000</v>
      </c>
      <c r="R8" s="126">
        <f t="shared" si="18"/>
        <v>172900</v>
      </c>
      <c r="S8" s="126">
        <f t="shared" si="1"/>
        <v>1082900</v>
      </c>
      <c r="T8" s="126">
        <f t="shared" si="2"/>
        <v>910000</v>
      </c>
      <c r="U8" s="126">
        <f t="shared" si="3"/>
        <v>1082900</v>
      </c>
      <c r="V8" s="127" t="s">
        <v>282</v>
      </c>
      <c r="W8" s="128">
        <v>46153</v>
      </c>
      <c r="X8" s="129" t="s">
        <v>317</v>
      </c>
      <c r="Y8" s="130" t="s">
        <v>284</v>
      </c>
      <c r="Z8" s="131" t="s">
        <v>318</v>
      </c>
      <c r="AA8" s="132">
        <v>740000</v>
      </c>
      <c r="AB8" s="132" t="s">
        <v>293</v>
      </c>
      <c r="AC8" s="132" t="s">
        <v>287</v>
      </c>
      <c r="AD8" s="133">
        <v>740000</v>
      </c>
      <c r="AE8" s="134">
        <f t="shared" si="4"/>
        <v>140600</v>
      </c>
      <c r="AF8" s="134">
        <f t="shared" si="5"/>
        <v>880600</v>
      </c>
      <c r="AG8" s="134">
        <f t="shared" si="6"/>
        <v>740000</v>
      </c>
      <c r="AH8" s="134">
        <f t="shared" si="7"/>
        <v>880600</v>
      </c>
      <c r="AI8" s="135" t="s">
        <v>282</v>
      </c>
      <c r="AJ8" s="136">
        <v>46155</v>
      </c>
      <c r="AK8" s="137" t="s">
        <v>306</v>
      </c>
      <c r="AL8" s="138" t="s">
        <v>284</v>
      </c>
      <c r="AM8" s="139" t="s">
        <v>307</v>
      </c>
      <c r="AN8" s="140">
        <v>1000000</v>
      </c>
      <c r="AO8" s="140" t="s">
        <v>293</v>
      </c>
      <c r="AP8" s="141" t="s">
        <v>287</v>
      </c>
      <c r="AQ8" s="142">
        <f t="shared" si="8"/>
        <v>1000000</v>
      </c>
      <c r="AR8" s="143">
        <f t="shared" si="9"/>
        <v>190000</v>
      </c>
      <c r="AS8" s="143">
        <f t="shared" si="10"/>
        <v>1190000</v>
      </c>
      <c r="AT8" s="143">
        <f t="shared" si="11"/>
        <v>1000000</v>
      </c>
      <c r="AU8" s="143">
        <f t="shared" si="12"/>
        <v>1190000</v>
      </c>
      <c r="AV8" s="144">
        <f t="shared" si="13"/>
        <v>1051166.6666666667</v>
      </c>
      <c r="AW8" s="144">
        <f t="shared" si="14"/>
        <v>1051166.6666666667</v>
      </c>
      <c r="AX8" s="144">
        <f t="shared" si="15"/>
        <v>157122.06507468407</v>
      </c>
      <c r="AY8" s="145">
        <f t="shared" si="16"/>
        <v>0.14947397977613833</v>
      </c>
      <c r="AZ8" s="5"/>
      <c r="BA8" s="7">
        <f t="shared" si="17"/>
        <v>3</v>
      </c>
    </row>
    <row r="9" spans="1:53" ht="70">
      <c r="A9" s="6" t="s">
        <v>278</v>
      </c>
      <c r="B9" s="6" t="s">
        <v>279</v>
      </c>
      <c r="C9" s="6">
        <v>82101502</v>
      </c>
      <c r="D9" s="6" t="s">
        <v>319</v>
      </c>
      <c r="E9" s="117" t="s">
        <v>302</v>
      </c>
      <c r="F9" s="118" t="s">
        <v>57</v>
      </c>
      <c r="G9" s="119">
        <v>1</v>
      </c>
      <c r="H9" s="118" t="s">
        <v>58</v>
      </c>
      <c r="I9" s="120" t="s">
        <v>295</v>
      </c>
      <c r="J9" s="121">
        <v>46147</v>
      </c>
      <c r="K9" s="122" t="s">
        <v>320</v>
      </c>
      <c r="L9" s="123" t="s">
        <v>284</v>
      </c>
      <c r="M9" s="121" t="s">
        <v>321</v>
      </c>
      <c r="N9" s="124">
        <v>1575</v>
      </c>
      <c r="O9" s="124" t="s">
        <v>293</v>
      </c>
      <c r="P9" s="124" t="s">
        <v>287</v>
      </c>
      <c r="Q9" s="125">
        <f t="shared" si="0"/>
        <v>1575</v>
      </c>
      <c r="R9" s="126">
        <f t="shared" si="18"/>
        <v>299.25</v>
      </c>
      <c r="S9" s="126">
        <f t="shared" si="1"/>
        <v>1874.25</v>
      </c>
      <c r="T9" s="126">
        <f t="shared" si="2"/>
        <v>1575</v>
      </c>
      <c r="U9" s="126">
        <f t="shared" si="3"/>
        <v>1874.25</v>
      </c>
      <c r="V9" s="127" t="s">
        <v>297</v>
      </c>
      <c r="W9" s="128">
        <v>46147</v>
      </c>
      <c r="X9" s="129" t="s">
        <v>283</v>
      </c>
      <c r="Y9" s="130" t="s">
        <v>284</v>
      </c>
      <c r="Z9" s="131" t="s">
        <v>283</v>
      </c>
      <c r="AA9" s="132">
        <v>1250</v>
      </c>
      <c r="AB9" s="132" t="s">
        <v>293</v>
      </c>
      <c r="AC9" s="132" t="s">
        <v>287</v>
      </c>
      <c r="AD9" s="133">
        <f>IF(AB9="IVA Incluido",(AA9/1.19),AA9)</f>
        <v>1250</v>
      </c>
      <c r="AE9" s="134">
        <f t="shared" si="4"/>
        <v>237.5</v>
      </c>
      <c r="AF9" s="134">
        <f t="shared" si="5"/>
        <v>1487.5</v>
      </c>
      <c r="AG9" s="134">
        <f t="shared" si="6"/>
        <v>1250</v>
      </c>
      <c r="AH9" s="134">
        <f t="shared" si="7"/>
        <v>1487.5</v>
      </c>
      <c r="AI9" s="135" t="s">
        <v>295</v>
      </c>
      <c r="AJ9" s="136">
        <v>46147</v>
      </c>
      <c r="AK9" s="137" t="s">
        <v>322</v>
      </c>
      <c r="AL9" s="138" t="s">
        <v>284</v>
      </c>
      <c r="AM9" s="139" t="s">
        <v>323</v>
      </c>
      <c r="AN9" s="140">
        <v>1500</v>
      </c>
      <c r="AO9" s="140" t="s">
        <v>293</v>
      </c>
      <c r="AP9" s="141" t="s">
        <v>313</v>
      </c>
      <c r="AQ9" s="142">
        <f t="shared" si="8"/>
        <v>1500</v>
      </c>
      <c r="AR9" s="143">
        <f t="shared" si="9"/>
        <v>0</v>
      </c>
      <c r="AS9" s="143">
        <f t="shared" si="10"/>
        <v>1500</v>
      </c>
      <c r="AT9" s="143">
        <f t="shared" si="11"/>
        <v>1500</v>
      </c>
      <c r="AU9" s="143">
        <f t="shared" si="12"/>
        <v>1500</v>
      </c>
      <c r="AV9" s="144">
        <f t="shared" si="13"/>
        <v>1620.5833333333333</v>
      </c>
      <c r="AW9" s="144">
        <f t="shared" si="14"/>
        <v>1620.5833333333333</v>
      </c>
      <c r="AX9" s="144">
        <f t="shared" si="15"/>
        <v>219.77066645331331</v>
      </c>
      <c r="AY9" s="145">
        <f t="shared" si="16"/>
        <v>0.13561207371007147</v>
      </c>
      <c r="AZ9" s="5"/>
      <c r="BA9" s="7">
        <f t="shared" si="17"/>
        <v>3</v>
      </c>
    </row>
    <row r="10" spans="1:53" ht="126">
      <c r="A10" s="6" t="s">
        <v>278</v>
      </c>
      <c r="B10" s="6" t="s">
        <v>279</v>
      </c>
      <c r="C10" s="6" t="s">
        <v>324</v>
      </c>
      <c r="D10" s="6" t="s">
        <v>325</v>
      </c>
      <c r="E10" s="117" t="s">
        <v>326</v>
      </c>
      <c r="F10" s="118" t="s">
        <v>57</v>
      </c>
      <c r="G10" s="119">
        <v>1</v>
      </c>
      <c r="H10" s="118" t="s">
        <v>58</v>
      </c>
      <c r="I10" s="120" t="s">
        <v>327</v>
      </c>
      <c r="J10" s="121">
        <v>46072</v>
      </c>
      <c r="K10" s="122" t="s">
        <v>328</v>
      </c>
      <c r="L10" s="123" t="s">
        <v>289</v>
      </c>
      <c r="M10" s="121" t="s">
        <v>307</v>
      </c>
      <c r="N10" s="124">
        <v>26000</v>
      </c>
      <c r="O10" s="124" t="s">
        <v>293</v>
      </c>
      <c r="P10" s="124" t="s">
        <v>287</v>
      </c>
      <c r="Q10" s="125">
        <f t="shared" si="0"/>
        <v>26000</v>
      </c>
      <c r="R10" s="126">
        <f t="shared" si="18"/>
        <v>4940</v>
      </c>
      <c r="S10" s="126">
        <f t="shared" si="1"/>
        <v>30940</v>
      </c>
      <c r="T10" s="126">
        <f t="shared" si="2"/>
        <v>26000</v>
      </c>
      <c r="U10" s="126">
        <f t="shared" si="3"/>
        <v>30940</v>
      </c>
      <c r="V10" s="127" t="s">
        <v>327</v>
      </c>
      <c r="W10" s="128">
        <v>46071</v>
      </c>
      <c r="X10" s="129" t="s">
        <v>311</v>
      </c>
      <c r="Y10" s="130" t="s">
        <v>289</v>
      </c>
      <c r="Z10" s="131" t="s">
        <v>312</v>
      </c>
      <c r="AA10" s="132">
        <v>35000</v>
      </c>
      <c r="AB10" s="132" t="s">
        <v>293</v>
      </c>
      <c r="AC10" s="132" t="s">
        <v>313</v>
      </c>
      <c r="AD10" s="133">
        <f>IF(AB10="IVA Incluido",(AA10/1.19),AA10)</f>
        <v>35000</v>
      </c>
      <c r="AE10" s="134">
        <f t="shared" si="4"/>
        <v>0</v>
      </c>
      <c r="AF10" s="134">
        <f t="shared" si="5"/>
        <v>35000</v>
      </c>
      <c r="AG10" s="134">
        <f t="shared" si="6"/>
        <v>35000</v>
      </c>
      <c r="AH10" s="134">
        <f t="shared" si="7"/>
        <v>35000</v>
      </c>
      <c r="AI10" s="135" t="s">
        <v>327</v>
      </c>
      <c r="AJ10" s="136">
        <v>46072</v>
      </c>
      <c r="AK10" s="137" t="s">
        <v>329</v>
      </c>
      <c r="AL10" s="138" t="s">
        <v>289</v>
      </c>
      <c r="AM10" s="139" t="s">
        <v>330</v>
      </c>
      <c r="AN10" s="140">
        <v>29000</v>
      </c>
      <c r="AO10" s="140" t="s">
        <v>293</v>
      </c>
      <c r="AP10" s="141" t="s">
        <v>313</v>
      </c>
      <c r="AQ10" s="142">
        <f t="shared" si="8"/>
        <v>29000</v>
      </c>
      <c r="AR10" s="143">
        <f t="shared" si="9"/>
        <v>0</v>
      </c>
      <c r="AS10" s="143">
        <f t="shared" si="10"/>
        <v>29000</v>
      </c>
      <c r="AT10" s="143">
        <f t="shared" si="11"/>
        <v>29000</v>
      </c>
      <c r="AU10" s="143">
        <f t="shared" si="12"/>
        <v>29000</v>
      </c>
      <c r="AV10" s="144">
        <f t="shared" si="13"/>
        <v>31646.666666666668</v>
      </c>
      <c r="AW10" s="144">
        <f t="shared" si="14"/>
        <v>31646.666666666668</v>
      </c>
      <c r="AX10" s="144">
        <f t="shared" si="15"/>
        <v>3061.7859711830502</v>
      </c>
      <c r="AY10" s="145">
        <f t="shared" si="16"/>
        <v>9.6749082721183377E-2</v>
      </c>
      <c r="AZ10" s="5"/>
      <c r="BA10" s="7">
        <f t="shared" si="17"/>
        <v>3</v>
      </c>
    </row>
    <row r="11" spans="1:53" ht="140">
      <c r="A11" s="6" t="s">
        <v>278</v>
      </c>
      <c r="B11" s="6" t="s">
        <v>279</v>
      </c>
      <c r="C11" s="6">
        <v>44112005</v>
      </c>
      <c r="D11" s="6" t="s">
        <v>331</v>
      </c>
      <c r="E11" s="117" t="s">
        <v>332</v>
      </c>
      <c r="F11" s="118" t="s">
        <v>57</v>
      </c>
      <c r="G11" s="119">
        <v>1</v>
      </c>
      <c r="H11" s="118" t="s">
        <v>58</v>
      </c>
      <c r="I11" s="120" t="s">
        <v>327</v>
      </c>
      <c r="J11" s="121">
        <v>46070</v>
      </c>
      <c r="K11" s="122" t="s">
        <v>296</v>
      </c>
      <c r="L11" s="123" t="s">
        <v>289</v>
      </c>
      <c r="M11" s="121" t="s">
        <v>292</v>
      </c>
      <c r="N11" s="124">
        <v>28000</v>
      </c>
      <c r="O11" s="124" t="s">
        <v>293</v>
      </c>
      <c r="P11" s="124" t="s">
        <v>287</v>
      </c>
      <c r="Q11" s="125">
        <f t="shared" si="0"/>
        <v>28000</v>
      </c>
      <c r="R11" s="126">
        <f t="shared" si="18"/>
        <v>5320</v>
      </c>
      <c r="S11" s="126">
        <f t="shared" si="1"/>
        <v>33320</v>
      </c>
      <c r="T11" s="126">
        <f t="shared" si="2"/>
        <v>28000</v>
      </c>
      <c r="U11" s="126">
        <f t="shared" si="3"/>
        <v>33320</v>
      </c>
      <c r="V11" s="127" t="s">
        <v>327</v>
      </c>
      <c r="W11" s="128">
        <v>46071</v>
      </c>
      <c r="X11" s="129" t="s">
        <v>288</v>
      </c>
      <c r="Y11" s="130" t="s">
        <v>289</v>
      </c>
      <c r="Z11" s="131" t="s">
        <v>300</v>
      </c>
      <c r="AA11" s="132">
        <v>31600</v>
      </c>
      <c r="AB11" s="132" t="s">
        <v>286</v>
      </c>
      <c r="AC11" s="132" t="s">
        <v>287</v>
      </c>
      <c r="AD11" s="133">
        <f>IF(AB11="IVA Incluido",(AA11/1.19),AA11)</f>
        <v>26554.621848739498</v>
      </c>
      <c r="AE11" s="134">
        <f t="shared" si="4"/>
        <v>5045.3781512605046</v>
      </c>
      <c r="AF11" s="134">
        <f t="shared" si="5"/>
        <v>31600.000000000004</v>
      </c>
      <c r="AG11" s="134">
        <f t="shared" si="6"/>
        <v>31600</v>
      </c>
      <c r="AH11" s="134">
        <f t="shared" si="7"/>
        <v>31600.000000000004</v>
      </c>
      <c r="AI11" s="135" t="s">
        <v>327</v>
      </c>
      <c r="AJ11" s="136">
        <v>46071</v>
      </c>
      <c r="AK11" s="137" t="s">
        <v>311</v>
      </c>
      <c r="AL11" s="138" t="s">
        <v>289</v>
      </c>
      <c r="AM11" s="139" t="s">
        <v>312</v>
      </c>
      <c r="AN11" s="140">
        <v>30000</v>
      </c>
      <c r="AO11" s="140" t="s">
        <v>293</v>
      </c>
      <c r="AP11" s="141" t="s">
        <v>313</v>
      </c>
      <c r="AQ11" s="142">
        <f t="shared" si="8"/>
        <v>30000</v>
      </c>
      <c r="AR11" s="143">
        <f t="shared" si="9"/>
        <v>0</v>
      </c>
      <c r="AS11" s="143">
        <f t="shared" si="10"/>
        <v>30000</v>
      </c>
      <c r="AT11" s="143">
        <f t="shared" si="11"/>
        <v>30000</v>
      </c>
      <c r="AU11" s="143">
        <f t="shared" si="12"/>
        <v>30000</v>
      </c>
      <c r="AV11" s="144">
        <f t="shared" si="13"/>
        <v>31640</v>
      </c>
      <c r="AW11" s="144">
        <f t="shared" si="14"/>
        <v>31640</v>
      </c>
      <c r="AX11" s="144">
        <f t="shared" si="15"/>
        <v>1660.3614064413807</v>
      </c>
      <c r="AY11" s="145">
        <f t="shared" si="16"/>
        <v>5.2476656335062599E-2</v>
      </c>
      <c r="AZ11" s="5"/>
      <c r="BA11" s="7">
        <f t="shared" si="17"/>
        <v>3</v>
      </c>
    </row>
    <row r="12" spans="1:53" ht="70">
      <c r="A12" s="6" t="s">
        <v>278</v>
      </c>
      <c r="B12" s="6" t="s">
        <v>333</v>
      </c>
      <c r="C12" s="6">
        <v>80141607</v>
      </c>
      <c r="D12" s="6" t="s">
        <v>334</v>
      </c>
      <c r="E12" s="117" t="s">
        <v>335</v>
      </c>
      <c r="F12" s="118" t="s">
        <v>336</v>
      </c>
      <c r="G12" s="119">
        <v>1</v>
      </c>
      <c r="H12" s="118" t="s">
        <v>58</v>
      </c>
      <c r="I12" s="120" t="s">
        <v>282</v>
      </c>
      <c r="J12" s="121">
        <v>46086</v>
      </c>
      <c r="K12" s="122" t="s">
        <v>337</v>
      </c>
      <c r="L12" s="123" t="s">
        <v>289</v>
      </c>
      <c r="M12" s="121" t="s">
        <v>338</v>
      </c>
      <c r="N12" s="124">
        <v>15800</v>
      </c>
      <c r="O12" s="124" t="s">
        <v>286</v>
      </c>
      <c r="P12" s="124" t="s">
        <v>287</v>
      </c>
      <c r="Q12" s="125">
        <f t="shared" si="0"/>
        <v>13277.310924369749</v>
      </c>
      <c r="R12" s="126">
        <f t="shared" si="18"/>
        <v>2522.6890756302523</v>
      </c>
      <c r="S12" s="126">
        <f t="shared" si="1"/>
        <v>15800.000000000002</v>
      </c>
      <c r="T12" s="126">
        <f t="shared" si="2"/>
        <v>15800</v>
      </c>
      <c r="U12" s="126">
        <f t="shared" si="3"/>
        <v>15800.000000000002</v>
      </c>
      <c r="V12" s="127" t="s">
        <v>282</v>
      </c>
      <c r="W12" s="128">
        <v>46086</v>
      </c>
      <c r="X12" s="129" t="s">
        <v>339</v>
      </c>
      <c r="Y12" s="130" t="s">
        <v>289</v>
      </c>
      <c r="Z12" s="131" t="s">
        <v>340</v>
      </c>
      <c r="AA12" s="132">
        <v>19480</v>
      </c>
      <c r="AB12" s="132" t="s">
        <v>286</v>
      </c>
      <c r="AC12" s="132" t="s">
        <v>287</v>
      </c>
      <c r="AD12" s="133">
        <f>IF(AB12="IVA Incluido",(AA12/1.19),AA12)</f>
        <v>16369.747899159665</v>
      </c>
      <c r="AE12" s="134">
        <f t="shared" si="4"/>
        <v>3110.2521008403364</v>
      </c>
      <c r="AF12" s="134">
        <f t="shared" si="5"/>
        <v>19480</v>
      </c>
      <c r="AG12" s="134">
        <f t="shared" si="6"/>
        <v>19480</v>
      </c>
      <c r="AH12" s="134">
        <f t="shared" si="7"/>
        <v>19480</v>
      </c>
      <c r="AI12" s="135" t="s">
        <v>282</v>
      </c>
      <c r="AJ12" s="136">
        <v>46086</v>
      </c>
      <c r="AK12" s="137" t="s">
        <v>341</v>
      </c>
      <c r="AL12" s="138" t="s">
        <v>289</v>
      </c>
      <c r="AM12" s="139" t="s">
        <v>342</v>
      </c>
      <c r="AN12" s="140">
        <v>17400</v>
      </c>
      <c r="AO12" s="140" t="s">
        <v>286</v>
      </c>
      <c r="AP12" s="141" t="s">
        <v>287</v>
      </c>
      <c r="AQ12" s="142">
        <f t="shared" si="8"/>
        <v>14621.848739495799</v>
      </c>
      <c r="AR12" s="143">
        <f t="shared" si="9"/>
        <v>2778.1512605042017</v>
      </c>
      <c r="AS12" s="143">
        <f t="shared" si="10"/>
        <v>17400</v>
      </c>
      <c r="AT12" s="143">
        <f t="shared" si="11"/>
        <v>17400</v>
      </c>
      <c r="AU12" s="143">
        <f t="shared" si="12"/>
        <v>17400</v>
      </c>
      <c r="AV12" s="144">
        <f t="shared" si="13"/>
        <v>17560</v>
      </c>
      <c r="AW12" s="144">
        <f t="shared" si="14"/>
        <v>17560</v>
      </c>
      <c r="AX12" s="144">
        <f t="shared" si="15"/>
        <v>1845.2100151473264</v>
      </c>
      <c r="AY12" s="145">
        <f t="shared" si="16"/>
        <v>0.10508029699016665</v>
      </c>
      <c r="AZ12" s="5" t="s">
        <v>343</v>
      </c>
      <c r="BA12" s="7">
        <f t="shared" si="17"/>
        <v>3</v>
      </c>
    </row>
    <row r="13" spans="1:53" ht="336">
      <c r="A13" s="6" t="s">
        <v>344</v>
      </c>
      <c r="B13" s="6" t="s">
        <v>344</v>
      </c>
      <c r="C13" s="6" t="s">
        <v>344</v>
      </c>
      <c r="D13" s="6" t="s">
        <v>345</v>
      </c>
      <c r="E13" s="117" t="s">
        <v>346</v>
      </c>
      <c r="F13" s="118" t="s">
        <v>347</v>
      </c>
      <c r="G13" s="119">
        <v>1</v>
      </c>
      <c r="H13" s="118"/>
      <c r="I13" s="120" t="s">
        <v>344</v>
      </c>
      <c r="J13" s="121" t="s">
        <v>344</v>
      </c>
      <c r="K13" s="122" t="s">
        <v>344</v>
      </c>
      <c r="L13" s="123" t="s">
        <v>344</v>
      </c>
      <c r="M13" s="121" t="s">
        <v>344</v>
      </c>
      <c r="N13" s="124"/>
      <c r="O13" s="124"/>
      <c r="P13" s="124"/>
      <c r="Q13" s="125" t="s">
        <v>348</v>
      </c>
      <c r="R13" s="126" t="s">
        <v>348</v>
      </c>
      <c r="S13" s="126" t="s">
        <v>348</v>
      </c>
      <c r="T13" s="126" t="s">
        <v>348</v>
      </c>
      <c r="U13" s="126" t="s">
        <v>348</v>
      </c>
      <c r="V13" s="127" t="s">
        <v>344</v>
      </c>
      <c r="W13" s="128" t="s">
        <v>344</v>
      </c>
      <c r="X13" s="129" t="s">
        <v>344</v>
      </c>
      <c r="Y13" s="130" t="s">
        <v>344</v>
      </c>
      <c r="Z13" s="131" t="s">
        <v>349</v>
      </c>
      <c r="AA13" s="132" t="s">
        <v>344</v>
      </c>
      <c r="AB13" s="132" t="s">
        <v>344</v>
      </c>
      <c r="AC13" s="132" t="s">
        <v>344</v>
      </c>
      <c r="AD13" s="133" t="s">
        <v>344</v>
      </c>
      <c r="AE13" s="134" t="s">
        <v>344</v>
      </c>
      <c r="AF13" s="134">
        <v>2040</v>
      </c>
      <c r="AG13" s="134">
        <v>5.5599999999999997E-2</v>
      </c>
      <c r="AH13" s="134">
        <v>2153</v>
      </c>
      <c r="AI13" s="135" t="s">
        <v>344</v>
      </c>
      <c r="AJ13" s="136" t="s">
        <v>344</v>
      </c>
      <c r="AK13" s="137" t="s">
        <v>344</v>
      </c>
      <c r="AL13" s="138" t="s">
        <v>344</v>
      </c>
      <c r="AM13" s="139" t="s">
        <v>350</v>
      </c>
      <c r="AN13" s="140" t="s">
        <v>344</v>
      </c>
      <c r="AO13" s="140" t="s">
        <v>344</v>
      </c>
      <c r="AP13" s="141" t="s">
        <v>344</v>
      </c>
      <c r="AQ13" s="142">
        <v>1783</v>
      </c>
      <c r="AR13" s="143">
        <v>339</v>
      </c>
      <c r="AS13" s="143">
        <v>2122</v>
      </c>
      <c r="AT13" s="143">
        <v>1783</v>
      </c>
      <c r="AU13" s="143">
        <v>2122</v>
      </c>
      <c r="AV13" s="144">
        <v>2138</v>
      </c>
      <c r="AW13" s="144">
        <v>2138</v>
      </c>
      <c r="AX13" s="144">
        <v>22.5</v>
      </c>
      <c r="AY13" s="145">
        <v>1.0500000000000001E-2</v>
      </c>
      <c r="AZ13" s="5"/>
      <c r="BA13" s="7"/>
    </row>
    <row r="14" spans="1:53" ht="98">
      <c r="A14" s="6" t="s">
        <v>278</v>
      </c>
      <c r="B14" s="6" t="s">
        <v>351</v>
      </c>
      <c r="C14" s="6">
        <v>60121702</v>
      </c>
      <c r="D14" s="6" t="s">
        <v>352</v>
      </c>
      <c r="E14" s="117" t="s">
        <v>353</v>
      </c>
      <c r="F14" s="118" t="s">
        <v>57</v>
      </c>
      <c r="G14" s="119">
        <v>1</v>
      </c>
      <c r="H14" s="118" t="s">
        <v>58</v>
      </c>
      <c r="I14" s="120" t="s">
        <v>295</v>
      </c>
      <c r="J14" s="121">
        <v>46070</v>
      </c>
      <c r="K14" s="122" t="s">
        <v>354</v>
      </c>
      <c r="L14" s="123" t="s">
        <v>289</v>
      </c>
      <c r="M14" s="121" t="s">
        <v>355</v>
      </c>
      <c r="N14" s="124">
        <v>3300.27</v>
      </c>
      <c r="O14" s="124" t="s">
        <v>286</v>
      </c>
      <c r="P14" s="124" t="s">
        <v>287</v>
      </c>
      <c r="Q14" s="125">
        <f>IF(O14="IVA Incluido",(N14/1.19),N14)</f>
        <v>2773.3361344537816</v>
      </c>
      <c r="R14" s="126">
        <f>IF(P14="Si tiene IVA",Q14*19%,0)</f>
        <v>526.9338655462185</v>
      </c>
      <c r="S14" s="126">
        <f t="shared" ref="S14:S20" si="19">Q14+R14</f>
        <v>3300.27</v>
      </c>
      <c r="T14" s="126">
        <f>IF(B14="","",(N14*G14))</f>
        <v>3300.27</v>
      </c>
      <c r="U14" s="126">
        <f>IF(B14="","",(S14*G14))</f>
        <v>3300.27</v>
      </c>
      <c r="V14" s="127" t="s">
        <v>295</v>
      </c>
      <c r="W14" s="128">
        <v>46070</v>
      </c>
      <c r="X14" s="129" t="s">
        <v>356</v>
      </c>
      <c r="Y14" s="130" t="s">
        <v>289</v>
      </c>
      <c r="Z14" s="131" t="s">
        <v>357</v>
      </c>
      <c r="AA14" s="132">
        <v>2600</v>
      </c>
      <c r="AB14" s="132" t="s">
        <v>293</v>
      </c>
      <c r="AC14" s="132" t="s">
        <v>287</v>
      </c>
      <c r="AD14" s="133">
        <f>IF(AB14="IVA Incluido",(AA14/1.19),AA14)</f>
        <v>2600</v>
      </c>
      <c r="AE14" s="134">
        <f>IF(AC14="Si tiene IVA",AD14*19%,0)</f>
        <v>494</v>
      </c>
      <c r="AF14" s="134">
        <f t="shared" ref="AF14:AF20" si="20">AD14+AE14</f>
        <v>3094</v>
      </c>
      <c r="AG14" s="134">
        <f>IF(O14="","",(AA14*G14))</f>
        <v>2600</v>
      </c>
      <c r="AH14" s="134">
        <f>IF(O14="","",(AF14*G14))</f>
        <v>3094</v>
      </c>
      <c r="AI14" s="135" t="s">
        <v>295</v>
      </c>
      <c r="AJ14" s="136">
        <v>46070</v>
      </c>
      <c r="AK14" s="137" t="s">
        <v>358</v>
      </c>
      <c r="AL14" s="138" t="s">
        <v>289</v>
      </c>
      <c r="AM14" s="139" t="s">
        <v>359</v>
      </c>
      <c r="AN14" s="140">
        <v>3500</v>
      </c>
      <c r="AO14" s="140" t="s">
        <v>286</v>
      </c>
      <c r="AP14" s="141" t="s">
        <v>287</v>
      </c>
      <c r="AQ14" s="142">
        <f>IF(AO14="IVA Incluido",(AN14/1.19),AN14)</f>
        <v>2941.1764705882356</v>
      </c>
      <c r="AR14" s="143">
        <f>IF(AP14="Si tiene IVA",AQ14*19%,0)</f>
        <v>558.82352941176475</v>
      </c>
      <c r="AS14" s="143">
        <f>AQ14+AR14</f>
        <v>3500.0000000000005</v>
      </c>
      <c r="AT14" s="143">
        <f>IF(AB14="","",(AN14*G14))</f>
        <v>3500</v>
      </c>
      <c r="AU14" s="143">
        <f>IF(AB14="","",(AS14*G14))</f>
        <v>3500.0000000000005</v>
      </c>
      <c r="AV14" s="144">
        <f t="shared" ref="AV14:AV20" si="21">IF(A14="","",AVERAGE(S14,AF14,AS14))</f>
        <v>3298.09</v>
      </c>
      <c r="AW14" s="144">
        <f t="shared" ref="AW14:AW20" si="22">IF(A14="","",AVERAGE(U14,AH14,AU14))</f>
        <v>3298.09</v>
      </c>
      <c r="AX14" s="144">
        <f t="shared" ref="AX14:AX20" si="23">IF(N14="","",STDEV(U14,AH14,AU14))</f>
        <v>203.00877887421541</v>
      </c>
      <c r="AY14" s="145">
        <f t="shared" ref="AY14:AY20" si="24">IF(N14="","",(AX14/AW14))</f>
        <v>6.1553438163972296E-2</v>
      </c>
      <c r="AZ14" s="5"/>
      <c r="BA14" s="7">
        <f t="shared" ref="BA14:BA20" si="25">COUNTA(M14,Z14,AM14)</f>
        <v>3</v>
      </c>
    </row>
    <row r="15" spans="1:53" ht="84">
      <c r="A15" s="6" t="s">
        <v>278</v>
      </c>
      <c r="B15" s="6" t="s">
        <v>333</v>
      </c>
      <c r="C15" s="6">
        <v>90101603</v>
      </c>
      <c r="D15" s="6" t="s">
        <v>360</v>
      </c>
      <c r="E15" s="117" t="s">
        <v>361</v>
      </c>
      <c r="F15" s="118" t="s">
        <v>362</v>
      </c>
      <c r="G15" s="119">
        <v>1</v>
      </c>
      <c r="H15" s="118" t="s">
        <v>58</v>
      </c>
      <c r="I15" s="120" t="s">
        <v>282</v>
      </c>
      <c r="J15" s="121">
        <v>46134</v>
      </c>
      <c r="K15" s="122" t="s">
        <v>363</v>
      </c>
      <c r="L15" s="123" t="s">
        <v>289</v>
      </c>
      <c r="M15" s="121" t="s">
        <v>364</v>
      </c>
      <c r="N15" s="124">
        <v>37000</v>
      </c>
      <c r="O15" s="124" t="s">
        <v>365</v>
      </c>
      <c r="P15" s="124" t="s">
        <v>366</v>
      </c>
      <c r="Q15" s="125">
        <f>IF(O15="IVA Incluido",(N15/1.19),IF(O15="Ipoconsumo Incluido",(N15/1.08),N15))</f>
        <v>37000</v>
      </c>
      <c r="R15" s="126">
        <f>IF(P15="Si tiene IVA",Q15*19%,IF(P15="Si tiene IPOCONSUMO",Q15*8%,0))</f>
        <v>2960</v>
      </c>
      <c r="S15" s="126">
        <f t="shared" si="19"/>
        <v>39960</v>
      </c>
      <c r="T15" s="126">
        <f>IF(R15="IVA Incluido",(Q15/1.19),IF(R15="Ipoconsumo Incluido",(Q15/1.08),Q15))</f>
        <v>37000</v>
      </c>
      <c r="U15" s="126">
        <f>Q15+R15</f>
        <v>39960</v>
      </c>
      <c r="V15" s="127" t="s">
        <v>282</v>
      </c>
      <c r="W15" s="128">
        <v>46134</v>
      </c>
      <c r="X15" s="129" t="s">
        <v>367</v>
      </c>
      <c r="Y15" s="130" t="s">
        <v>289</v>
      </c>
      <c r="Z15" s="131" t="s">
        <v>368</v>
      </c>
      <c r="AA15" s="132">
        <v>45000</v>
      </c>
      <c r="AB15" s="132" t="s">
        <v>365</v>
      </c>
      <c r="AC15" s="132" t="s">
        <v>366</v>
      </c>
      <c r="AD15" s="133">
        <f>IF(AB15="IVA Incluido",(AA15/1.19),IF(AB15="Ipoconsumo Incluido",(AA15/1.08),AA15))</f>
        <v>45000</v>
      </c>
      <c r="AE15" s="134">
        <f>IF(AC15="Si tiene IVA",AD15*19%,IF(AC15="Si tiene IPOCONSUMO",AD15*8%,0))</f>
        <v>3600</v>
      </c>
      <c r="AF15" s="134">
        <f t="shared" si="20"/>
        <v>48600</v>
      </c>
      <c r="AG15" s="134">
        <f>IF(AE15="IVA Incluido",(AD15/1.19),IF(AE15="Ipoconsumo Incluido",(AD15/1.08),AD15))</f>
        <v>45000</v>
      </c>
      <c r="AH15" s="134">
        <f>AD15+AE15</f>
        <v>48600</v>
      </c>
      <c r="AI15" s="135" t="s">
        <v>282</v>
      </c>
      <c r="AJ15" s="136">
        <v>46134</v>
      </c>
      <c r="AK15" s="137" t="s">
        <v>369</v>
      </c>
      <c r="AL15" s="138" t="s">
        <v>289</v>
      </c>
      <c r="AM15" s="139" t="s">
        <v>370</v>
      </c>
      <c r="AN15" s="140">
        <v>31512</v>
      </c>
      <c r="AO15" s="140" t="s">
        <v>365</v>
      </c>
      <c r="AP15" s="141" t="s">
        <v>366</v>
      </c>
      <c r="AQ15" s="142">
        <f>IF(AO15="IVA Incluido",(AN15/1.19),IF(AO15="Ipoconsumo Incluido",(AN15/1.08),AN15))</f>
        <v>31512</v>
      </c>
      <c r="AR15" s="143">
        <f>IF(AP15="Si tiene IVA",AQ15*19%,IF(AP15="Si tiene IPOCONSUMO",AQ15*8%,0))</f>
        <v>2520.96</v>
      </c>
      <c r="AS15" s="143">
        <f>AQ15+AR15</f>
        <v>34032.959999999999</v>
      </c>
      <c r="AT15" s="143">
        <f>IF(AR15="IVA Incluido",(AQ15/1.19),IF(AR15="Ipoconsumo Incluido",(AQ15/1.08),AQ15))</f>
        <v>31512</v>
      </c>
      <c r="AU15" s="143">
        <f>AQ15+AR15</f>
        <v>34032.959999999999</v>
      </c>
      <c r="AV15" s="144">
        <f t="shared" si="21"/>
        <v>40864.32</v>
      </c>
      <c r="AW15" s="144">
        <f t="shared" si="22"/>
        <v>40864.32</v>
      </c>
      <c r="AX15" s="144">
        <f t="shared" si="23"/>
        <v>7325.5040500432569</v>
      </c>
      <c r="AY15" s="145">
        <f t="shared" si="24"/>
        <v>0.17926406336978706</v>
      </c>
      <c r="AZ15" s="5"/>
      <c r="BA15" s="7">
        <f t="shared" si="25"/>
        <v>3</v>
      </c>
    </row>
    <row r="16" spans="1:53" ht="70">
      <c r="A16" s="6" t="s">
        <v>278</v>
      </c>
      <c r="B16" s="6" t="s">
        <v>333</v>
      </c>
      <c r="C16" s="6">
        <v>90101603</v>
      </c>
      <c r="D16" s="6" t="s">
        <v>371</v>
      </c>
      <c r="E16" s="117" t="s">
        <v>372</v>
      </c>
      <c r="F16" s="118" t="s">
        <v>362</v>
      </c>
      <c r="G16" s="119">
        <v>1</v>
      </c>
      <c r="H16" s="118" t="s">
        <v>58</v>
      </c>
      <c r="I16" s="120" t="s">
        <v>282</v>
      </c>
      <c r="J16" s="121">
        <v>46134</v>
      </c>
      <c r="K16" s="122" t="s">
        <v>363</v>
      </c>
      <c r="L16" s="123" t="s">
        <v>289</v>
      </c>
      <c r="M16" s="121" t="s">
        <v>364</v>
      </c>
      <c r="N16" s="124">
        <v>32000</v>
      </c>
      <c r="O16" s="124" t="s">
        <v>365</v>
      </c>
      <c r="P16" s="124" t="s">
        <v>366</v>
      </c>
      <c r="Q16" s="125">
        <f>IF(O16="IVA Incluido",(N16/1.19),IF(O16="Ipoconsumo Incluido",(N16/1.08),N16))</f>
        <v>32000</v>
      </c>
      <c r="R16" s="126">
        <f>IF(P16="Si tiene IVA",Q16*19%,IF(P16="Si tiene IPOCONSUMO",Q16*8%,0))</f>
        <v>2560</v>
      </c>
      <c r="S16" s="126">
        <f t="shared" si="19"/>
        <v>34560</v>
      </c>
      <c r="T16" s="126">
        <f>IF(R16="IVA Incluido",(Q16/1.19),IF(R16="Ipoconsumo Incluido",(Q16/1.08),Q16))</f>
        <v>32000</v>
      </c>
      <c r="U16" s="126">
        <f>Q16+R16</f>
        <v>34560</v>
      </c>
      <c r="V16" s="127" t="s">
        <v>282</v>
      </c>
      <c r="W16" s="128">
        <v>46134</v>
      </c>
      <c r="X16" s="129" t="s">
        <v>367</v>
      </c>
      <c r="Y16" s="130" t="s">
        <v>289</v>
      </c>
      <c r="Z16" s="131" t="s">
        <v>368</v>
      </c>
      <c r="AA16" s="132">
        <v>45000</v>
      </c>
      <c r="AB16" s="132" t="s">
        <v>365</v>
      </c>
      <c r="AC16" s="132" t="s">
        <v>366</v>
      </c>
      <c r="AD16" s="133">
        <f>IF(AB16="IVA Incluido",(AA16/1.19),IF(AB16="Ipoconsumo Incluido",(AA16/1.08),AA16))</f>
        <v>45000</v>
      </c>
      <c r="AE16" s="134">
        <f>IF(AC16="Si tiene IVA",AD16*19%,IF(AC16="Si tiene IPOCONSUMO",AD16*8%,0))</f>
        <v>3600</v>
      </c>
      <c r="AF16" s="134">
        <f t="shared" si="20"/>
        <v>48600</v>
      </c>
      <c r="AG16" s="134">
        <f>IF(AE16="IVA Incluido",(AD16/1.19),IF(AE16="Ipoconsumo Incluido",(AD16/1.08),AD16))</f>
        <v>45000</v>
      </c>
      <c r="AH16" s="134">
        <f>AD16+AE16</f>
        <v>48600</v>
      </c>
      <c r="AI16" s="135"/>
      <c r="AJ16" s="136"/>
      <c r="AK16" s="137"/>
      <c r="AL16" s="138"/>
      <c r="AM16" s="139"/>
      <c r="AN16" s="140"/>
      <c r="AO16" s="140"/>
      <c r="AP16" s="141"/>
      <c r="AQ16" s="142"/>
      <c r="AR16" s="143"/>
      <c r="AS16" s="143"/>
      <c r="AT16" s="143"/>
      <c r="AU16" s="143"/>
      <c r="AV16" s="144">
        <f t="shared" si="21"/>
        <v>41580</v>
      </c>
      <c r="AW16" s="144">
        <f t="shared" si="22"/>
        <v>41580</v>
      </c>
      <c r="AX16" s="144">
        <f t="shared" si="23"/>
        <v>9927.7792078591265</v>
      </c>
      <c r="AY16" s="145">
        <f t="shared" si="24"/>
        <v>0.23876332871234071</v>
      </c>
      <c r="AZ16" s="5"/>
      <c r="BA16" s="7">
        <f t="shared" si="25"/>
        <v>2</v>
      </c>
    </row>
    <row r="17" spans="1:53" ht="84">
      <c r="A17" s="6" t="s">
        <v>278</v>
      </c>
      <c r="B17" s="6" t="s">
        <v>333</v>
      </c>
      <c r="C17" s="6">
        <v>90101603</v>
      </c>
      <c r="D17" s="6" t="s">
        <v>373</v>
      </c>
      <c r="E17" s="117" t="s">
        <v>374</v>
      </c>
      <c r="F17" s="118" t="s">
        <v>362</v>
      </c>
      <c r="G17" s="119">
        <v>1</v>
      </c>
      <c r="H17" s="118" t="s">
        <v>58</v>
      </c>
      <c r="I17" s="120" t="s">
        <v>282</v>
      </c>
      <c r="J17" s="121">
        <v>46134</v>
      </c>
      <c r="K17" s="122" t="s">
        <v>363</v>
      </c>
      <c r="L17" s="123" t="s">
        <v>289</v>
      </c>
      <c r="M17" s="121" t="s">
        <v>364</v>
      </c>
      <c r="N17" s="124">
        <v>30000</v>
      </c>
      <c r="O17" s="124" t="s">
        <v>365</v>
      </c>
      <c r="P17" s="124" t="s">
        <v>366</v>
      </c>
      <c r="Q17" s="125">
        <f>IF(O17="IVA Incluido",(N17/1.19),IF(O17="Ipoconsumo Incluido",(N17/1.08),N17))</f>
        <v>30000</v>
      </c>
      <c r="R17" s="126">
        <f>IF(P17="Si tiene IVA",Q17*19%,IF(P17="Si tiene IPOCONSUMO",Q17*8%,0))</f>
        <v>2400</v>
      </c>
      <c r="S17" s="126">
        <f t="shared" si="19"/>
        <v>32400</v>
      </c>
      <c r="T17" s="126">
        <f>IF(R17="IVA Incluido",(Q17/1.19),IF(R17="Ipoconsumo Incluido",(Q17/1.08),Q17))</f>
        <v>30000</v>
      </c>
      <c r="U17" s="126">
        <f>Q17+R17</f>
        <v>32400</v>
      </c>
      <c r="V17" s="127" t="s">
        <v>282</v>
      </c>
      <c r="W17" s="128">
        <v>46149</v>
      </c>
      <c r="X17" s="129" t="s">
        <v>367</v>
      </c>
      <c r="Y17" s="130" t="s">
        <v>284</v>
      </c>
      <c r="Z17" s="131" t="s">
        <v>368</v>
      </c>
      <c r="AA17" s="132">
        <v>45000</v>
      </c>
      <c r="AB17" s="132" t="s">
        <v>365</v>
      </c>
      <c r="AC17" s="132" t="s">
        <v>366</v>
      </c>
      <c r="AD17" s="133">
        <f>IF(AB17="IVA Incluido",(AA17/1.19),IF(AB17="Ipoconsumo Incluido",(AA17/1.08),AA17))</f>
        <v>45000</v>
      </c>
      <c r="AE17" s="134">
        <f>IF(AC17="Si tiene IVA",AD17*19%,IF(AC17="Si tiene IPOCONSUMO",AD17*8%,0))</f>
        <v>3600</v>
      </c>
      <c r="AF17" s="134">
        <f t="shared" si="20"/>
        <v>48600</v>
      </c>
      <c r="AG17" s="134">
        <f>IF(O17="","",(AA17*G17))</f>
        <v>45000</v>
      </c>
      <c r="AH17" s="134">
        <f>IF(O17="","",(AF17*G17))</f>
        <v>48600</v>
      </c>
      <c r="AI17" s="135" t="s">
        <v>282</v>
      </c>
      <c r="AJ17" s="136">
        <v>46149</v>
      </c>
      <c r="AK17" s="137" t="s">
        <v>369</v>
      </c>
      <c r="AL17" s="138" t="s">
        <v>284</v>
      </c>
      <c r="AM17" s="139" t="s">
        <v>370</v>
      </c>
      <c r="AN17" s="140">
        <v>33445</v>
      </c>
      <c r="AO17" s="140" t="s">
        <v>365</v>
      </c>
      <c r="AP17" s="141" t="s">
        <v>366</v>
      </c>
      <c r="AQ17" s="142">
        <f>IF(AO17="IVA Incluido",(AN17/1.19),IF(AO17="Ipoconsumo Incluido",(AN17/1.08),AN17))</f>
        <v>33445</v>
      </c>
      <c r="AR17" s="143">
        <f>IF(AP17="Si tiene IVA",AQ17*19%,IF(AP17="Si tiene IPOCONSUMO",AQ17*8%,0))</f>
        <v>2675.6</v>
      </c>
      <c r="AS17" s="143">
        <f>AQ17+AR17</f>
        <v>36120.6</v>
      </c>
      <c r="AT17" s="143">
        <f>IF(AR17="IVA Incluido",(AQ17/1.19),IF(AR17="Ipoconsumo Incluido",(AQ17/1.08),AQ17))</f>
        <v>33445</v>
      </c>
      <c r="AU17" s="143">
        <f>AQ17+AR17</f>
        <v>36120.6</v>
      </c>
      <c r="AV17" s="144">
        <f t="shared" si="21"/>
        <v>39040.200000000004</v>
      </c>
      <c r="AW17" s="144">
        <f t="shared" si="22"/>
        <v>39040.200000000004</v>
      </c>
      <c r="AX17" s="144">
        <f t="shared" si="23"/>
        <v>8485.4609845311224</v>
      </c>
      <c r="AY17" s="145">
        <f t="shared" si="24"/>
        <v>0.21735188304699057</v>
      </c>
      <c r="AZ17" s="5"/>
      <c r="BA17" s="7">
        <f t="shared" si="25"/>
        <v>3</v>
      </c>
    </row>
    <row r="18" spans="1:53" ht="84">
      <c r="A18" s="6" t="s">
        <v>278</v>
      </c>
      <c r="B18" s="6" t="s">
        <v>333</v>
      </c>
      <c r="C18" s="6">
        <v>90101603</v>
      </c>
      <c r="D18" s="6" t="s">
        <v>375</v>
      </c>
      <c r="E18" s="117" t="s">
        <v>376</v>
      </c>
      <c r="F18" s="118" t="s">
        <v>362</v>
      </c>
      <c r="G18" s="119">
        <v>1</v>
      </c>
      <c r="H18" s="118" t="s">
        <v>58</v>
      </c>
      <c r="I18" s="120" t="s">
        <v>282</v>
      </c>
      <c r="J18" s="121">
        <v>46134</v>
      </c>
      <c r="K18" s="122" t="s">
        <v>363</v>
      </c>
      <c r="L18" s="123" t="s">
        <v>289</v>
      </c>
      <c r="M18" s="121" t="s">
        <v>364</v>
      </c>
      <c r="N18" s="124">
        <v>34000</v>
      </c>
      <c r="O18" s="124" t="s">
        <v>365</v>
      </c>
      <c r="P18" s="124" t="s">
        <v>366</v>
      </c>
      <c r="Q18" s="125">
        <f>IF(O18="IVA Incluido",(N18/1.19),IF(O18="Ipoconsumo Incluido",(N18/1.08),N18))</f>
        <v>34000</v>
      </c>
      <c r="R18" s="126">
        <f>IF(P18="Si tiene IVA",Q18*19%,IF(P18="Si tiene IPOCONSUMO",Q18*8%,0))</f>
        <v>2720</v>
      </c>
      <c r="S18" s="126">
        <f t="shared" si="19"/>
        <v>36720</v>
      </c>
      <c r="T18" s="126">
        <f>IF(R18="IVA Incluido",(Q18/1.19),IF(R18="Ipoconsumo Incluido",(Q18/1.08),Q18))</f>
        <v>34000</v>
      </c>
      <c r="U18" s="126">
        <f>Q18+R18</f>
        <v>36720</v>
      </c>
      <c r="V18" s="127" t="s">
        <v>282</v>
      </c>
      <c r="W18" s="128">
        <v>46134</v>
      </c>
      <c r="X18" s="129" t="s">
        <v>367</v>
      </c>
      <c r="Y18" s="130" t="s">
        <v>289</v>
      </c>
      <c r="Z18" s="131" t="s">
        <v>368</v>
      </c>
      <c r="AA18" s="132">
        <v>45000</v>
      </c>
      <c r="AB18" s="132" t="s">
        <v>365</v>
      </c>
      <c r="AC18" s="132" t="s">
        <v>366</v>
      </c>
      <c r="AD18" s="133">
        <f>IF(AB18="IVA Incluido",(AA18/1.19),IF(AB18="Ipoconsumo Incluido",(AA18/1.08),AA18))</f>
        <v>45000</v>
      </c>
      <c r="AE18" s="134">
        <f>IF(AC18="Si tiene IVA",AD18*19%,IF(AC18="Si tiene IPOCONSUMO",AD18*8%,0))</f>
        <v>3600</v>
      </c>
      <c r="AF18" s="134">
        <f t="shared" si="20"/>
        <v>48600</v>
      </c>
      <c r="AG18" s="134">
        <f>IF(AE18="IVA Incluido",(AD18/1.19),IF(AE18="Ipoconsumo Incluido",(AD18/1.08),AD18))</f>
        <v>45000</v>
      </c>
      <c r="AH18" s="134">
        <f>AD18+AE18</f>
        <v>48600</v>
      </c>
      <c r="AI18" s="135" t="s">
        <v>282</v>
      </c>
      <c r="AJ18" s="136">
        <v>46094</v>
      </c>
      <c r="AK18" s="137" t="s">
        <v>369</v>
      </c>
      <c r="AL18" s="138" t="s">
        <v>289</v>
      </c>
      <c r="AM18" s="139" t="s">
        <v>370</v>
      </c>
      <c r="AN18" s="140">
        <v>33445</v>
      </c>
      <c r="AO18" s="140" t="s">
        <v>365</v>
      </c>
      <c r="AP18" s="141" t="s">
        <v>366</v>
      </c>
      <c r="AQ18" s="142">
        <f>IF(AO18="IVA Incluido",(AN18/1.19),IF(AO18="Ipoconsumo Incluido",(AN18/1.08),AN18))</f>
        <v>33445</v>
      </c>
      <c r="AR18" s="143">
        <f>IF(AP18="Si tiene IVA",AQ18*19%,IF(AP18="Si tiene IPOCONSUMO",AQ18*8%,0))</f>
        <v>2675.6</v>
      </c>
      <c r="AS18" s="143">
        <f>AQ18+AR18</f>
        <v>36120.6</v>
      </c>
      <c r="AT18" s="143">
        <f>IF(AR18="IVA Incluido",(AQ18/1.19),IF(AR18="Ipoconsumo Incluido",(AQ18/1.08),AQ18))</f>
        <v>33445</v>
      </c>
      <c r="AU18" s="143">
        <f>AQ18+AR18</f>
        <v>36120.6</v>
      </c>
      <c r="AV18" s="144">
        <f t="shared" si="21"/>
        <v>40480.200000000004</v>
      </c>
      <c r="AW18" s="144">
        <f t="shared" si="22"/>
        <v>40480.200000000004</v>
      </c>
      <c r="AX18" s="144">
        <f t="shared" si="23"/>
        <v>7038.3367438621381</v>
      </c>
      <c r="AY18" s="145">
        <f t="shared" si="24"/>
        <v>0.17387109608801679</v>
      </c>
      <c r="AZ18" s="5"/>
      <c r="BA18" s="7">
        <f t="shared" si="25"/>
        <v>3</v>
      </c>
    </row>
    <row r="19" spans="1:53" ht="112">
      <c r="A19" s="6" t="s">
        <v>278</v>
      </c>
      <c r="B19" s="6" t="s">
        <v>333</v>
      </c>
      <c r="C19" s="6" t="s">
        <v>377</v>
      </c>
      <c r="D19" s="6" t="s">
        <v>378</v>
      </c>
      <c r="E19" s="117" t="s">
        <v>379</v>
      </c>
      <c r="F19" s="118" t="s">
        <v>57</v>
      </c>
      <c r="G19" s="119">
        <v>1</v>
      </c>
      <c r="H19" s="118" t="s">
        <v>380</v>
      </c>
      <c r="I19" s="120" t="s">
        <v>282</v>
      </c>
      <c r="J19" s="121">
        <v>46153</v>
      </c>
      <c r="K19" s="122" t="s">
        <v>381</v>
      </c>
      <c r="L19" s="123" t="s">
        <v>289</v>
      </c>
      <c r="M19" s="121" t="s">
        <v>382</v>
      </c>
      <c r="N19" s="124">
        <v>3750000</v>
      </c>
      <c r="O19" s="124" t="s">
        <v>293</v>
      </c>
      <c r="P19" s="124" t="s">
        <v>287</v>
      </c>
      <c r="Q19" s="125">
        <f>IF(O19="IVA Incluido",(N19/1.19),N19)</f>
        <v>3750000</v>
      </c>
      <c r="R19" s="126">
        <f>IF(P19="Si tiene IVA",Q19*19%,0)</f>
        <v>712500</v>
      </c>
      <c r="S19" s="126">
        <f t="shared" si="19"/>
        <v>4462500</v>
      </c>
      <c r="T19" s="126">
        <f>IF(B19="","",(N19*G19))</f>
        <v>3750000</v>
      </c>
      <c r="U19" s="126">
        <f>IF(B19="","",(S19*G19))</f>
        <v>4462500</v>
      </c>
      <c r="V19" s="127" t="s">
        <v>282</v>
      </c>
      <c r="W19" s="128">
        <v>46153</v>
      </c>
      <c r="X19" s="129" t="s">
        <v>383</v>
      </c>
      <c r="Y19" s="130" t="s">
        <v>289</v>
      </c>
      <c r="Z19" s="131" t="s">
        <v>384</v>
      </c>
      <c r="AA19" s="132">
        <v>5000000</v>
      </c>
      <c r="AB19" s="132" t="s">
        <v>293</v>
      </c>
      <c r="AC19" s="132" t="s">
        <v>287</v>
      </c>
      <c r="AD19" s="133">
        <f>IF(AB19="IVA Incluido",(AA19/1.19),AA19)</f>
        <v>5000000</v>
      </c>
      <c r="AE19" s="134">
        <f>IF(AC19="Si tiene IVA",AD19*19%,0)</f>
        <v>950000</v>
      </c>
      <c r="AF19" s="134">
        <f t="shared" si="20"/>
        <v>5950000</v>
      </c>
      <c r="AG19" s="134">
        <f>IF(O19="","",(AA19*G19))</f>
        <v>5000000</v>
      </c>
      <c r="AH19" s="134">
        <f>IF(O19="","",(AF19*G19))</f>
        <v>5950000</v>
      </c>
      <c r="AI19" s="135" t="s">
        <v>282</v>
      </c>
      <c r="AJ19" s="136">
        <v>46153</v>
      </c>
      <c r="AK19" s="137" t="s">
        <v>385</v>
      </c>
      <c r="AL19" s="138" t="s">
        <v>289</v>
      </c>
      <c r="AM19" s="139" t="s">
        <v>386</v>
      </c>
      <c r="AN19" s="140">
        <v>4200000</v>
      </c>
      <c r="AO19" s="140" t="s">
        <v>293</v>
      </c>
      <c r="AP19" s="141" t="s">
        <v>287</v>
      </c>
      <c r="AQ19" s="142">
        <f>IF(AO19="IVA Incluido",(AN19/1.19),AN19)</f>
        <v>4200000</v>
      </c>
      <c r="AR19" s="143">
        <f>IF(AP19="Si tiene IVA",AQ19*19%,0)</f>
        <v>798000</v>
      </c>
      <c r="AS19" s="143">
        <f>AQ19+AR19</f>
        <v>4998000</v>
      </c>
      <c r="AT19" s="143">
        <f>IF(AB19="","",(AN19*G19))</f>
        <v>4200000</v>
      </c>
      <c r="AU19" s="143">
        <f>IF(AB19="","",(AS19*G19))</f>
        <v>4998000</v>
      </c>
      <c r="AV19" s="144">
        <f t="shared" si="21"/>
        <v>5136833.333333333</v>
      </c>
      <c r="AW19" s="144">
        <f t="shared" si="22"/>
        <v>5136833.333333333</v>
      </c>
      <c r="AX19" s="144">
        <f t="shared" si="23"/>
        <v>753405.65655783075</v>
      </c>
      <c r="AY19" s="145">
        <f t="shared" si="24"/>
        <v>0.14666733523724035</v>
      </c>
      <c r="AZ19" s="5"/>
      <c r="BA19" s="7">
        <f t="shared" si="25"/>
        <v>3</v>
      </c>
    </row>
    <row r="20" spans="1:53" ht="56">
      <c r="A20" s="6" t="s">
        <v>278</v>
      </c>
      <c r="B20" s="6" t="s">
        <v>333</v>
      </c>
      <c r="C20" s="6" t="s">
        <v>387</v>
      </c>
      <c r="D20" s="6" t="s">
        <v>388</v>
      </c>
      <c r="E20" s="117" t="s">
        <v>389</v>
      </c>
      <c r="F20" s="118" t="s">
        <v>362</v>
      </c>
      <c r="G20" s="119">
        <v>1</v>
      </c>
      <c r="H20" s="118" t="s">
        <v>380</v>
      </c>
      <c r="I20" s="120" t="s">
        <v>282</v>
      </c>
      <c r="J20" s="121">
        <v>46134</v>
      </c>
      <c r="K20" s="122" t="s">
        <v>390</v>
      </c>
      <c r="L20" s="123" t="s">
        <v>289</v>
      </c>
      <c r="M20" s="121" t="s">
        <v>391</v>
      </c>
      <c r="N20" s="124">
        <v>1020000</v>
      </c>
      <c r="O20" s="124" t="s">
        <v>293</v>
      </c>
      <c r="P20" s="124" t="s">
        <v>313</v>
      </c>
      <c r="Q20" s="125">
        <v>1360000</v>
      </c>
      <c r="R20" s="126">
        <f>IF(P20="Si tiene IVA",Q20*19%,0)</f>
        <v>0</v>
      </c>
      <c r="S20" s="126">
        <f t="shared" si="19"/>
        <v>1360000</v>
      </c>
      <c r="T20" s="126">
        <f>IF(B20="","",(N20*G20))</f>
        <v>1020000</v>
      </c>
      <c r="U20" s="126">
        <f>IF(B20="","",(S20*G20))</f>
        <v>1360000</v>
      </c>
      <c r="V20" s="127" t="s">
        <v>282</v>
      </c>
      <c r="W20" s="128">
        <v>46134</v>
      </c>
      <c r="X20" s="129" t="s">
        <v>369</v>
      </c>
      <c r="Y20" s="130" t="s">
        <v>289</v>
      </c>
      <c r="Z20" s="131" t="s">
        <v>370</v>
      </c>
      <c r="AA20" s="132">
        <v>1280000</v>
      </c>
      <c r="AB20" s="132" t="s">
        <v>293</v>
      </c>
      <c r="AC20" s="132" t="s">
        <v>313</v>
      </c>
      <c r="AD20" s="133">
        <f>IF(AB20="IVA Incluido",(AA20/1.19),AA20)</f>
        <v>1280000</v>
      </c>
      <c r="AE20" s="134">
        <f>IF(AC20="Si tiene IVA",AD20*19%,0)</f>
        <v>0</v>
      </c>
      <c r="AF20" s="134">
        <f t="shared" si="20"/>
        <v>1280000</v>
      </c>
      <c r="AG20" s="134">
        <f>IF(O20="","",(AA20*G20))</f>
        <v>1280000</v>
      </c>
      <c r="AH20" s="134">
        <f>IF(O20="","",(AF20*G20))</f>
        <v>1280000</v>
      </c>
      <c r="AI20" s="135" t="s">
        <v>282</v>
      </c>
      <c r="AJ20" s="136">
        <v>46134</v>
      </c>
      <c r="AK20" s="137" t="s">
        <v>392</v>
      </c>
      <c r="AL20" s="138" t="s">
        <v>289</v>
      </c>
      <c r="AM20" s="139" t="s">
        <v>392</v>
      </c>
      <c r="AN20" s="140">
        <v>1394000</v>
      </c>
      <c r="AO20" s="140" t="s">
        <v>293</v>
      </c>
      <c r="AP20" s="141" t="s">
        <v>313</v>
      </c>
      <c r="AQ20" s="142">
        <f>IF(AO20="IVA Incluido",(AN20/1.19),AN20)</f>
        <v>1394000</v>
      </c>
      <c r="AR20" s="143">
        <f>IF(AP20="Si tiene IVA",AQ20*19%,0)</f>
        <v>0</v>
      </c>
      <c r="AS20" s="143">
        <f>AQ20+AR20</f>
        <v>1394000</v>
      </c>
      <c r="AT20" s="143">
        <f>IF(AB20="","",(AN20*G20))</f>
        <v>1394000</v>
      </c>
      <c r="AU20" s="143">
        <f>IF(AB20="","",(AS20*G20))</f>
        <v>1394000</v>
      </c>
      <c r="AV20" s="144">
        <f t="shared" si="21"/>
        <v>1344666.6666666667</v>
      </c>
      <c r="AW20" s="144">
        <f t="shared" si="22"/>
        <v>1344666.6666666667</v>
      </c>
      <c r="AX20" s="144">
        <f t="shared" si="23"/>
        <v>58526.347343169582</v>
      </c>
      <c r="AY20" s="145">
        <f t="shared" si="24"/>
        <v>4.3524799709843513E-2</v>
      </c>
      <c r="AZ20" s="5"/>
      <c r="BA20" s="7">
        <f t="shared" si="25"/>
        <v>3</v>
      </c>
    </row>
    <row r="21" spans="1:53" ht="336">
      <c r="A21" s="6" t="s">
        <v>344</v>
      </c>
      <c r="B21" s="6" t="s">
        <v>344</v>
      </c>
      <c r="C21" s="6" t="s">
        <v>344</v>
      </c>
      <c r="D21" s="6" t="s">
        <v>393</v>
      </c>
      <c r="E21" s="117" t="s">
        <v>394</v>
      </c>
      <c r="F21" s="118" t="s">
        <v>347</v>
      </c>
      <c r="G21" s="119">
        <v>1</v>
      </c>
      <c r="H21" s="118"/>
      <c r="I21" s="120" t="s">
        <v>344</v>
      </c>
      <c r="J21" s="121" t="s">
        <v>344</v>
      </c>
      <c r="K21" s="122" t="s">
        <v>344</v>
      </c>
      <c r="L21" s="123" t="s">
        <v>344</v>
      </c>
      <c r="M21" s="121" t="s">
        <v>344</v>
      </c>
      <c r="N21" s="124"/>
      <c r="O21" s="124"/>
      <c r="P21" s="124"/>
      <c r="Q21" s="125" t="s">
        <v>348</v>
      </c>
      <c r="R21" s="126" t="s">
        <v>348</v>
      </c>
      <c r="S21" s="126" t="s">
        <v>348</v>
      </c>
      <c r="T21" s="126" t="s">
        <v>348</v>
      </c>
      <c r="U21" s="126" t="s">
        <v>348</v>
      </c>
      <c r="V21" s="127" t="s">
        <v>344</v>
      </c>
      <c r="W21" s="128" t="s">
        <v>344</v>
      </c>
      <c r="X21" s="129" t="s">
        <v>344</v>
      </c>
      <c r="Y21" s="130" t="s">
        <v>344</v>
      </c>
      <c r="Z21" s="131" t="s">
        <v>349</v>
      </c>
      <c r="AA21" s="132" t="s">
        <v>344</v>
      </c>
      <c r="AB21" s="132" t="s">
        <v>344</v>
      </c>
      <c r="AC21" s="132" t="s">
        <v>344</v>
      </c>
      <c r="AD21" s="133" t="s">
        <v>344</v>
      </c>
      <c r="AE21" s="134" t="s">
        <v>344</v>
      </c>
      <c r="AF21" s="134">
        <v>3681341</v>
      </c>
      <c r="AG21" s="134">
        <v>5.5599999999999997E-2</v>
      </c>
      <c r="AH21" s="134">
        <v>3886024</v>
      </c>
      <c r="AI21" s="135" t="s">
        <v>344</v>
      </c>
      <c r="AJ21" s="136" t="s">
        <v>344</v>
      </c>
      <c r="AK21" s="137" t="s">
        <v>344</v>
      </c>
      <c r="AL21" s="138" t="s">
        <v>344</v>
      </c>
      <c r="AM21" s="139" t="s">
        <v>350</v>
      </c>
      <c r="AN21" s="140" t="s">
        <v>344</v>
      </c>
      <c r="AO21" s="140" t="s">
        <v>344</v>
      </c>
      <c r="AP21" s="141" t="s">
        <v>344</v>
      </c>
      <c r="AQ21" s="142">
        <v>3155435</v>
      </c>
      <c r="AR21" s="143">
        <v>599533</v>
      </c>
      <c r="AS21" s="143">
        <v>3754968</v>
      </c>
      <c r="AT21" s="143">
        <v>3155435</v>
      </c>
      <c r="AU21" s="143">
        <v>3754968</v>
      </c>
      <c r="AV21" s="144">
        <v>3820496</v>
      </c>
      <c r="AW21" s="144">
        <v>3820496</v>
      </c>
      <c r="AX21" s="144">
        <v>92670.41</v>
      </c>
      <c r="AY21" s="145">
        <v>2.4299999999999999E-2</v>
      </c>
      <c r="AZ21" s="5"/>
      <c r="BA21" s="7"/>
    </row>
    <row r="22" spans="1:53" ht="336">
      <c r="A22" s="6" t="s">
        <v>344</v>
      </c>
      <c r="B22" s="6" t="s">
        <v>344</v>
      </c>
      <c r="C22" s="6" t="s">
        <v>344</v>
      </c>
      <c r="D22" s="6" t="s">
        <v>395</v>
      </c>
      <c r="E22" s="117" t="s">
        <v>396</v>
      </c>
      <c r="F22" s="118" t="s">
        <v>347</v>
      </c>
      <c r="G22" s="119">
        <v>1</v>
      </c>
      <c r="H22" s="118"/>
      <c r="I22" s="120" t="s">
        <v>344</v>
      </c>
      <c r="J22" s="121" t="s">
        <v>344</v>
      </c>
      <c r="K22" s="122" t="s">
        <v>344</v>
      </c>
      <c r="L22" s="123" t="s">
        <v>344</v>
      </c>
      <c r="M22" s="121" t="s">
        <v>344</v>
      </c>
      <c r="N22" s="124"/>
      <c r="O22" s="124"/>
      <c r="P22" s="124"/>
      <c r="Q22" s="125" t="s">
        <v>348</v>
      </c>
      <c r="R22" s="126" t="s">
        <v>348</v>
      </c>
      <c r="S22" s="126" t="s">
        <v>348</v>
      </c>
      <c r="T22" s="126" t="s">
        <v>348</v>
      </c>
      <c r="U22" s="126" t="s">
        <v>348</v>
      </c>
      <c r="V22" s="127" t="s">
        <v>344</v>
      </c>
      <c r="W22" s="128" t="s">
        <v>344</v>
      </c>
      <c r="X22" s="129" t="s">
        <v>344</v>
      </c>
      <c r="Y22" s="130" t="s">
        <v>344</v>
      </c>
      <c r="Z22" s="131" t="s">
        <v>349</v>
      </c>
      <c r="AA22" s="132" t="s">
        <v>344</v>
      </c>
      <c r="AB22" s="132" t="s">
        <v>344</v>
      </c>
      <c r="AC22" s="132" t="s">
        <v>344</v>
      </c>
      <c r="AD22" s="133" t="s">
        <v>344</v>
      </c>
      <c r="AE22" s="134" t="s">
        <v>344</v>
      </c>
      <c r="AF22" s="134">
        <v>448270</v>
      </c>
      <c r="AG22" s="134">
        <v>5.5599999999999997E-2</v>
      </c>
      <c r="AH22" s="134">
        <v>473194</v>
      </c>
      <c r="AI22" s="135" t="s">
        <v>344</v>
      </c>
      <c r="AJ22" s="136" t="s">
        <v>344</v>
      </c>
      <c r="AK22" s="137" t="s">
        <v>344</v>
      </c>
      <c r="AL22" s="138" t="s">
        <v>344</v>
      </c>
      <c r="AM22" s="139" t="s">
        <v>350</v>
      </c>
      <c r="AN22" s="140" t="s">
        <v>344</v>
      </c>
      <c r="AO22" s="140" t="s">
        <v>344</v>
      </c>
      <c r="AP22" s="141" t="s">
        <v>344</v>
      </c>
      <c r="AQ22" s="142">
        <v>395532</v>
      </c>
      <c r="AR22" s="143">
        <v>75151</v>
      </c>
      <c r="AS22" s="143">
        <v>470684</v>
      </c>
      <c r="AT22" s="143">
        <v>395532</v>
      </c>
      <c r="AU22" s="143">
        <v>470684</v>
      </c>
      <c r="AV22" s="144">
        <v>471939</v>
      </c>
      <c r="AW22" s="144">
        <v>471939</v>
      </c>
      <c r="AX22" s="144">
        <v>1775.06</v>
      </c>
      <c r="AY22" s="145">
        <v>3.8E-3</v>
      </c>
      <c r="AZ22" s="5"/>
      <c r="BA22" s="7"/>
    </row>
    <row r="23" spans="1:53" ht="336">
      <c r="A23" s="6" t="s">
        <v>344</v>
      </c>
      <c r="B23" s="6" t="s">
        <v>344</v>
      </c>
      <c r="C23" s="6" t="s">
        <v>344</v>
      </c>
      <c r="D23" s="6" t="s">
        <v>397</v>
      </c>
      <c r="E23" s="117" t="s">
        <v>398</v>
      </c>
      <c r="F23" s="118" t="s">
        <v>347</v>
      </c>
      <c r="G23" s="119">
        <v>1</v>
      </c>
      <c r="H23" s="118"/>
      <c r="I23" s="120" t="s">
        <v>344</v>
      </c>
      <c r="J23" s="121" t="s">
        <v>344</v>
      </c>
      <c r="K23" s="122" t="s">
        <v>344</v>
      </c>
      <c r="L23" s="123" t="s">
        <v>344</v>
      </c>
      <c r="M23" s="121" t="s">
        <v>344</v>
      </c>
      <c r="N23" s="124"/>
      <c r="O23" s="124"/>
      <c r="P23" s="124"/>
      <c r="Q23" s="125" t="s">
        <v>348</v>
      </c>
      <c r="R23" s="126" t="s">
        <v>348</v>
      </c>
      <c r="S23" s="126" t="s">
        <v>348</v>
      </c>
      <c r="T23" s="126" t="s">
        <v>348</v>
      </c>
      <c r="U23" s="126" t="s">
        <v>348</v>
      </c>
      <c r="V23" s="127" t="s">
        <v>344</v>
      </c>
      <c r="W23" s="128" t="s">
        <v>344</v>
      </c>
      <c r="X23" s="129" t="s">
        <v>344</v>
      </c>
      <c r="Y23" s="130" t="s">
        <v>344</v>
      </c>
      <c r="Z23" s="131" t="s">
        <v>349</v>
      </c>
      <c r="AA23" s="132" t="s">
        <v>344</v>
      </c>
      <c r="AB23" s="132" t="s">
        <v>344</v>
      </c>
      <c r="AC23" s="132" t="s">
        <v>344</v>
      </c>
      <c r="AD23" s="133" t="s">
        <v>344</v>
      </c>
      <c r="AE23" s="134" t="s">
        <v>344</v>
      </c>
      <c r="AF23" s="134">
        <v>251033</v>
      </c>
      <c r="AG23" s="134">
        <v>5.5599999999999997E-2</v>
      </c>
      <c r="AH23" s="134">
        <v>264990</v>
      </c>
      <c r="AI23" s="135" t="s">
        <v>344</v>
      </c>
      <c r="AJ23" s="136" t="s">
        <v>344</v>
      </c>
      <c r="AK23" s="137" t="s">
        <v>344</v>
      </c>
      <c r="AL23" s="138" t="s">
        <v>344</v>
      </c>
      <c r="AM23" s="139" t="s">
        <v>350</v>
      </c>
      <c r="AN23" s="140" t="s">
        <v>344</v>
      </c>
      <c r="AO23" s="140" t="s">
        <v>344</v>
      </c>
      <c r="AP23" s="141" t="s">
        <v>344</v>
      </c>
      <c r="AQ23" s="142">
        <v>221500</v>
      </c>
      <c r="AR23" s="143">
        <v>42085</v>
      </c>
      <c r="AS23" s="143">
        <v>263585</v>
      </c>
      <c r="AT23" s="143">
        <v>221500</v>
      </c>
      <c r="AU23" s="143">
        <v>263585</v>
      </c>
      <c r="AV23" s="144">
        <v>264288</v>
      </c>
      <c r="AW23" s="144">
        <v>264288</v>
      </c>
      <c r="AX23" s="144">
        <v>994.04</v>
      </c>
      <c r="AY23" s="145">
        <v>3.8E-3</v>
      </c>
      <c r="AZ23" s="5"/>
      <c r="BA23" s="7"/>
    </row>
    <row r="24" spans="1:53" ht="336">
      <c r="A24" s="6" t="s">
        <v>344</v>
      </c>
      <c r="B24" s="6" t="s">
        <v>344</v>
      </c>
      <c r="C24" s="6" t="s">
        <v>344</v>
      </c>
      <c r="D24" s="6" t="s">
        <v>399</v>
      </c>
      <c r="E24" s="117" t="s">
        <v>400</v>
      </c>
      <c r="F24" s="118" t="s">
        <v>347</v>
      </c>
      <c r="G24" s="119">
        <v>1</v>
      </c>
      <c r="H24" s="118"/>
      <c r="I24" s="120" t="s">
        <v>344</v>
      </c>
      <c r="J24" s="121" t="s">
        <v>344</v>
      </c>
      <c r="K24" s="122" t="s">
        <v>344</v>
      </c>
      <c r="L24" s="123" t="s">
        <v>344</v>
      </c>
      <c r="M24" s="121" t="s">
        <v>344</v>
      </c>
      <c r="N24" s="124"/>
      <c r="O24" s="124"/>
      <c r="P24" s="124"/>
      <c r="Q24" s="125" t="s">
        <v>348</v>
      </c>
      <c r="R24" s="126" t="s">
        <v>348</v>
      </c>
      <c r="S24" s="126" t="s">
        <v>348</v>
      </c>
      <c r="T24" s="126" t="s">
        <v>348</v>
      </c>
      <c r="U24" s="126" t="s">
        <v>348</v>
      </c>
      <c r="V24" s="127" t="s">
        <v>344</v>
      </c>
      <c r="W24" s="128" t="s">
        <v>344</v>
      </c>
      <c r="X24" s="129" t="s">
        <v>344</v>
      </c>
      <c r="Y24" s="130" t="s">
        <v>344</v>
      </c>
      <c r="Z24" s="131" t="s">
        <v>349</v>
      </c>
      <c r="AA24" s="132" t="s">
        <v>344</v>
      </c>
      <c r="AB24" s="132" t="s">
        <v>344</v>
      </c>
      <c r="AC24" s="132" t="s">
        <v>344</v>
      </c>
      <c r="AD24" s="133" t="s">
        <v>344</v>
      </c>
      <c r="AE24" s="134" t="s">
        <v>344</v>
      </c>
      <c r="AF24" s="134">
        <v>1588837</v>
      </c>
      <c r="AG24" s="134">
        <v>5.5599999999999997E-2</v>
      </c>
      <c r="AH24" s="134">
        <v>1677176</v>
      </c>
      <c r="AI24" s="135" t="s">
        <v>344</v>
      </c>
      <c r="AJ24" s="136" t="s">
        <v>344</v>
      </c>
      <c r="AK24" s="137" t="s">
        <v>344</v>
      </c>
      <c r="AL24" s="138" t="s">
        <v>344</v>
      </c>
      <c r="AM24" s="139" t="s">
        <v>350</v>
      </c>
      <c r="AN24" s="140" t="s">
        <v>344</v>
      </c>
      <c r="AO24" s="140" t="s">
        <v>344</v>
      </c>
      <c r="AP24" s="141" t="s">
        <v>344</v>
      </c>
      <c r="AQ24" s="142">
        <v>1361860</v>
      </c>
      <c r="AR24" s="143">
        <v>258753</v>
      </c>
      <c r="AS24" s="143">
        <v>1620614</v>
      </c>
      <c r="AT24" s="143">
        <v>1361860</v>
      </c>
      <c r="AU24" s="143">
        <v>1620614</v>
      </c>
      <c r="AV24" s="144">
        <v>1648895</v>
      </c>
      <c r="AW24" s="144">
        <v>1648895</v>
      </c>
      <c r="AX24" s="144">
        <v>39995.800000000003</v>
      </c>
      <c r="AY24" s="145">
        <v>2.4299999999999999E-2</v>
      </c>
      <c r="AZ24" s="5"/>
      <c r="BA24" s="7"/>
    </row>
    <row r="25" spans="1:53" ht="336">
      <c r="A25" s="6" t="s">
        <v>344</v>
      </c>
      <c r="B25" s="6" t="s">
        <v>344</v>
      </c>
      <c r="C25" s="6" t="s">
        <v>344</v>
      </c>
      <c r="D25" s="6" t="s">
        <v>401</v>
      </c>
      <c r="E25" s="117" t="s">
        <v>402</v>
      </c>
      <c r="F25" s="118" t="s">
        <v>347</v>
      </c>
      <c r="G25" s="119">
        <v>1</v>
      </c>
      <c r="H25" s="118"/>
      <c r="I25" s="120" t="s">
        <v>344</v>
      </c>
      <c r="J25" s="121" t="s">
        <v>344</v>
      </c>
      <c r="K25" s="122" t="s">
        <v>344</v>
      </c>
      <c r="L25" s="123" t="s">
        <v>344</v>
      </c>
      <c r="M25" s="121" t="s">
        <v>344</v>
      </c>
      <c r="N25" s="124"/>
      <c r="O25" s="124"/>
      <c r="P25" s="124"/>
      <c r="Q25" s="125" t="s">
        <v>348</v>
      </c>
      <c r="R25" s="126" t="s">
        <v>348</v>
      </c>
      <c r="S25" s="126" t="s">
        <v>348</v>
      </c>
      <c r="T25" s="126" t="s">
        <v>348</v>
      </c>
      <c r="U25" s="126" t="s">
        <v>348</v>
      </c>
      <c r="V25" s="127" t="s">
        <v>344</v>
      </c>
      <c r="W25" s="128" t="s">
        <v>344</v>
      </c>
      <c r="X25" s="129" t="s">
        <v>344</v>
      </c>
      <c r="Y25" s="130" t="s">
        <v>344</v>
      </c>
      <c r="Z25" s="131" t="s">
        <v>349</v>
      </c>
      <c r="AA25" s="132" t="s">
        <v>344</v>
      </c>
      <c r="AB25" s="132" t="s">
        <v>344</v>
      </c>
      <c r="AC25" s="132" t="s">
        <v>344</v>
      </c>
      <c r="AD25" s="133" t="s">
        <v>344</v>
      </c>
      <c r="AE25" s="134" t="s">
        <v>344</v>
      </c>
      <c r="AF25" s="134">
        <v>373500</v>
      </c>
      <c r="AG25" s="134">
        <v>5.5599999999999997E-2</v>
      </c>
      <c r="AH25" s="134">
        <v>394267</v>
      </c>
      <c r="AI25" s="135" t="s">
        <v>344</v>
      </c>
      <c r="AJ25" s="136" t="s">
        <v>344</v>
      </c>
      <c r="AK25" s="137" t="s">
        <v>344</v>
      </c>
      <c r="AL25" s="138" t="s">
        <v>344</v>
      </c>
      <c r="AM25" s="139" t="s">
        <v>350</v>
      </c>
      <c r="AN25" s="140" t="s">
        <v>344</v>
      </c>
      <c r="AO25" s="140" t="s">
        <v>344</v>
      </c>
      <c r="AP25" s="141" t="s">
        <v>344</v>
      </c>
      <c r="AQ25" s="142">
        <v>326420</v>
      </c>
      <c r="AR25" s="143">
        <v>62020</v>
      </c>
      <c r="AS25" s="143">
        <v>388440</v>
      </c>
      <c r="AT25" s="143">
        <v>326420</v>
      </c>
      <c r="AU25" s="143">
        <v>388440</v>
      </c>
      <c r="AV25" s="144">
        <v>391353</v>
      </c>
      <c r="AW25" s="144">
        <v>391353</v>
      </c>
      <c r="AX25" s="144">
        <v>4120.03</v>
      </c>
      <c r="AY25" s="145">
        <v>1.0500000000000001E-2</v>
      </c>
      <c r="AZ25" s="5"/>
      <c r="BA25" s="7"/>
    </row>
    <row r="26" spans="1:53" ht="336">
      <c r="A26" s="6" t="s">
        <v>344</v>
      </c>
      <c r="B26" s="6" t="s">
        <v>344</v>
      </c>
      <c r="C26" s="6" t="s">
        <v>344</v>
      </c>
      <c r="D26" s="6" t="s">
        <v>403</v>
      </c>
      <c r="E26" s="117" t="s">
        <v>404</v>
      </c>
      <c r="F26" s="118" t="s">
        <v>347</v>
      </c>
      <c r="G26" s="119">
        <v>1</v>
      </c>
      <c r="H26" s="118"/>
      <c r="I26" s="120" t="s">
        <v>344</v>
      </c>
      <c r="J26" s="121" t="s">
        <v>344</v>
      </c>
      <c r="K26" s="122" t="s">
        <v>344</v>
      </c>
      <c r="L26" s="123" t="s">
        <v>344</v>
      </c>
      <c r="M26" s="121" t="s">
        <v>344</v>
      </c>
      <c r="N26" s="124"/>
      <c r="O26" s="124"/>
      <c r="P26" s="124"/>
      <c r="Q26" s="125" t="s">
        <v>348</v>
      </c>
      <c r="R26" s="126" t="s">
        <v>348</v>
      </c>
      <c r="S26" s="126" t="s">
        <v>348</v>
      </c>
      <c r="T26" s="126" t="s">
        <v>348</v>
      </c>
      <c r="U26" s="126" t="s">
        <v>348</v>
      </c>
      <c r="V26" s="127" t="s">
        <v>344</v>
      </c>
      <c r="W26" s="128" t="s">
        <v>344</v>
      </c>
      <c r="X26" s="129" t="s">
        <v>344</v>
      </c>
      <c r="Y26" s="130" t="s">
        <v>344</v>
      </c>
      <c r="Z26" s="131" t="s">
        <v>349</v>
      </c>
      <c r="AA26" s="132" t="s">
        <v>344</v>
      </c>
      <c r="AB26" s="132" t="s">
        <v>344</v>
      </c>
      <c r="AC26" s="132" t="s">
        <v>344</v>
      </c>
      <c r="AD26" s="133" t="s">
        <v>344</v>
      </c>
      <c r="AE26" s="134" t="s">
        <v>344</v>
      </c>
      <c r="AF26" s="134">
        <v>435000</v>
      </c>
      <c r="AG26" s="134">
        <v>5.5599999999999997E-2</v>
      </c>
      <c r="AH26" s="134">
        <v>459186</v>
      </c>
      <c r="AI26" s="135" t="s">
        <v>344</v>
      </c>
      <c r="AJ26" s="136" t="s">
        <v>344</v>
      </c>
      <c r="AK26" s="137" t="s">
        <v>344</v>
      </c>
      <c r="AL26" s="138" t="s">
        <v>344</v>
      </c>
      <c r="AM26" s="139" t="s">
        <v>350</v>
      </c>
      <c r="AN26" s="140" t="s">
        <v>344</v>
      </c>
      <c r="AO26" s="140" t="s">
        <v>344</v>
      </c>
      <c r="AP26" s="141" t="s">
        <v>344</v>
      </c>
      <c r="AQ26" s="142">
        <v>380168</v>
      </c>
      <c r="AR26" s="143">
        <v>72232</v>
      </c>
      <c r="AS26" s="143">
        <v>452400</v>
      </c>
      <c r="AT26" s="143">
        <v>380168</v>
      </c>
      <c r="AU26" s="143">
        <v>452400</v>
      </c>
      <c r="AV26" s="144">
        <v>455793</v>
      </c>
      <c r="AW26" s="144">
        <v>455793</v>
      </c>
      <c r="AX26" s="144">
        <v>4798.43</v>
      </c>
      <c r="AY26" s="145">
        <v>1.0500000000000001E-2</v>
      </c>
      <c r="AZ26" s="5"/>
      <c r="BA26" s="7"/>
    </row>
    <row r="27" spans="1:53" ht="56">
      <c r="A27" s="6" t="s">
        <v>278</v>
      </c>
      <c r="B27" s="6" t="s">
        <v>333</v>
      </c>
      <c r="C27" s="6">
        <v>49121503</v>
      </c>
      <c r="D27" s="6" t="s">
        <v>405</v>
      </c>
      <c r="E27" s="117" t="s">
        <v>406</v>
      </c>
      <c r="F27" s="118" t="s">
        <v>57</v>
      </c>
      <c r="G27" s="119">
        <v>1</v>
      </c>
      <c r="H27" s="118" t="s">
        <v>380</v>
      </c>
      <c r="I27" s="120" t="s">
        <v>327</v>
      </c>
      <c r="J27" s="121">
        <v>46153</v>
      </c>
      <c r="K27" s="122" t="s">
        <v>407</v>
      </c>
      <c r="L27" s="123" t="s">
        <v>289</v>
      </c>
      <c r="M27" s="121" t="s">
        <v>408</v>
      </c>
      <c r="N27" s="124">
        <v>450000</v>
      </c>
      <c r="O27" s="124" t="s">
        <v>293</v>
      </c>
      <c r="P27" s="124" t="s">
        <v>287</v>
      </c>
      <c r="Q27" s="125">
        <f>IF(O27="IVA Incluido",(N27/1.19),N27)</f>
        <v>450000</v>
      </c>
      <c r="R27" s="126">
        <f>IF(P27="Si tiene IVA",Q27*19%,0)</f>
        <v>85500</v>
      </c>
      <c r="S27" s="126">
        <f>Q27+R27</f>
        <v>535500</v>
      </c>
      <c r="T27" s="126">
        <f>IF(B27="","",(N27*G27))</f>
        <v>450000</v>
      </c>
      <c r="U27" s="126">
        <f>IF(B27="","",(S27*G27))</f>
        <v>535500</v>
      </c>
      <c r="V27" s="127" t="s">
        <v>282</v>
      </c>
      <c r="W27" s="128">
        <v>46153</v>
      </c>
      <c r="X27" s="129" t="s">
        <v>369</v>
      </c>
      <c r="Y27" s="130" t="s">
        <v>284</v>
      </c>
      <c r="Z27" s="131" t="s">
        <v>370</v>
      </c>
      <c r="AA27" s="132">
        <v>304500</v>
      </c>
      <c r="AB27" s="132" t="s">
        <v>293</v>
      </c>
      <c r="AC27" s="132" t="s">
        <v>287</v>
      </c>
      <c r="AD27" s="133">
        <f>IF(AB27="IVA Incluido",(AA27/1.19),AA27)</f>
        <v>304500</v>
      </c>
      <c r="AE27" s="134">
        <f>IF(AC27="Si tiene IVA",AD27*19%,0)</f>
        <v>57855</v>
      </c>
      <c r="AF27" s="134">
        <f>AD27+AE27</f>
        <v>362355</v>
      </c>
      <c r="AG27" s="134">
        <f>IF(O27="","",(AA27*G27))</f>
        <v>304500</v>
      </c>
      <c r="AH27" s="134">
        <f>IF(O27="","",(AF27*G27))</f>
        <v>362355</v>
      </c>
      <c r="AI27" s="135" t="s">
        <v>409</v>
      </c>
      <c r="AJ27" s="136">
        <v>46135</v>
      </c>
      <c r="AK27" s="137" t="s">
        <v>410</v>
      </c>
      <c r="AL27" s="138" t="s">
        <v>284</v>
      </c>
      <c r="AM27" s="139" t="s">
        <v>411</v>
      </c>
      <c r="AN27" s="140">
        <v>315126</v>
      </c>
      <c r="AO27" s="140" t="s">
        <v>293</v>
      </c>
      <c r="AP27" s="141" t="s">
        <v>287</v>
      </c>
      <c r="AQ27" s="142">
        <f>IF(AO27="IVA Incluido",(AN27/1.19),AN27)</f>
        <v>315126</v>
      </c>
      <c r="AR27" s="143">
        <f>IF(AP27="Si tiene IVA",AQ27*19%,0)</f>
        <v>59873.94</v>
      </c>
      <c r="AS27" s="143">
        <f>AQ27+AR27</f>
        <v>374999.94</v>
      </c>
      <c r="AT27" s="143">
        <f>IF(AB27="","",(AN27*G27))</f>
        <v>315126</v>
      </c>
      <c r="AU27" s="143">
        <f>IF(AB27="","",(AS27*G27))</f>
        <v>374999.94</v>
      </c>
      <c r="AV27" s="144">
        <f>IF(A27="","",AVERAGE(S27,AF27,AS27))</f>
        <v>424284.98</v>
      </c>
      <c r="AW27" s="144">
        <f>IF(A27="","",AVERAGE(U27,AH27,AU27))</f>
        <v>424284.98</v>
      </c>
      <c r="AX27" s="144">
        <f>IF(N27="","",STDEV(U27,AH27,AU27))</f>
        <v>96522.324527029632</v>
      </c>
      <c r="AY27" s="145">
        <f>IF(N27="","",(AX27/AW27))</f>
        <v>0.22749408788175729</v>
      </c>
      <c r="AZ27" s="5"/>
      <c r="BA27" s="7">
        <f>COUNTA(M27,Z27,AM27)</f>
        <v>3</v>
      </c>
    </row>
    <row r="28" spans="1:53" ht="336">
      <c r="A28" s="6" t="s">
        <v>344</v>
      </c>
      <c r="B28" s="6" t="s">
        <v>344</v>
      </c>
      <c r="C28" s="6" t="s">
        <v>344</v>
      </c>
      <c r="D28" s="6" t="s">
        <v>412</v>
      </c>
      <c r="E28" s="117" t="s">
        <v>413</v>
      </c>
      <c r="F28" s="118" t="s">
        <v>347</v>
      </c>
      <c r="G28" s="119">
        <v>1</v>
      </c>
      <c r="H28" s="118"/>
      <c r="I28" s="120" t="s">
        <v>344</v>
      </c>
      <c r="J28" s="121" t="s">
        <v>344</v>
      </c>
      <c r="K28" s="122" t="s">
        <v>344</v>
      </c>
      <c r="L28" s="123" t="s">
        <v>344</v>
      </c>
      <c r="M28" s="121" t="s">
        <v>344</v>
      </c>
      <c r="N28" s="124"/>
      <c r="O28" s="124"/>
      <c r="P28" s="124"/>
      <c r="Q28" s="125" t="s">
        <v>348</v>
      </c>
      <c r="R28" s="126" t="s">
        <v>348</v>
      </c>
      <c r="S28" s="126" t="s">
        <v>348</v>
      </c>
      <c r="T28" s="126" t="s">
        <v>348</v>
      </c>
      <c r="U28" s="126" t="s">
        <v>348</v>
      </c>
      <c r="V28" s="127" t="s">
        <v>344</v>
      </c>
      <c r="W28" s="128" t="s">
        <v>344</v>
      </c>
      <c r="X28" s="129" t="s">
        <v>344</v>
      </c>
      <c r="Y28" s="130" t="s">
        <v>344</v>
      </c>
      <c r="Z28" s="131" t="s">
        <v>349</v>
      </c>
      <c r="AA28" s="132" t="s">
        <v>344</v>
      </c>
      <c r="AB28" s="132" t="s">
        <v>344</v>
      </c>
      <c r="AC28" s="132" t="s">
        <v>344</v>
      </c>
      <c r="AD28" s="133" t="s">
        <v>344</v>
      </c>
      <c r="AE28" s="134" t="s">
        <v>344</v>
      </c>
      <c r="AF28" s="134">
        <v>2812500</v>
      </c>
      <c r="AG28" s="134">
        <v>5.5599999999999997E-2</v>
      </c>
      <c r="AH28" s="134">
        <v>2968875</v>
      </c>
      <c r="AI28" s="135" t="s">
        <v>344</v>
      </c>
      <c r="AJ28" s="136" t="s">
        <v>344</v>
      </c>
      <c r="AK28" s="137" t="s">
        <v>344</v>
      </c>
      <c r="AL28" s="138" t="s">
        <v>344</v>
      </c>
      <c r="AM28" s="139" t="s">
        <v>350</v>
      </c>
      <c r="AN28" s="140" t="s">
        <v>344</v>
      </c>
      <c r="AO28" s="140" t="s">
        <v>344</v>
      </c>
      <c r="AP28" s="141" t="s">
        <v>344</v>
      </c>
      <c r="AQ28" s="142">
        <v>2457983</v>
      </c>
      <c r="AR28" s="143">
        <v>467017</v>
      </c>
      <c r="AS28" s="143">
        <v>2925000</v>
      </c>
      <c r="AT28" s="143">
        <v>2457983</v>
      </c>
      <c r="AU28" s="143">
        <v>2925000</v>
      </c>
      <c r="AV28" s="144">
        <v>2946938</v>
      </c>
      <c r="AW28" s="144">
        <v>2946938</v>
      </c>
      <c r="AX28" s="144">
        <v>31024.31</v>
      </c>
      <c r="AY28" s="145">
        <v>1.0500000000000001E-2</v>
      </c>
      <c r="AZ28" s="5"/>
      <c r="BA28" s="7"/>
    </row>
    <row r="29" spans="1:53" ht="336">
      <c r="A29" s="6" t="s">
        <v>344</v>
      </c>
      <c r="B29" s="6" t="s">
        <v>344</v>
      </c>
      <c r="C29" s="6" t="s">
        <v>344</v>
      </c>
      <c r="D29" s="6" t="s">
        <v>414</v>
      </c>
      <c r="E29" s="117" t="s">
        <v>415</v>
      </c>
      <c r="F29" s="118" t="s">
        <v>347</v>
      </c>
      <c r="G29" s="119">
        <v>1</v>
      </c>
      <c r="H29" s="118"/>
      <c r="I29" s="120" t="s">
        <v>344</v>
      </c>
      <c r="J29" s="121" t="s">
        <v>344</v>
      </c>
      <c r="K29" s="122" t="s">
        <v>344</v>
      </c>
      <c r="L29" s="123" t="s">
        <v>344</v>
      </c>
      <c r="M29" s="121" t="s">
        <v>344</v>
      </c>
      <c r="N29" s="124"/>
      <c r="O29" s="124"/>
      <c r="P29" s="124"/>
      <c r="Q29" s="125" t="s">
        <v>348</v>
      </c>
      <c r="R29" s="126" t="s">
        <v>348</v>
      </c>
      <c r="S29" s="126" t="s">
        <v>348</v>
      </c>
      <c r="T29" s="126" t="s">
        <v>348</v>
      </c>
      <c r="U29" s="126" t="s">
        <v>348</v>
      </c>
      <c r="V29" s="127" t="s">
        <v>344</v>
      </c>
      <c r="W29" s="128" t="s">
        <v>344</v>
      </c>
      <c r="X29" s="129" t="s">
        <v>344</v>
      </c>
      <c r="Y29" s="130" t="s">
        <v>344</v>
      </c>
      <c r="Z29" s="131" t="s">
        <v>349</v>
      </c>
      <c r="AA29" s="132" t="s">
        <v>344</v>
      </c>
      <c r="AB29" s="132" t="s">
        <v>344</v>
      </c>
      <c r="AC29" s="132" t="s">
        <v>344</v>
      </c>
      <c r="AD29" s="133" t="s">
        <v>344</v>
      </c>
      <c r="AE29" s="134" t="s">
        <v>344</v>
      </c>
      <c r="AF29" s="134">
        <v>507500</v>
      </c>
      <c r="AG29" s="134">
        <v>5.5599999999999997E-2</v>
      </c>
      <c r="AH29" s="134">
        <v>535717</v>
      </c>
      <c r="AI29" s="135" t="s">
        <v>344</v>
      </c>
      <c r="AJ29" s="136" t="s">
        <v>344</v>
      </c>
      <c r="AK29" s="137" t="s">
        <v>344</v>
      </c>
      <c r="AL29" s="138" t="s">
        <v>344</v>
      </c>
      <c r="AM29" s="139" t="s">
        <v>350</v>
      </c>
      <c r="AN29" s="140" t="s">
        <v>344</v>
      </c>
      <c r="AO29" s="140" t="s">
        <v>344</v>
      </c>
      <c r="AP29" s="141" t="s">
        <v>344</v>
      </c>
      <c r="AQ29" s="142">
        <v>443529</v>
      </c>
      <c r="AR29" s="143">
        <v>84271</v>
      </c>
      <c r="AS29" s="143">
        <v>527800</v>
      </c>
      <c r="AT29" s="143">
        <v>443529</v>
      </c>
      <c r="AU29" s="143">
        <v>527800</v>
      </c>
      <c r="AV29" s="144">
        <v>531759</v>
      </c>
      <c r="AW29" s="144">
        <v>531759</v>
      </c>
      <c r="AX29" s="144">
        <v>5598.16</v>
      </c>
      <c r="AY29" s="145">
        <v>1.0500000000000001E-2</v>
      </c>
      <c r="AZ29" s="5"/>
      <c r="BA29" s="7"/>
    </row>
    <row r="30" spans="1:53" ht="56">
      <c r="A30" s="6" t="s">
        <v>344</v>
      </c>
      <c r="B30" s="6" t="s">
        <v>344</v>
      </c>
      <c r="C30" s="6" t="s">
        <v>344</v>
      </c>
      <c r="D30" s="6" t="s">
        <v>416</v>
      </c>
      <c r="E30" s="117" t="s">
        <v>417</v>
      </c>
      <c r="F30" s="118" t="s">
        <v>347</v>
      </c>
      <c r="G30" s="119">
        <v>1</v>
      </c>
      <c r="H30" s="118"/>
      <c r="I30" s="120" t="s">
        <v>344</v>
      </c>
      <c r="J30" s="121" t="s">
        <v>344</v>
      </c>
      <c r="K30" s="122" t="s">
        <v>344</v>
      </c>
      <c r="L30" s="123" t="s">
        <v>344</v>
      </c>
      <c r="M30" s="146" t="s">
        <v>418</v>
      </c>
      <c r="N30" s="124"/>
      <c r="O30" s="124"/>
      <c r="P30" s="124"/>
      <c r="Q30" s="125">
        <v>4436.79</v>
      </c>
      <c r="R30" s="126">
        <v>843</v>
      </c>
      <c r="S30" s="126">
        <v>5280</v>
      </c>
      <c r="T30" s="126">
        <v>4437</v>
      </c>
      <c r="U30" s="126">
        <v>5280</v>
      </c>
      <c r="V30" s="127" t="s">
        <v>344</v>
      </c>
      <c r="W30" s="128" t="s">
        <v>344</v>
      </c>
      <c r="X30" s="129" t="s">
        <v>344</v>
      </c>
      <c r="Y30" s="130" t="s">
        <v>344</v>
      </c>
      <c r="Z30" s="131" t="s">
        <v>350</v>
      </c>
      <c r="AA30" s="132" t="s">
        <v>344</v>
      </c>
      <c r="AB30" s="132" t="s">
        <v>344</v>
      </c>
      <c r="AC30" s="132" t="s">
        <v>344</v>
      </c>
      <c r="AD30" s="133" t="s">
        <v>344</v>
      </c>
      <c r="AE30" s="134" t="s">
        <v>344</v>
      </c>
      <c r="AF30" s="134">
        <v>4997</v>
      </c>
      <c r="AG30" s="134">
        <v>4199</v>
      </c>
      <c r="AH30" s="134">
        <v>4997</v>
      </c>
      <c r="AI30" s="135" t="s">
        <v>344</v>
      </c>
      <c r="AJ30" s="136" t="s">
        <v>344</v>
      </c>
      <c r="AK30" s="137" t="s">
        <v>344</v>
      </c>
      <c r="AL30" s="138" t="s">
        <v>344</v>
      </c>
      <c r="AM30" s="139" t="s">
        <v>411</v>
      </c>
      <c r="AN30" s="140" t="s">
        <v>344</v>
      </c>
      <c r="AO30" s="140" t="s">
        <v>344</v>
      </c>
      <c r="AP30" s="141" t="s">
        <v>344</v>
      </c>
      <c r="AQ30" s="142">
        <v>4033.61</v>
      </c>
      <c r="AR30" s="143">
        <v>766.39</v>
      </c>
      <c r="AS30" s="143">
        <v>4800</v>
      </c>
      <c r="AT30" s="143">
        <v>4034</v>
      </c>
      <c r="AU30" s="143">
        <v>4800</v>
      </c>
      <c r="AV30" s="144">
        <v>5025</v>
      </c>
      <c r="AW30" s="144">
        <v>5025</v>
      </c>
      <c r="AX30" s="144">
        <v>241.19</v>
      </c>
      <c r="AY30" s="145">
        <v>4.8000000000000001E-2</v>
      </c>
      <c r="AZ30" s="5"/>
      <c r="BA30" s="7"/>
    </row>
    <row r="31" spans="1:53" ht="336">
      <c r="A31" s="6" t="s">
        <v>344</v>
      </c>
      <c r="B31" s="6" t="s">
        <v>344</v>
      </c>
      <c r="C31" s="6" t="s">
        <v>344</v>
      </c>
      <c r="D31" s="6" t="s">
        <v>419</v>
      </c>
      <c r="E31" s="117" t="s">
        <v>420</v>
      </c>
      <c r="F31" s="118" t="s">
        <v>347</v>
      </c>
      <c r="G31" s="119">
        <v>1</v>
      </c>
      <c r="H31" s="118"/>
      <c r="I31" s="120" t="s">
        <v>344</v>
      </c>
      <c r="J31" s="121" t="s">
        <v>344</v>
      </c>
      <c r="K31" s="122" t="s">
        <v>344</v>
      </c>
      <c r="L31" s="123" t="s">
        <v>344</v>
      </c>
      <c r="M31" s="121" t="s">
        <v>344</v>
      </c>
      <c r="N31" s="124"/>
      <c r="O31" s="124"/>
      <c r="P31" s="124"/>
      <c r="Q31" s="125" t="s">
        <v>348</v>
      </c>
      <c r="R31" s="126" t="s">
        <v>348</v>
      </c>
      <c r="S31" s="126" t="s">
        <v>348</v>
      </c>
      <c r="T31" s="126" t="s">
        <v>348</v>
      </c>
      <c r="U31" s="126" t="s">
        <v>348</v>
      </c>
      <c r="V31" s="127" t="s">
        <v>344</v>
      </c>
      <c r="W31" s="128" t="s">
        <v>344</v>
      </c>
      <c r="X31" s="129" t="s">
        <v>344</v>
      </c>
      <c r="Y31" s="130" t="s">
        <v>344</v>
      </c>
      <c r="Z31" s="131" t="s">
        <v>349</v>
      </c>
      <c r="AA31" s="132" t="s">
        <v>344</v>
      </c>
      <c r="AB31" s="132" t="s">
        <v>344</v>
      </c>
      <c r="AC31" s="132" t="s">
        <v>344</v>
      </c>
      <c r="AD31" s="133" t="s">
        <v>344</v>
      </c>
      <c r="AE31" s="134" t="s">
        <v>344</v>
      </c>
      <c r="AF31" s="134">
        <v>25183</v>
      </c>
      <c r="AG31" s="134">
        <v>5.5599999999999997E-2</v>
      </c>
      <c r="AH31" s="134">
        <v>26583</v>
      </c>
      <c r="AI31" s="135" t="s">
        <v>344</v>
      </c>
      <c r="AJ31" s="136" t="s">
        <v>344</v>
      </c>
      <c r="AK31" s="137" t="s">
        <v>344</v>
      </c>
      <c r="AL31" s="138" t="s">
        <v>344</v>
      </c>
      <c r="AM31" s="139" t="s">
        <v>350</v>
      </c>
      <c r="AN31" s="140" t="s">
        <v>344</v>
      </c>
      <c r="AO31" s="140" t="s">
        <v>344</v>
      </c>
      <c r="AP31" s="141" t="s">
        <v>344</v>
      </c>
      <c r="AQ31" s="142">
        <v>22009</v>
      </c>
      <c r="AR31" s="143">
        <v>4182</v>
      </c>
      <c r="AS31" s="143">
        <v>26191</v>
      </c>
      <c r="AT31" s="143">
        <v>22009</v>
      </c>
      <c r="AU31" s="143">
        <v>26191</v>
      </c>
      <c r="AV31" s="144">
        <v>26387</v>
      </c>
      <c r="AW31" s="144">
        <v>26387</v>
      </c>
      <c r="AX31" s="144">
        <v>277.79000000000002</v>
      </c>
      <c r="AY31" s="145">
        <v>1.0500000000000001E-2</v>
      </c>
      <c r="AZ31" s="5"/>
      <c r="BA31" s="7"/>
    </row>
    <row r="32" spans="1:53" ht="336">
      <c r="A32" s="6" t="s">
        <v>344</v>
      </c>
      <c r="B32" s="6" t="s">
        <v>344</v>
      </c>
      <c r="C32" s="6" t="s">
        <v>344</v>
      </c>
      <c r="D32" s="6" t="s">
        <v>421</v>
      </c>
      <c r="E32" s="117" t="s">
        <v>422</v>
      </c>
      <c r="F32" s="118" t="s">
        <v>347</v>
      </c>
      <c r="G32" s="119">
        <v>1</v>
      </c>
      <c r="H32" s="118"/>
      <c r="I32" s="120" t="s">
        <v>344</v>
      </c>
      <c r="J32" s="121" t="s">
        <v>344</v>
      </c>
      <c r="K32" s="122" t="s">
        <v>344</v>
      </c>
      <c r="L32" s="123" t="s">
        <v>344</v>
      </c>
      <c r="M32" s="121" t="s">
        <v>344</v>
      </c>
      <c r="N32" s="124"/>
      <c r="O32" s="124"/>
      <c r="P32" s="124"/>
      <c r="Q32" s="125" t="s">
        <v>348</v>
      </c>
      <c r="R32" s="126" t="s">
        <v>348</v>
      </c>
      <c r="S32" s="126" t="s">
        <v>348</v>
      </c>
      <c r="T32" s="126" t="s">
        <v>348</v>
      </c>
      <c r="U32" s="126" t="s">
        <v>348</v>
      </c>
      <c r="V32" s="127" t="s">
        <v>344</v>
      </c>
      <c r="W32" s="128" t="s">
        <v>344</v>
      </c>
      <c r="X32" s="129" t="s">
        <v>344</v>
      </c>
      <c r="Y32" s="130" t="s">
        <v>344</v>
      </c>
      <c r="Z32" s="131" t="s">
        <v>349</v>
      </c>
      <c r="AA32" s="132" t="s">
        <v>344</v>
      </c>
      <c r="AB32" s="132" t="s">
        <v>344</v>
      </c>
      <c r="AC32" s="132" t="s">
        <v>344</v>
      </c>
      <c r="AD32" s="133" t="s">
        <v>344</v>
      </c>
      <c r="AE32" s="134" t="s">
        <v>344</v>
      </c>
      <c r="AF32" s="134">
        <v>2539333</v>
      </c>
      <c r="AG32" s="134">
        <v>5.5599999999999997E-2</v>
      </c>
      <c r="AH32" s="134">
        <v>2680520</v>
      </c>
      <c r="AI32" s="135" t="s">
        <v>344</v>
      </c>
      <c r="AJ32" s="136" t="s">
        <v>344</v>
      </c>
      <c r="AK32" s="137" t="s">
        <v>344</v>
      </c>
      <c r="AL32" s="138" t="s">
        <v>344</v>
      </c>
      <c r="AM32" s="139" t="s">
        <v>350</v>
      </c>
      <c r="AN32" s="140" t="s">
        <v>344</v>
      </c>
      <c r="AO32" s="140" t="s">
        <v>344</v>
      </c>
      <c r="AP32" s="141" t="s">
        <v>344</v>
      </c>
      <c r="AQ32" s="142">
        <v>2240588</v>
      </c>
      <c r="AR32" s="143">
        <v>425712</v>
      </c>
      <c r="AS32" s="143">
        <v>2666300</v>
      </c>
      <c r="AT32" s="143">
        <v>2240588</v>
      </c>
      <c r="AU32" s="143">
        <v>2666300</v>
      </c>
      <c r="AV32" s="144">
        <v>2673410</v>
      </c>
      <c r="AW32" s="144">
        <v>2673410</v>
      </c>
      <c r="AX32" s="144">
        <v>10055.25</v>
      </c>
      <c r="AY32" s="145">
        <v>3.8E-3</v>
      </c>
      <c r="AZ32" s="5"/>
      <c r="BA32" s="7"/>
    </row>
    <row r="33" spans="1:53" ht="336">
      <c r="A33" s="6" t="s">
        <v>344</v>
      </c>
      <c r="B33" s="6" t="s">
        <v>344</v>
      </c>
      <c r="C33" s="6" t="s">
        <v>344</v>
      </c>
      <c r="D33" s="6" t="s">
        <v>423</v>
      </c>
      <c r="E33" s="117" t="s">
        <v>424</v>
      </c>
      <c r="F33" s="118" t="s">
        <v>347</v>
      </c>
      <c r="G33" s="119">
        <v>1</v>
      </c>
      <c r="H33" s="118"/>
      <c r="I33" s="120" t="s">
        <v>344</v>
      </c>
      <c r="J33" s="121" t="s">
        <v>344</v>
      </c>
      <c r="K33" s="122" t="s">
        <v>344</v>
      </c>
      <c r="L33" s="123" t="s">
        <v>344</v>
      </c>
      <c r="M33" s="121" t="s">
        <v>344</v>
      </c>
      <c r="N33" s="124"/>
      <c r="O33" s="124"/>
      <c r="P33" s="124"/>
      <c r="Q33" s="125" t="s">
        <v>348</v>
      </c>
      <c r="R33" s="126" t="s">
        <v>348</v>
      </c>
      <c r="S33" s="126" t="s">
        <v>348</v>
      </c>
      <c r="T33" s="126" t="s">
        <v>348</v>
      </c>
      <c r="U33" s="126" t="s">
        <v>348</v>
      </c>
      <c r="V33" s="127" t="s">
        <v>344</v>
      </c>
      <c r="W33" s="128" t="s">
        <v>344</v>
      </c>
      <c r="X33" s="129" t="s">
        <v>344</v>
      </c>
      <c r="Y33" s="130" t="s">
        <v>344</v>
      </c>
      <c r="Z33" s="131" t="s">
        <v>349</v>
      </c>
      <c r="AA33" s="132" t="s">
        <v>344</v>
      </c>
      <c r="AB33" s="132" t="s">
        <v>344</v>
      </c>
      <c r="AC33" s="132" t="s">
        <v>344</v>
      </c>
      <c r="AD33" s="133" t="s">
        <v>344</v>
      </c>
      <c r="AE33" s="134" t="s">
        <v>344</v>
      </c>
      <c r="AF33" s="134">
        <v>125450</v>
      </c>
      <c r="AG33" s="134">
        <v>5.5599999999999997E-2</v>
      </c>
      <c r="AH33" s="134">
        <v>132425</v>
      </c>
      <c r="AI33" s="135" t="s">
        <v>344</v>
      </c>
      <c r="AJ33" s="136" t="s">
        <v>344</v>
      </c>
      <c r="AK33" s="137" t="s">
        <v>344</v>
      </c>
      <c r="AL33" s="138" t="s">
        <v>344</v>
      </c>
      <c r="AM33" s="139" t="s">
        <v>350</v>
      </c>
      <c r="AN33" s="140" t="s">
        <v>344</v>
      </c>
      <c r="AO33" s="140" t="s">
        <v>344</v>
      </c>
      <c r="AP33" s="141" t="s">
        <v>344</v>
      </c>
      <c r="AQ33" s="142">
        <v>107529</v>
      </c>
      <c r="AR33" s="143">
        <v>20430</v>
      </c>
      <c r="AS33" s="143">
        <v>127959</v>
      </c>
      <c r="AT33" s="143">
        <v>107529</v>
      </c>
      <c r="AU33" s="143">
        <v>127959</v>
      </c>
      <c r="AV33" s="144">
        <v>130192</v>
      </c>
      <c r="AW33" s="144">
        <v>130192</v>
      </c>
      <c r="AX33" s="144">
        <v>3157.95</v>
      </c>
      <c r="AY33" s="145">
        <v>2.4299999999999999E-2</v>
      </c>
      <c r="AZ33" s="5"/>
      <c r="BA33" s="7"/>
    </row>
    <row r="34" spans="1:53" ht="336">
      <c r="A34" s="6" t="s">
        <v>344</v>
      </c>
      <c r="B34" s="6" t="s">
        <v>344</v>
      </c>
      <c r="C34" s="6" t="s">
        <v>344</v>
      </c>
      <c r="D34" s="6" t="s">
        <v>423</v>
      </c>
      <c r="E34" s="117" t="s">
        <v>425</v>
      </c>
      <c r="F34" s="118" t="s">
        <v>347</v>
      </c>
      <c r="G34" s="119">
        <v>1</v>
      </c>
      <c r="H34" s="118"/>
      <c r="I34" s="120" t="s">
        <v>344</v>
      </c>
      <c r="J34" s="121" t="s">
        <v>344</v>
      </c>
      <c r="K34" s="122" t="s">
        <v>344</v>
      </c>
      <c r="L34" s="123" t="s">
        <v>344</v>
      </c>
      <c r="M34" s="121" t="s">
        <v>344</v>
      </c>
      <c r="N34" s="124"/>
      <c r="O34" s="124"/>
      <c r="P34" s="124"/>
      <c r="Q34" s="125" t="s">
        <v>348</v>
      </c>
      <c r="R34" s="126" t="s">
        <v>348</v>
      </c>
      <c r="S34" s="126" t="s">
        <v>348</v>
      </c>
      <c r="T34" s="126" t="s">
        <v>348</v>
      </c>
      <c r="U34" s="126" t="s">
        <v>348</v>
      </c>
      <c r="V34" s="127" t="s">
        <v>344</v>
      </c>
      <c r="W34" s="128" t="s">
        <v>344</v>
      </c>
      <c r="X34" s="129" t="s">
        <v>344</v>
      </c>
      <c r="Y34" s="130" t="s">
        <v>344</v>
      </c>
      <c r="Z34" s="131" t="s">
        <v>349</v>
      </c>
      <c r="AA34" s="132" t="s">
        <v>344</v>
      </c>
      <c r="AB34" s="132" t="s">
        <v>344</v>
      </c>
      <c r="AC34" s="132" t="s">
        <v>344</v>
      </c>
      <c r="AD34" s="133" t="s">
        <v>344</v>
      </c>
      <c r="AE34" s="134" t="s">
        <v>344</v>
      </c>
      <c r="AF34" s="134">
        <v>288399</v>
      </c>
      <c r="AG34" s="134">
        <v>5.5599999999999997E-2</v>
      </c>
      <c r="AH34" s="134">
        <v>304434</v>
      </c>
      <c r="AI34" s="135" t="s">
        <v>344</v>
      </c>
      <c r="AJ34" s="136" t="s">
        <v>344</v>
      </c>
      <c r="AK34" s="137" t="s">
        <v>344</v>
      </c>
      <c r="AL34" s="138" t="s">
        <v>344</v>
      </c>
      <c r="AM34" s="139" t="s">
        <v>350</v>
      </c>
      <c r="AN34" s="140" t="s">
        <v>344</v>
      </c>
      <c r="AO34" s="140" t="s">
        <v>344</v>
      </c>
      <c r="AP34" s="141" t="s">
        <v>344</v>
      </c>
      <c r="AQ34" s="142">
        <v>247199</v>
      </c>
      <c r="AR34" s="143">
        <v>46968</v>
      </c>
      <c r="AS34" s="143">
        <v>294167</v>
      </c>
      <c r="AT34" s="143">
        <v>247199</v>
      </c>
      <c r="AU34" s="143">
        <v>294167</v>
      </c>
      <c r="AV34" s="144">
        <v>299300</v>
      </c>
      <c r="AW34" s="144">
        <v>299300</v>
      </c>
      <c r="AX34" s="144">
        <v>7259.87</v>
      </c>
      <c r="AY34" s="145">
        <v>2.4299999999999999E-2</v>
      </c>
      <c r="AZ34" s="5"/>
      <c r="BA34" s="7"/>
    </row>
    <row r="35" spans="1:53" ht="336">
      <c r="A35" s="6" t="s">
        <v>344</v>
      </c>
      <c r="B35" s="6" t="s">
        <v>344</v>
      </c>
      <c r="C35" s="6" t="s">
        <v>344</v>
      </c>
      <c r="D35" s="6" t="s">
        <v>423</v>
      </c>
      <c r="E35" s="117" t="s">
        <v>426</v>
      </c>
      <c r="F35" s="118" t="s">
        <v>347</v>
      </c>
      <c r="G35" s="119">
        <v>1</v>
      </c>
      <c r="H35" s="118"/>
      <c r="I35" s="120" t="s">
        <v>344</v>
      </c>
      <c r="J35" s="121" t="s">
        <v>344</v>
      </c>
      <c r="K35" s="122" t="s">
        <v>344</v>
      </c>
      <c r="L35" s="123" t="s">
        <v>344</v>
      </c>
      <c r="M35" s="121" t="s">
        <v>344</v>
      </c>
      <c r="N35" s="124"/>
      <c r="O35" s="124"/>
      <c r="P35" s="124"/>
      <c r="Q35" s="125" t="s">
        <v>348</v>
      </c>
      <c r="R35" s="126" t="s">
        <v>348</v>
      </c>
      <c r="S35" s="126" t="s">
        <v>348</v>
      </c>
      <c r="T35" s="126" t="s">
        <v>348</v>
      </c>
      <c r="U35" s="126" t="s">
        <v>348</v>
      </c>
      <c r="V35" s="127" t="s">
        <v>344</v>
      </c>
      <c r="W35" s="128" t="s">
        <v>344</v>
      </c>
      <c r="X35" s="129" t="s">
        <v>344</v>
      </c>
      <c r="Y35" s="130" t="s">
        <v>344</v>
      </c>
      <c r="Z35" s="131" t="s">
        <v>349</v>
      </c>
      <c r="AA35" s="132" t="s">
        <v>344</v>
      </c>
      <c r="AB35" s="132" t="s">
        <v>344</v>
      </c>
      <c r="AC35" s="132" t="s">
        <v>344</v>
      </c>
      <c r="AD35" s="133" t="s">
        <v>344</v>
      </c>
      <c r="AE35" s="134" t="s">
        <v>344</v>
      </c>
      <c r="AF35" s="134">
        <v>344099</v>
      </c>
      <c r="AG35" s="134">
        <v>5.5599999999999997E-2</v>
      </c>
      <c r="AH35" s="134">
        <v>363230</v>
      </c>
      <c r="AI35" s="135" t="s">
        <v>344</v>
      </c>
      <c r="AJ35" s="136" t="s">
        <v>344</v>
      </c>
      <c r="AK35" s="137" t="s">
        <v>344</v>
      </c>
      <c r="AL35" s="138" t="s">
        <v>344</v>
      </c>
      <c r="AM35" s="139" t="s">
        <v>350</v>
      </c>
      <c r="AN35" s="140" t="s">
        <v>344</v>
      </c>
      <c r="AO35" s="140" t="s">
        <v>344</v>
      </c>
      <c r="AP35" s="141" t="s">
        <v>344</v>
      </c>
      <c r="AQ35" s="142">
        <v>294942</v>
      </c>
      <c r="AR35" s="143">
        <v>56039</v>
      </c>
      <c r="AS35" s="143">
        <v>350980</v>
      </c>
      <c r="AT35" s="143">
        <v>294942</v>
      </c>
      <c r="AU35" s="143">
        <v>350980</v>
      </c>
      <c r="AV35" s="144">
        <v>357105</v>
      </c>
      <c r="AW35" s="144">
        <v>357105</v>
      </c>
      <c r="AX35" s="144">
        <v>8661.99</v>
      </c>
      <c r="AY35" s="145">
        <v>2.4299999999999999E-2</v>
      </c>
      <c r="AZ35" s="5"/>
      <c r="BA35" s="7"/>
    </row>
    <row r="36" spans="1:53" ht="336">
      <c r="A36" s="6" t="s">
        <v>344</v>
      </c>
      <c r="B36" s="6" t="s">
        <v>344</v>
      </c>
      <c r="C36" s="6" t="s">
        <v>344</v>
      </c>
      <c r="D36" s="6" t="s">
        <v>423</v>
      </c>
      <c r="E36" s="117" t="s">
        <v>427</v>
      </c>
      <c r="F36" s="118" t="s">
        <v>347</v>
      </c>
      <c r="G36" s="119">
        <v>1</v>
      </c>
      <c r="H36" s="118"/>
      <c r="I36" s="120" t="s">
        <v>344</v>
      </c>
      <c r="J36" s="121" t="s">
        <v>344</v>
      </c>
      <c r="K36" s="122" t="s">
        <v>344</v>
      </c>
      <c r="L36" s="123" t="s">
        <v>344</v>
      </c>
      <c r="M36" s="121" t="s">
        <v>344</v>
      </c>
      <c r="N36" s="124"/>
      <c r="O36" s="124"/>
      <c r="P36" s="124"/>
      <c r="Q36" s="125" t="s">
        <v>348</v>
      </c>
      <c r="R36" s="126" t="s">
        <v>348</v>
      </c>
      <c r="S36" s="126" t="s">
        <v>348</v>
      </c>
      <c r="T36" s="126" t="s">
        <v>348</v>
      </c>
      <c r="U36" s="126" t="s">
        <v>348</v>
      </c>
      <c r="V36" s="127" t="s">
        <v>344</v>
      </c>
      <c r="W36" s="128" t="s">
        <v>344</v>
      </c>
      <c r="X36" s="129" t="s">
        <v>344</v>
      </c>
      <c r="Y36" s="130" t="s">
        <v>344</v>
      </c>
      <c r="Z36" s="131" t="s">
        <v>349</v>
      </c>
      <c r="AA36" s="132" t="s">
        <v>344</v>
      </c>
      <c r="AB36" s="132" t="s">
        <v>344</v>
      </c>
      <c r="AC36" s="132" t="s">
        <v>344</v>
      </c>
      <c r="AD36" s="133" t="s">
        <v>344</v>
      </c>
      <c r="AE36" s="134" t="s">
        <v>344</v>
      </c>
      <c r="AF36" s="134">
        <v>137350</v>
      </c>
      <c r="AG36" s="134">
        <v>5.5599999999999997E-2</v>
      </c>
      <c r="AH36" s="134">
        <v>144987</v>
      </c>
      <c r="AI36" s="135" t="s">
        <v>344</v>
      </c>
      <c r="AJ36" s="136" t="s">
        <v>344</v>
      </c>
      <c r="AK36" s="137" t="s">
        <v>344</v>
      </c>
      <c r="AL36" s="138" t="s">
        <v>344</v>
      </c>
      <c r="AM36" s="139" t="s">
        <v>350</v>
      </c>
      <c r="AN36" s="140" t="s">
        <v>344</v>
      </c>
      <c r="AO36" s="140" t="s">
        <v>344</v>
      </c>
      <c r="AP36" s="141" t="s">
        <v>344</v>
      </c>
      <c r="AQ36" s="142">
        <v>117729</v>
      </c>
      <c r="AR36" s="143">
        <v>22368</v>
      </c>
      <c r="AS36" s="143">
        <v>140097</v>
      </c>
      <c r="AT36" s="143">
        <v>117729</v>
      </c>
      <c r="AU36" s="143">
        <v>140097</v>
      </c>
      <c r="AV36" s="144">
        <v>142542</v>
      </c>
      <c r="AW36" s="144">
        <v>142542</v>
      </c>
      <c r="AX36" s="144">
        <v>3457.51</v>
      </c>
      <c r="AY36" s="145">
        <v>2.4299999999999999E-2</v>
      </c>
      <c r="AZ36" s="5"/>
      <c r="BA36" s="7"/>
    </row>
    <row r="37" spans="1:53" ht="336">
      <c r="A37" s="6" t="s">
        <v>344</v>
      </c>
      <c r="B37" s="6" t="s">
        <v>344</v>
      </c>
      <c r="C37" s="6" t="s">
        <v>344</v>
      </c>
      <c r="D37" s="6" t="s">
        <v>423</v>
      </c>
      <c r="E37" s="117" t="s">
        <v>428</v>
      </c>
      <c r="F37" s="118" t="s">
        <v>347</v>
      </c>
      <c r="G37" s="119">
        <v>1</v>
      </c>
      <c r="H37" s="118"/>
      <c r="I37" s="120" t="s">
        <v>344</v>
      </c>
      <c r="J37" s="121" t="s">
        <v>344</v>
      </c>
      <c r="K37" s="122" t="s">
        <v>344</v>
      </c>
      <c r="L37" s="123" t="s">
        <v>344</v>
      </c>
      <c r="M37" s="121" t="s">
        <v>344</v>
      </c>
      <c r="N37" s="124"/>
      <c r="O37" s="124"/>
      <c r="P37" s="124"/>
      <c r="Q37" s="125" t="s">
        <v>348</v>
      </c>
      <c r="R37" s="126" t="s">
        <v>348</v>
      </c>
      <c r="S37" s="126" t="s">
        <v>348</v>
      </c>
      <c r="T37" s="126" t="s">
        <v>348</v>
      </c>
      <c r="U37" s="126" t="s">
        <v>348</v>
      </c>
      <c r="V37" s="127" t="s">
        <v>344</v>
      </c>
      <c r="W37" s="128" t="s">
        <v>344</v>
      </c>
      <c r="X37" s="129" t="s">
        <v>344</v>
      </c>
      <c r="Y37" s="130" t="s">
        <v>344</v>
      </c>
      <c r="Z37" s="131" t="s">
        <v>349</v>
      </c>
      <c r="AA37" s="132" t="s">
        <v>344</v>
      </c>
      <c r="AB37" s="132" t="s">
        <v>344</v>
      </c>
      <c r="AC37" s="132" t="s">
        <v>344</v>
      </c>
      <c r="AD37" s="133" t="s">
        <v>344</v>
      </c>
      <c r="AE37" s="134" t="s">
        <v>344</v>
      </c>
      <c r="AF37" s="134">
        <v>291599</v>
      </c>
      <c r="AG37" s="134">
        <v>5.5599999999999997E-2</v>
      </c>
      <c r="AH37" s="134">
        <v>307811</v>
      </c>
      <c r="AI37" s="135" t="s">
        <v>344</v>
      </c>
      <c r="AJ37" s="136" t="s">
        <v>344</v>
      </c>
      <c r="AK37" s="137" t="s">
        <v>344</v>
      </c>
      <c r="AL37" s="138" t="s">
        <v>344</v>
      </c>
      <c r="AM37" s="139" t="s">
        <v>350</v>
      </c>
      <c r="AN37" s="140" t="s">
        <v>344</v>
      </c>
      <c r="AO37" s="140" t="s">
        <v>344</v>
      </c>
      <c r="AP37" s="141" t="s">
        <v>344</v>
      </c>
      <c r="AQ37" s="142">
        <v>249942</v>
      </c>
      <c r="AR37" s="143">
        <v>47489</v>
      </c>
      <c r="AS37" s="143">
        <v>297430</v>
      </c>
      <c r="AT37" s="143">
        <v>249942</v>
      </c>
      <c r="AU37" s="143">
        <v>297430</v>
      </c>
      <c r="AV37" s="144">
        <v>302621</v>
      </c>
      <c r="AW37" s="144">
        <v>302621</v>
      </c>
      <c r="AX37" s="144">
        <v>7340.41</v>
      </c>
      <c r="AY37" s="145">
        <v>2.4299999999999999E-2</v>
      </c>
      <c r="AZ37" s="5"/>
      <c r="BA37" s="7"/>
    </row>
    <row r="38" spans="1:53" ht="336">
      <c r="A38" s="6" t="s">
        <v>344</v>
      </c>
      <c r="B38" s="6" t="s">
        <v>344</v>
      </c>
      <c r="C38" s="6" t="s">
        <v>344</v>
      </c>
      <c r="D38" s="6" t="s">
        <v>423</v>
      </c>
      <c r="E38" s="117" t="s">
        <v>429</v>
      </c>
      <c r="F38" s="118" t="s">
        <v>347</v>
      </c>
      <c r="G38" s="119">
        <v>1</v>
      </c>
      <c r="H38" s="118"/>
      <c r="I38" s="120" t="s">
        <v>344</v>
      </c>
      <c r="J38" s="121" t="s">
        <v>344</v>
      </c>
      <c r="K38" s="122" t="s">
        <v>344</v>
      </c>
      <c r="L38" s="123" t="s">
        <v>344</v>
      </c>
      <c r="M38" s="121" t="s">
        <v>344</v>
      </c>
      <c r="N38" s="124"/>
      <c r="O38" s="124"/>
      <c r="P38" s="124"/>
      <c r="Q38" s="125" t="s">
        <v>348</v>
      </c>
      <c r="R38" s="126" t="s">
        <v>348</v>
      </c>
      <c r="S38" s="126" t="s">
        <v>348</v>
      </c>
      <c r="T38" s="126" t="s">
        <v>348</v>
      </c>
      <c r="U38" s="126" t="s">
        <v>348</v>
      </c>
      <c r="V38" s="127" t="s">
        <v>344</v>
      </c>
      <c r="W38" s="128" t="s">
        <v>344</v>
      </c>
      <c r="X38" s="129" t="s">
        <v>344</v>
      </c>
      <c r="Y38" s="130" t="s">
        <v>344</v>
      </c>
      <c r="Z38" s="131" t="s">
        <v>349</v>
      </c>
      <c r="AA38" s="132" t="s">
        <v>344</v>
      </c>
      <c r="AB38" s="132" t="s">
        <v>344</v>
      </c>
      <c r="AC38" s="132" t="s">
        <v>344</v>
      </c>
      <c r="AD38" s="133" t="s">
        <v>344</v>
      </c>
      <c r="AE38" s="134" t="s">
        <v>344</v>
      </c>
      <c r="AF38" s="134">
        <v>344099</v>
      </c>
      <c r="AG38" s="134">
        <v>5.5599999999999997E-2</v>
      </c>
      <c r="AH38" s="134">
        <v>363230</v>
      </c>
      <c r="AI38" s="135" t="s">
        <v>344</v>
      </c>
      <c r="AJ38" s="136" t="s">
        <v>344</v>
      </c>
      <c r="AK38" s="137" t="s">
        <v>344</v>
      </c>
      <c r="AL38" s="138" t="s">
        <v>344</v>
      </c>
      <c r="AM38" s="139" t="s">
        <v>350</v>
      </c>
      <c r="AN38" s="140" t="s">
        <v>344</v>
      </c>
      <c r="AO38" s="140" t="s">
        <v>344</v>
      </c>
      <c r="AP38" s="141" t="s">
        <v>344</v>
      </c>
      <c r="AQ38" s="142">
        <v>294942</v>
      </c>
      <c r="AR38" s="143">
        <v>56039</v>
      </c>
      <c r="AS38" s="143">
        <v>350980</v>
      </c>
      <c r="AT38" s="143">
        <v>294942</v>
      </c>
      <c r="AU38" s="143">
        <v>350980</v>
      </c>
      <c r="AV38" s="144">
        <v>357105</v>
      </c>
      <c r="AW38" s="144">
        <v>357105</v>
      </c>
      <c r="AX38" s="144">
        <v>8661.99</v>
      </c>
      <c r="AY38" s="145">
        <v>2.4299999999999999E-2</v>
      </c>
      <c r="AZ38" s="5"/>
      <c r="BA38" s="7"/>
    </row>
    <row r="39" spans="1:53" ht="336">
      <c r="A39" s="6" t="s">
        <v>344</v>
      </c>
      <c r="B39" s="6" t="s">
        <v>344</v>
      </c>
      <c r="C39" s="6" t="s">
        <v>344</v>
      </c>
      <c r="D39" s="6" t="s">
        <v>430</v>
      </c>
      <c r="E39" s="117" t="s">
        <v>431</v>
      </c>
      <c r="F39" s="118" t="s">
        <v>347</v>
      </c>
      <c r="G39" s="119">
        <v>1</v>
      </c>
      <c r="H39" s="118"/>
      <c r="I39" s="120" t="s">
        <v>344</v>
      </c>
      <c r="J39" s="121" t="s">
        <v>344</v>
      </c>
      <c r="K39" s="122" t="s">
        <v>344</v>
      </c>
      <c r="L39" s="123" t="s">
        <v>344</v>
      </c>
      <c r="M39" s="121" t="s">
        <v>344</v>
      </c>
      <c r="N39" s="124"/>
      <c r="O39" s="124"/>
      <c r="P39" s="124"/>
      <c r="Q39" s="125" t="s">
        <v>348</v>
      </c>
      <c r="R39" s="126" t="s">
        <v>348</v>
      </c>
      <c r="S39" s="126" t="s">
        <v>348</v>
      </c>
      <c r="T39" s="126" t="s">
        <v>348</v>
      </c>
      <c r="U39" s="126" t="s">
        <v>348</v>
      </c>
      <c r="V39" s="127" t="s">
        <v>344</v>
      </c>
      <c r="W39" s="128" t="s">
        <v>344</v>
      </c>
      <c r="X39" s="129" t="s">
        <v>344</v>
      </c>
      <c r="Y39" s="130" t="s">
        <v>344</v>
      </c>
      <c r="Z39" s="131" t="s">
        <v>349</v>
      </c>
      <c r="AA39" s="132" t="s">
        <v>344</v>
      </c>
      <c r="AB39" s="132" t="s">
        <v>344</v>
      </c>
      <c r="AC39" s="132" t="s">
        <v>344</v>
      </c>
      <c r="AD39" s="133" t="s">
        <v>344</v>
      </c>
      <c r="AE39" s="134" t="s">
        <v>344</v>
      </c>
      <c r="AF39" s="134">
        <v>912849</v>
      </c>
      <c r="AG39" s="134">
        <v>5.5599999999999997E-2</v>
      </c>
      <c r="AH39" s="134">
        <v>963603</v>
      </c>
      <c r="AI39" s="135" t="s">
        <v>344</v>
      </c>
      <c r="AJ39" s="136" t="s">
        <v>344</v>
      </c>
      <c r="AK39" s="137" t="s">
        <v>344</v>
      </c>
      <c r="AL39" s="138" t="s">
        <v>344</v>
      </c>
      <c r="AM39" s="139" t="s">
        <v>350</v>
      </c>
      <c r="AN39" s="140" t="s">
        <v>344</v>
      </c>
      <c r="AO39" s="140" t="s">
        <v>344</v>
      </c>
      <c r="AP39" s="141" t="s">
        <v>344</v>
      </c>
      <c r="AQ39" s="142">
        <v>805455</v>
      </c>
      <c r="AR39" s="143">
        <v>153036</v>
      </c>
      <c r="AS39" s="143">
        <v>958491</v>
      </c>
      <c r="AT39" s="143">
        <v>805455</v>
      </c>
      <c r="AU39" s="143">
        <v>958491</v>
      </c>
      <c r="AV39" s="144">
        <v>961047</v>
      </c>
      <c r="AW39" s="144">
        <v>961047</v>
      </c>
      <c r="AX39" s="144">
        <v>3614.7</v>
      </c>
      <c r="AY39" s="145">
        <v>3.8E-3</v>
      </c>
      <c r="AZ39" s="5"/>
      <c r="BA39" s="7"/>
    </row>
    <row r="40" spans="1:53" ht="336">
      <c r="A40" s="6" t="s">
        <v>344</v>
      </c>
      <c r="B40" s="6" t="s">
        <v>344</v>
      </c>
      <c r="C40" s="6" t="s">
        <v>344</v>
      </c>
      <c r="D40" s="6" t="s">
        <v>432</v>
      </c>
      <c r="E40" s="117" t="s">
        <v>433</v>
      </c>
      <c r="F40" s="118" t="s">
        <v>347</v>
      </c>
      <c r="G40" s="119">
        <v>1</v>
      </c>
      <c r="H40" s="118"/>
      <c r="I40" s="120" t="s">
        <v>344</v>
      </c>
      <c r="J40" s="121" t="s">
        <v>344</v>
      </c>
      <c r="K40" s="122" t="s">
        <v>344</v>
      </c>
      <c r="L40" s="123" t="s">
        <v>344</v>
      </c>
      <c r="M40" s="121" t="s">
        <v>344</v>
      </c>
      <c r="N40" s="124"/>
      <c r="O40" s="124"/>
      <c r="P40" s="124"/>
      <c r="Q40" s="125" t="s">
        <v>348</v>
      </c>
      <c r="R40" s="126" t="s">
        <v>348</v>
      </c>
      <c r="S40" s="126" t="s">
        <v>348</v>
      </c>
      <c r="T40" s="126" t="s">
        <v>348</v>
      </c>
      <c r="U40" s="126" t="s">
        <v>348</v>
      </c>
      <c r="V40" s="127" t="s">
        <v>344</v>
      </c>
      <c r="W40" s="128" t="s">
        <v>344</v>
      </c>
      <c r="X40" s="129" t="s">
        <v>344</v>
      </c>
      <c r="Y40" s="130" t="s">
        <v>344</v>
      </c>
      <c r="Z40" s="131" t="s">
        <v>349</v>
      </c>
      <c r="AA40" s="132" t="s">
        <v>344</v>
      </c>
      <c r="AB40" s="132" t="s">
        <v>344</v>
      </c>
      <c r="AC40" s="132" t="s">
        <v>344</v>
      </c>
      <c r="AD40" s="133" t="s">
        <v>344</v>
      </c>
      <c r="AE40" s="134" t="s">
        <v>344</v>
      </c>
      <c r="AF40" s="134">
        <v>4178599</v>
      </c>
      <c r="AG40" s="134">
        <v>5.5599999999999997E-2</v>
      </c>
      <c r="AH40" s="134">
        <v>4410929</v>
      </c>
      <c r="AI40" s="135" t="s">
        <v>344</v>
      </c>
      <c r="AJ40" s="136" t="s">
        <v>344</v>
      </c>
      <c r="AK40" s="137" t="s">
        <v>344</v>
      </c>
      <c r="AL40" s="138" t="s">
        <v>344</v>
      </c>
      <c r="AM40" s="139" t="s">
        <v>350</v>
      </c>
      <c r="AN40" s="140" t="s">
        <v>344</v>
      </c>
      <c r="AO40" s="140" t="s">
        <v>344</v>
      </c>
      <c r="AP40" s="141" t="s">
        <v>344</v>
      </c>
      <c r="AQ40" s="142">
        <v>3686999</v>
      </c>
      <c r="AR40" s="143">
        <v>700530</v>
      </c>
      <c r="AS40" s="143">
        <v>4387529</v>
      </c>
      <c r="AT40" s="143">
        <v>3686999</v>
      </c>
      <c r="AU40" s="143">
        <v>4387529</v>
      </c>
      <c r="AV40" s="144">
        <v>4399229</v>
      </c>
      <c r="AW40" s="144">
        <v>4399229</v>
      </c>
      <c r="AX40" s="144">
        <v>16546.41</v>
      </c>
      <c r="AY40" s="145">
        <v>3.8E-3</v>
      </c>
      <c r="AZ40" s="5"/>
      <c r="BA40" s="7"/>
    </row>
    <row r="41" spans="1:53" ht="336">
      <c r="A41" s="6" t="s">
        <v>344</v>
      </c>
      <c r="B41" s="6" t="s">
        <v>344</v>
      </c>
      <c r="C41" s="6" t="s">
        <v>344</v>
      </c>
      <c r="D41" s="6" t="s">
        <v>434</v>
      </c>
      <c r="E41" s="117" t="s">
        <v>435</v>
      </c>
      <c r="F41" s="118" t="s">
        <v>347</v>
      </c>
      <c r="G41" s="119">
        <v>1</v>
      </c>
      <c r="H41" s="118"/>
      <c r="I41" s="120" t="s">
        <v>344</v>
      </c>
      <c r="J41" s="121" t="s">
        <v>344</v>
      </c>
      <c r="K41" s="122" t="s">
        <v>344</v>
      </c>
      <c r="L41" s="123" t="s">
        <v>344</v>
      </c>
      <c r="M41" s="121" t="s">
        <v>344</v>
      </c>
      <c r="N41" s="124"/>
      <c r="O41" s="124"/>
      <c r="P41" s="124"/>
      <c r="Q41" s="125" t="s">
        <v>348</v>
      </c>
      <c r="R41" s="126" t="s">
        <v>348</v>
      </c>
      <c r="S41" s="126" t="s">
        <v>348</v>
      </c>
      <c r="T41" s="126" t="s">
        <v>348</v>
      </c>
      <c r="U41" s="126" t="s">
        <v>348</v>
      </c>
      <c r="V41" s="127" t="s">
        <v>344</v>
      </c>
      <c r="W41" s="128" t="s">
        <v>344</v>
      </c>
      <c r="X41" s="129" t="s">
        <v>344</v>
      </c>
      <c r="Y41" s="130" t="s">
        <v>344</v>
      </c>
      <c r="Z41" s="131" t="s">
        <v>349</v>
      </c>
      <c r="AA41" s="132" t="s">
        <v>344</v>
      </c>
      <c r="AB41" s="132" t="s">
        <v>344</v>
      </c>
      <c r="AC41" s="132" t="s">
        <v>344</v>
      </c>
      <c r="AD41" s="133" t="s">
        <v>344</v>
      </c>
      <c r="AE41" s="134" t="s">
        <v>344</v>
      </c>
      <c r="AF41" s="134">
        <v>60462</v>
      </c>
      <c r="AG41" s="134">
        <v>5.5599999999999997E-2</v>
      </c>
      <c r="AH41" s="134">
        <v>63823</v>
      </c>
      <c r="AI41" s="135" t="s">
        <v>344</v>
      </c>
      <c r="AJ41" s="136" t="s">
        <v>344</v>
      </c>
      <c r="AK41" s="137" t="s">
        <v>344</v>
      </c>
      <c r="AL41" s="138" t="s">
        <v>344</v>
      </c>
      <c r="AM41" s="139" t="s">
        <v>350</v>
      </c>
      <c r="AN41" s="140" t="s">
        <v>344</v>
      </c>
      <c r="AO41" s="140" t="s">
        <v>344</v>
      </c>
      <c r="AP41" s="141" t="s">
        <v>344</v>
      </c>
      <c r="AQ41" s="142">
        <v>53348</v>
      </c>
      <c r="AR41" s="143">
        <v>10136</v>
      </c>
      <c r="AS41" s="143">
        <v>63485</v>
      </c>
      <c r="AT41" s="143">
        <v>53348</v>
      </c>
      <c r="AU41" s="143">
        <v>63485</v>
      </c>
      <c r="AV41" s="144">
        <v>63654</v>
      </c>
      <c r="AW41" s="144">
        <v>63654</v>
      </c>
      <c r="AX41" s="144">
        <v>239.42</v>
      </c>
      <c r="AY41" s="145">
        <v>3.8E-3</v>
      </c>
      <c r="AZ41" s="5"/>
      <c r="BA41" s="7"/>
    </row>
    <row r="42" spans="1:53" ht="336">
      <c r="A42" s="6" t="s">
        <v>344</v>
      </c>
      <c r="B42" s="6" t="s">
        <v>344</v>
      </c>
      <c r="C42" s="6" t="s">
        <v>344</v>
      </c>
      <c r="D42" s="6" t="s">
        <v>436</v>
      </c>
      <c r="E42" s="117" t="s">
        <v>437</v>
      </c>
      <c r="F42" s="118" t="s">
        <v>347</v>
      </c>
      <c r="G42" s="119">
        <v>1</v>
      </c>
      <c r="H42" s="118"/>
      <c r="I42" s="120" t="s">
        <v>344</v>
      </c>
      <c r="J42" s="121" t="s">
        <v>344</v>
      </c>
      <c r="K42" s="122" t="s">
        <v>344</v>
      </c>
      <c r="L42" s="123" t="s">
        <v>344</v>
      </c>
      <c r="M42" s="121" t="s">
        <v>344</v>
      </c>
      <c r="N42" s="124"/>
      <c r="O42" s="124"/>
      <c r="P42" s="124"/>
      <c r="Q42" s="125" t="s">
        <v>348</v>
      </c>
      <c r="R42" s="126" t="s">
        <v>348</v>
      </c>
      <c r="S42" s="126" t="s">
        <v>348</v>
      </c>
      <c r="T42" s="126" t="s">
        <v>348</v>
      </c>
      <c r="U42" s="126" t="s">
        <v>348</v>
      </c>
      <c r="V42" s="127" t="s">
        <v>344</v>
      </c>
      <c r="W42" s="128" t="s">
        <v>344</v>
      </c>
      <c r="X42" s="129" t="s">
        <v>344</v>
      </c>
      <c r="Y42" s="130" t="s">
        <v>344</v>
      </c>
      <c r="Z42" s="131" t="s">
        <v>349</v>
      </c>
      <c r="AA42" s="132" t="s">
        <v>344</v>
      </c>
      <c r="AB42" s="132" t="s">
        <v>344</v>
      </c>
      <c r="AC42" s="132" t="s">
        <v>344</v>
      </c>
      <c r="AD42" s="133" t="s">
        <v>344</v>
      </c>
      <c r="AE42" s="134" t="s">
        <v>344</v>
      </c>
      <c r="AF42" s="134">
        <v>1272504</v>
      </c>
      <c r="AG42" s="134">
        <v>5.5599999999999997E-2</v>
      </c>
      <c r="AH42" s="134">
        <v>1343255</v>
      </c>
      <c r="AI42" s="135" t="s">
        <v>344</v>
      </c>
      <c r="AJ42" s="136" t="s">
        <v>344</v>
      </c>
      <c r="AK42" s="137" t="s">
        <v>344</v>
      </c>
      <c r="AL42" s="138" t="s">
        <v>344</v>
      </c>
      <c r="AM42" s="139" t="s">
        <v>350</v>
      </c>
      <c r="AN42" s="140" t="s">
        <v>344</v>
      </c>
      <c r="AO42" s="140" t="s">
        <v>344</v>
      </c>
      <c r="AP42" s="141" t="s">
        <v>344</v>
      </c>
      <c r="AQ42" s="142">
        <v>1090717</v>
      </c>
      <c r="AR42" s="143">
        <v>207236</v>
      </c>
      <c r="AS42" s="143">
        <v>1297954</v>
      </c>
      <c r="AT42" s="143">
        <v>1090717</v>
      </c>
      <c r="AU42" s="143">
        <v>1297954</v>
      </c>
      <c r="AV42" s="144">
        <v>1320604</v>
      </c>
      <c r="AW42" s="144">
        <v>1320604</v>
      </c>
      <c r="AX42" s="144">
        <v>32032.73</v>
      </c>
      <c r="AY42" s="145">
        <v>2.4299999999999999E-2</v>
      </c>
      <c r="AZ42" s="5"/>
      <c r="BA42" s="7"/>
    </row>
    <row r="43" spans="1:53" ht="336">
      <c r="A43" s="6" t="s">
        <v>344</v>
      </c>
      <c r="B43" s="6" t="s">
        <v>344</v>
      </c>
      <c r="C43" s="6" t="s">
        <v>344</v>
      </c>
      <c r="D43" s="6" t="s">
        <v>438</v>
      </c>
      <c r="E43" s="117" t="s">
        <v>439</v>
      </c>
      <c r="F43" s="118" t="s">
        <v>347</v>
      </c>
      <c r="G43" s="119">
        <v>1</v>
      </c>
      <c r="H43" s="118"/>
      <c r="I43" s="120" t="s">
        <v>344</v>
      </c>
      <c r="J43" s="121" t="s">
        <v>344</v>
      </c>
      <c r="K43" s="122" t="s">
        <v>344</v>
      </c>
      <c r="L43" s="123" t="s">
        <v>344</v>
      </c>
      <c r="M43" s="121" t="s">
        <v>344</v>
      </c>
      <c r="N43" s="124"/>
      <c r="O43" s="124"/>
      <c r="P43" s="124"/>
      <c r="Q43" s="125" t="s">
        <v>348</v>
      </c>
      <c r="R43" s="126" t="s">
        <v>348</v>
      </c>
      <c r="S43" s="126" t="s">
        <v>348</v>
      </c>
      <c r="T43" s="126" t="s">
        <v>348</v>
      </c>
      <c r="U43" s="126" t="s">
        <v>348</v>
      </c>
      <c r="V43" s="127" t="s">
        <v>344</v>
      </c>
      <c r="W43" s="128" t="s">
        <v>344</v>
      </c>
      <c r="X43" s="129" t="s">
        <v>344</v>
      </c>
      <c r="Y43" s="130" t="s">
        <v>344</v>
      </c>
      <c r="Z43" s="131" t="s">
        <v>349</v>
      </c>
      <c r="AA43" s="132" t="s">
        <v>344</v>
      </c>
      <c r="AB43" s="132" t="s">
        <v>344</v>
      </c>
      <c r="AC43" s="132" t="s">
        <v>344</v>
      </c>
      <c r="AD43" s="133" t="s">
        <v>344</v>
      </c>
      <c r="AE43" s="134" t="s">
        <v>344</v>
      </c>
      <c r="AF43" s="134">
        <v>2539756</v>
      </c>
      <c r="AG43" s="134">
        <v>5.5599999999999997E-2</v>
      </c>
      <c r="AH43" s="134">
        <v>2680966</v>
      </c>
      <c r="AI43" s="135" t="s">
        <v>344</v>
      </c>
      <c r="AJ43" s="136" t="s">
        <v>344</v>
      </c>
      <c r="AK43" s="137" t="s">
        <v>344</v>
      </c>
      <c r="AL43" s="138" t="s">
        <v>344</v>
      </c>
      <c r="AM43" s="139" t="s">
        <v>350</v>
      </c>
      <c r="AN43" s="140" t="s">
        <v>344</v>
      </c>
      <c r="AO43" s="140" t="s">
        <v>344</v>
      </c>
      <c r="AP43" s="141" t="s">
        <v>344</v>
      </c>
      <c r="AQ43" s="142">
        <v>2176933</v>
      </c>
      <c r="AR43" s="143">
        <v>413617</v>
      </c>
      <c r="AS43" s="143">
        <v>2590551</v>
      </c>
      <c r="AT43" s="143">
        <v>2176933</v>
      </c>
      <c r="AU43" s="143">
        <v>2590551</v>
      </c>
      <c r="AV43" s="144">
        <v>2635758</v>
      </c>
      <c r="AW43" s="144">
        <v>2635758</v>
      </c>
      <c r="AX43" s="144">
        <v>63933.27</v>
      </c>
      <c r="AY43" s="145">
        <v>2.4299999999999999E-2</v>
      </c>
      <c r="AZ43" s="5"/>
      <c r="BA43" s="7"/>
    </row>
    <row r="44" spans="1:53" ht="336">
      <c r="A44" s="6" t="s">
        <v>344</v>
      </c>
      <c r="B44" s="6" t="s">
        <v>344</v>
      </c>
      <c r="C44" s="6" t="s">
        <v>344</v>
      </c>
      <c r="D44" s="6" t="s">
        <v>440</v>
      </c>
      <c r="E44" s="117" t="s">
        <v>441</v>
      </c>
      <c r="F44" s="118" t="s">
        <v>347</v>
      </c>
      <c r="G44" s="119">
        <v>1</v>
      </c>
      <c r="H44" s="118"/>
      <c r="I44" s="120" t="s">
        <v>344</v>
      </c>
      <c r="J44" s="121" t="s">
        <v>344</v>
      </c>
      <c r="K44" s="122" t="s">
        <v>344</v>
      </c>
      <c r="L44" s="123" t="s">
        <v>344</v>
      </c>
      <c r="M44" s="121" t="s">
        <v>344</v>
      </c>
      <c r="N44" s="124"/>
      <c r="O44" s="124"/>
      <c r="P44" s="124"/>
      <c r="Q44" s="125" t="s">
        <v>348</v>
      </c>
      <c r="R44" s="126" t="s">
        <v>348</v>
      </c>
      <c r="S44" s="126" t="s">
        <v>348</v>
      </c>
      <c r="T44" s="126" t="s">
        <v>348</v>
      </c>
      <c r="U44" s="126" t="s">
        <v>348</v>
      </c>
      <c r="V44" s="127" t="s">
        <v>344</v>
      </c>
      <c r="W44" s="128" t="s">
        <v>344</v>
      </c>
      <c r="X44" s="129" t="s">
        <v>344</v>
      </c>
      <c r="Y44" s="130" t="s">
        <v>344</v>
      </c>
      <c r="Z44" s="131" t="s">
        <v>349</v>
      </c>
      <c r="AA44" s="132" t="s">
        <v>344</v>
      </c>
      <c r="AB44" s="132" t="s">
        <v>344</v>
      </c>
      <c r="AC44" s="132" t="s">
        <v>344</v>
      </c>
      <c r="AD44" s="133" t="s">
        <v>344</v>
      </c>
      <c r="AE44" s="134" t="s">
        <v>344</v>
      </c>
      <c r="AF44" s="134">
        <v>3224896</v>
      </c>
      <c r="AG44" s="134">
        <v>5.5599999999999997E-2</v>
      </c>
      <c r="AH44" s="134">
        <v>3404200</v>
      </c>
      <c r="AI44" s="135" t="s">
        <v>344</v>
      </c>
      <c r="AJ44" s="136" t="s">
        <v>344</v>
      </c>
      <c r="AK44" s="137" t="s">
        <v>344</v>
      </c>
      <c r="AL44" s="138" t="s">
        <v>344</v>
      </c>
      <c r="AM44" s="139" t="s">
        <v>350</v>
      </c>
      <c r="AN44" s="140" t="s">
        <v>344</v>
      </c>
      <c r="AO44" s="140" t="s">
        <v>344</v>
      </c>
      <c r="AP44" s="141" t="s">
        <v>344</v>
      </c>
      <c r="AQ44" s="142">
        <v>2764196</v>
      </c>
      <c r="AR44" s="143">
        <v>525197</v>
      </c>
      <c r="AS44" s="143">
        <v>3289393</v>
      </c>
      <c r="AT44" s="143">
        <v>2764196</v>
      </c>
      <c r="AU44" s="143">
        <v>3289393</v>
      </c>
      <c r="AV44" s="144">
        <v>3346797</v>
      </c>
      <c r="AW44" s="144">
        <v>3346797</v>
      </c>
      <c r="AX44" s="144">
        <v>81180.3</v>
      </c>
      <c r="AY44" s="145">
        <v>2.4299999999999999E-2</v>
      </c>
      <c r="AZ44" s="5"/>
      <c r="BA44" s="7"/>
    </row>
    <row r="45" spans="1:53" ht="336">
      <c r="A45" s="6" t="s">
        <v>344</v>
      </c>
      <c r="B45" s="6" t="s">
        <v>344</v>
      </c>
      <c r="C45" s="6" t="s">
        <v>344</v>
      </c>
      <c r="D45" s="6" t="s">
        <v>442</v>
      </c>
      <c r="E45" s="117" t="s">
        <v>443</v>
      </c>
      <c r="F45" s="118" t="s">
        <v>347</v>
      </c>
      <c r="G45" s="119">
        <v>1</v>
      </c>
      <c r="H45" s="118"/>
      <c r="I45" s="120" t="s">
        <v>344</v>
      </c>
      <c r="J45" s="121" t="s">
        <v>344</v>
      </c>
      <c r="K45" s="122" t="s">
        <v>344</v>
      </c>
      <c r="L45" s="123" t="s">
        <v>344</v>
      </c>
      <c r="M45" s="121" t="s">
        <v>344</v>
      </c>
      <c r="N45" s="124"/>
      <c r="O45" s="124"/>
      <c r="P45" s="124"/>
      <c r="Q45" s="125" t="s">
        <v>348</v>
      </c>
      <c r="R45" s="126" t="s">
        <v>348</v>
      </c>
      <c r="S45" s="126" t="s">
        <v>348</v>
      </c>
      <c r="T45" s="126" t="s">
        <v>348</v>
      </c>
      <c r="U45" s="126" t="s">
        <v>348</v>
      </c>
      <c r="V45" s="127" t="s">
        <v>344</v>
      </c>
      <c r="W45" s="128" t="s">
        <v>344</v>
      </c>
      <c r="X45" s="129" t="s">
        <v>344</v>
      </c>
      <c r="Y45" s="130" t="s">
        <v>344</v>
      </c>
      <c r="Z45" s="131" t="s">
        <v>349</v>
      </c>
      <c r="AA45" s="132" t="s">
        <v>344</v>
      </c>
      <c r="AB45" s="132" t="s">
        <v>344</v>
      </c>
      <c r="AC45" s="132" t="s">
        <v>344</v>
      </c>
      <c r="AD45" s="133" t="s">
        <v>344</v>
      </c>
      <c r="AE45" s="134" t="s">
        <v>344</v>
      </c>
      <c r="AF45" s="134">
        <v>3624891</v>
      </c>
      <c r="AG45" s="134">
        <v>5.5599999999999997E-2</v>
      </c>
      <c r="AH45" s="134">
        <v>3826434</v>
      </c>
      <c r="AI45" s="135" t="s">
        <v>344</v>
      </c>
      <c r="AJ45" s="136" t="s">
        <v>344</v>
      </c>
      <c r="AK45" s="137" t="s">
        <v>344</v>
      </c>
      <c r="AL45" s="138" t="s">
        <v>344</v>
      </c>
      <c r="AM45" s="139" t="s">
        <v>350</v>
      </c>
      <c r="AN45" s="140" t="s">
        <v>344</v>
      </c>
      <c r="AO45" s="140" t="s">
        <v>344</v>
      </c>
      <c r="AP45" s="141" t="s">
        <v>344</v>
      </c>
      <c r="AQ45" s="142">
        <v>3107049</v>
      </c>
      <c r="AR45" s="143">
        <v>590339</v>
      </c>
      <c r="AS45" s="143">
        <v>3697388</v>
      </c>
      <c r="AT45" s="143">
        <v>3107049</v>
      </c>
      <c r="AU45" s="143">
        <v>3697388</v>
      </c>
      <c r="AV45" s="144">
        <v>3761911</v>
      </c>
      <c r="AW45" s="144">
        <v>3761911</v>
      </c>
      <c r="AX45" s="144">
        <v>91249.37</v>
      </c>
      <c r="AY45" s="145">
        <v>2.4299999999999999E-2</v>
      </c>
      <c r="AZ45" s="5"/>
      <c r="BA45" s="7"/>
    </row>
    <row r="46" spans="1:53" ht="84">
      <c r="A46" s="6" t="s">
        <v>278</v>
      </c>
      <c r="B46" s="6" t="s">
        <v>333</v>
      </c>
      <c r="C46" s="6" t="s">
        <v>444</v>
      </c>
      <c r="D46" s="6" t="s">
        <v>445</v>
      </c>
      <c r="E46" s="117" t="s">
        <v>446</v>
      </c>
      <c r="F46" s="118" t="s">
        <v>362</v>
      </c>
      <c r="G46" s="119">
        <v>1</v>
      </c>
      <c r="H46" s="118" t="s">
        <v>380</v>
      </c>
      <c r="I46" s="120" t="s">
        <v>282</v>
      </c>
      <c r="J46" s="121">
        <v>46134</v>
      </c>
      <c r="K46" s="122" t="s">
        <v>447</v>
      </c>
      <c r="L46" s="123" t="s">
        <v>289</v>
      </c>
      <c r="M46" s="121" t="s">
        <v>448</v>
      </c>
      <c r="N46" s="124">
        <v>1320000</v>
      </c>
      <c r="O46" s="124" t="s">
        <v>293</v>
      </c>
      <c r="P46" s="124" t="s">
        <v>287</v>
      </c>
      <c r="Q46" s="125">
        <f>IF(O46="IVA Incluido",(N46/1.19),N46)</f>
        <v>1320000</v>
      </c>
      <c r="R46" s="126">
        <f>IF(P46="Si tiene IVA",Q46*19%,0)</f>
        <v>250800</v>
      </c>
      <c r="S46" s="126">
        <f>Q46+R46</f>
        <v>1570800</v>
      </c>
      <c r="T46" s="126">
        <f>IF(B46="","",(N46*G46))</f>
        <v>1320000</v>
      </c>
      <c r="U46" s="126">
        <f>IF(B46="","",(S46*G46))</f>
        <v>1570800</v>
      </c>
      <c r="V46" s="127" t="s">
        <v>282</v>
      </c>
      <c r="W46" s="128">
        <v>46134</v>
      </c>
      <c r="X46" s="129" t="s">
        <v>369</v>
      </c>
      <c r="Y46" s="130" t="s">
        <v>289</v>
      </c>
      <c r="Z46" s="131" t="s">
        <v>370</v>
      </c>
      <c r="AA46" s="132">
        <v>1261500</v>
      </c>
      <c r="AB46" s="132" t="s">
        <v>293</v>
      </c>
      <c r="AC46" s="132" t="s">
        <v>287</v>
      </c>
      <c r="AD46" s="133">
        <f>IF(AB46="IVA Incluido",(AA46/1.19),AA46)</f>
        <v>1261500</v>
      </c>
      <c r="AE46" s="134">
        <f>IF(AC46="Si tiene IVA",AD46*19%,0)</f>
        <v>239685</v>
      </c>
      <c r="AF46" s="134">
        <f>AD46+AE46</f>
        <v>1501185</v>
      </c>
      <c r="AG46" s="134">
        <f>IF(O46="","",(AA46*G46))</f>
        <v>1261500</v>
      </c>
      <c r="AH46" s="134">
        <f>IF(O46="","",(AF46*G46))</f>
        <v>1501185</v>
      </c>
      <c r="AI46" s="135" t="s">
        <v>282</v>
      </c>
      <c r="AJ46" s="136">
        <v>46080</v>
      </c>
      <c r="AK46" s="137" t="s">
        <v>407</v>
      </c>
      <c r="AL46" s="138" t="s">
        <v>289</v>
      </c>
      <c r="AM46" s="139" t="s">
        <v>408</v>
      </c>
      <c r="AN46" s="140">
        <v>1600000</v>
      </c>
      <c r="AO46" s="140" t="s">
        <v>293</v>
      </c>
      <c r="AP46" s="141" t="s">
        <v>287</v>
      </c>
      <c r="AQ46" s="142">
        <f>IF(AO46="IVA Incluido",(AN46/1.19),AN46)</f>
        <v>1600000</v>
      </c>
      <c r="AR46" s="143">
        <f>IF(AP46="Si tiene IVA",AQ46*19%,0)</f>
        <v>304000</v>
      </c>
      <c r="AS46" s="143">
        <f>AQ46+AR46</f>
        <v>1904000</v>
      </c>
      <c r="AT46" s="143">
        <f>IF(AB46="","",(AN46*G46))</f>
        <v>1600000</v>
      </c>
      <c r="AU46" s="143">
        <f>IF(AB46="","",(AS46*G46))</f>
        <v>1904000</v>
      </c>
      <c r="AV46" s="144">
        <f>IF(A46="","",AVERAGE(S46,AF46,AS46))</f>
        <v>1658661.6666666667</v>
      </c>
      <c r="AW46" s="144">
        <f>IF(A46="","",AVERAGE(U46,AH46,AU46))</f>
        <v>1658661.6666666667</v>
      </c>
      <c r="AX46" s="144">
        <f>IF(N46="","",STDEV(U46,AH46,AU46))</f>
        <v>215301.49885296548</v>
      </c>
      <c r="AY46" s="145">
        <f>IF(N46="","",(AX46/AW46))</f>
        <v>0.12980434960292211</v>
      </c>
      <c r="AZ46" s="5"/>
      <c r="BA46" s="7">
        <f>COUNTA(M46,Z46,AM46)</f>
        <v>3</v>
      </c>
    </row>
    <row r="47" spans="1:53" ht="336">
      <c r="A47" s="6" t="s">
        <v>344</v>
      </c>
      <c r="B47" s="6" t="s">
        <v>344</v>
      </c>
      <c r="C47" s="6" t="s">
        <v>344</v>
      </c>
      <c r="D47" s="6" t="s">
        <v>449</v>
      </c>
      <c r="E47" s="117" t="s">
        <v>450</v>
      </c>
      <c r="F47" s="118" t="s">
        <v>347</v>
      </c>
      <c r="G47" s="119">
        <v>1</v>
      </c>
      <c r="H47" s="118"/>
      <c r="I47" s="120" t="s">
        <v>344</v>
      </c>
      <c r="J47" s="121" t="s">
        <v>344</v>
      </c>
      <c r="K47" s="122" t="s">
        <v>344</v>
      </c>
      <c r="L47" s="123" t="s">
        <v>344</v>
      </c>
      <c r="M47" s="121" t="s">
        <v>344</v>
      </c>
      <c r="N47" s="124"/>
      <c r="O47" s="124"/>
      <c r="P47" s="124"/>
      <c r="Q47" s="125" t="s">
        <v>348</v>
      </c>
      <c r="R47" s="126" t="s">
        <v>348</v>
      </c>
      <c r="S47" s="126" t="s">
        <v>348</v>
      </c>
      <c r="T47" s="126" t="s">
        <v>348</v>
      </c>
      <c r="U47" s="126" t="s">
        <v>348</v>
      </c>
      <c r="V47" s="127" t="s">
        <v>344</v>
      </c>
      <c r="W47" s="128" t="s">
        <v>344</v>
      </c>
      <c r="X47" s="129" t="s">
        <v>344</v>
      </c>
      <c r="Y47" s="130" t="s">
        <v>344</v>
      </c>
      <c r="Z47" s="131" t="s">
        <v>349</v>
      </c>
      <c r="AA47" s="132" t="s">
        <v>344</v>
      </c>
      <c r="AB47" s="132" t="s">
        <v>344</v>
      </c>
      <c r="AC47" s="132" t="s">
        <v>344</v>
      </c>
      <c r="AD47" s="133" t="s">
        <v>344</v>
      </c>
      <c r="AE47" s="134" t="s">
        <v>344</v>
      </c>
      <c r="AF47" s="134">
        <v>1841264</v>
      </c>
      <c r="AG47" s="134">
        <v>5.5599999999999997E-2</v>
      </c>
      <c r="AH47" s="134">
        <v>1943638</v>
      </c>
      <c r="AI47" s="135" t="s">
        <v>344</v>
      </c>
      <c r="AJ47" s="136" t="s">
        <v>344</v>
      </c>
      <c r="AK47" s="137" t="s">
        <v>344</v>
      </c>
      <c r="AL47" s="138" t="s">
        <v>344</v>
      </c>
      <c r="AM47" s="139" t="s">
        <v>350</v>
      </c>
      <c r="AN47" s="140" t="s">
        <v>344</v>
      </c>
      <c r="AO47" s="140" t="s">
        <v>344</v>
      </c>
      <c r="AP47" s="141" t="s">
        <v>344</v>
      </c>
      <c r="AQ47" s="142">
        <v>1578226</v>
      </c>
      <c r="AR47" s="143">
        <v>299863</v>
      </c>
      <c r="AS47" s="143">
        <v>1878089</v>
      </c>
      <c r="AT47" s="143">
        <v>1578226</v>
      </c>
      <c r="AU47" s="143">
        <v>1878089</v>
      </c>
      <c r="AV47" s="144">
        <v>1910863</v>
      </c>
      <c r="AW47" s="144">
        <v>1910863</v>
      </c>
      <c r="AX47" s="144">
        <v>46350.13</v>
      </c>
      <c r="AY47" s="145">
        <v>2.4299999999999999E-2</v>
      </c>
      <c r="AZ47" s="5"/>
      <c r="BA47" s="7"/>
    </row>
    <row r="48" spans="1:53" ht="336">
      <c r="A48" s="6" t="s">
        <v>344</v>
      </c>
      <c r="B48" s="6" t="s">
        <v>344</v>
      </c>
      <c r="C48" s="6" t="s">
        <v>344</v>
      </c>
      <c r="D48" s="6" t="s">
        <v>451</v>
      </c>
      <c r="E48" s="117" t="s">
        <v>452</v>
      </c>
      <c r="F48" s="118" t="s">
        <v>347</v>
      </c>
      <c r="G48" s="119">
        <v>1</v>
      </c>
      <c r="H48" s="118"/>
      <c r="I48" s="120" t="s">
        <v>344</v>
      </c>
      <c r="J48" s="121" t="s">
        <v>344</v>
      </c>
      <c r="K48" s="122" t="s">
        <v>344</v>
      </c>
      <c r="L48" s="123" t="s">
        <v>344</v>
      </c>
      <c r="M48" s="121" t="s">
        <v>344</v>
      </c>
      <c r="N48" s="124"/>
      <c r="O48" s="124"/>
      <c r="P48" s="124"/>
      <c r="Q48" s="125" t="s">
        <v>348</v>
      </c>
      <c r="R48" s="126" t="s">
        <v>348</v>
      </c>
      <c r="S48" s="126" t="s">
        <v>348</v>
      </c>
      <c r="T48" s="126" t="s">
        <v>348</v>
      </c>
      <c r="U48" s="126" t="s">
        <v>348</v>
      </c>
      <c r="V48" s="127" t="s">
        <v>344</v>
      </c>
      <c r="W48" s="128" t="s">
        <v>344</v>
      </c>
      <c r="X48" s="129" t="s">
        <v>344</v>
      </c>
      <c r="Y48" s="130" t="s">
        <v>344</v>
      </c>
      <c r="Z48" s="131" t="s">
        <v>349</v>
      </c>
      <c r="AA48" s="132" t="s">
        <v>344</v>
      </c>
      <c r="AB48" s="132" t="s">
        <v>344</v>
      </c>
      <c r="AC48" s="132" t="s">
        <v>344</v>
      </c>
      <c r="AD48" s="133" t="s">
        <v>344</v>
      </c>
      <c r="AE48" s="134" t="s">
        <v>344</v>
      </c>
      <c r="AF48" s="134">
        <v>207999</v>
      </c>
      <c r="AG48" s="134">
        <v>5.5599999999999997E-2</v>
      </c>
      <c r="AH48" s="134">
        <v>219563</v>
      </c>
      <c r="AI48" s="135" t="s">
        <v>344</v>
      </c>
      <c r="AJ48" s="136" t="s">
        <v>344</v>
      </c>
      <c r="AK48" s="137" t="s">
        <v>344</v>
      </c>
      <c r="AL48" s="138" t="s">
        <v>344</v>
      </c>
      <c r="AM48" s="139" t="s">
        <v>350</v>
      </c>
      <c r="AN48" s="140" t="s">
        <v>344</v>
      </c>
      <c r="AO48" s="140" t="s">
        <v>344</v>
      </c>
      <c r="AP48" s="141" t="s">
        <v>344</v>
      </c>
      <c r="AQ48" s="142">
        <v>178284</v>
      </c>
      <c r="AR48" s="143">
        <v>33874</v>
      </c>
      <c r="AS48" s="143">
        <v>212158</v>
      </c>
      <c r="AT48" s="143">
        <v>178284</v>
      </c>
      <c r="AU48" s="143">
        <v>212158</v>
      </c>
      <c r="AV48" s="144">
        <v>215861</v>
      </c>
      <c r="AW48" s="144">
        <v>215861</v>
      </c>
      <c r="AX48" s="144">
        <v>5235.95</v>
      </c>
      <c r="AY48" s="145">
        <v>2.4299999999999999E-2</v>
      </c>
      <c r="AZ48" s="5"/>
      <c r="BA48" s="7"/>
    </row>
    <row r="49" spans="1:53" ht="336">
      <c r="A49" s="6" t="s">
        <v>344</v>
      </c>
      <c r="B49" s="6" t="s">
        <v>344</v>
      </c>
      <c r="C49" s="6" t="s">
        <v>344</v>
      </c>
      <c r="D49" s="6" t="s">
        <v>453</v>
      </c>
      <c r="E49" s="117" t="s">
        <v>454</v>
      </c>
      <c r="F49" s="118" t="s">
        <v>347</v>
      </c>
      <c r="G49" s="119">
        <v>1</v>
      </c>
      <c r="H49" s="118"/>
      <c r="I49" s="120" t="s">
        <v>344</v>
      </c>
      <c r="J49" s="121" t="s">
        <v>344</v>
      </c>
      <c r="K49" s="122" t="s">
        <v>344</v>
      </c>
      <c r="L49" s="123" t="s">
        <v>344</v>
      </c>
      <c r="M49" s="121" t="s">
        <v>344</v>
      </c>
      <c r="N49" s="124"/>
      <c r="O49" s="124"/>
      <c r="P49" s="124"/>
      <c r="Q49" s="125" t="s">
        <v>348</v>
      </c>
      <c r="R49" s="126" t="s">
        <v>348</v>
      </c>
      <c r="S49" s="126" t="s">
        <v>348</v>
      </c>
      <c r="T49" s="126" t="s">
        <v>348</v>
      </c>
      <c r="U49" s="126" t="s">
        <v>348</v>
      </c>
      <c r="V49" s="127" t="s">
        <v>344</v>
      </c>
      <c r="W49" s="128" t="s">
        <v>344</v>
      </c>
      <c r="X49" s="129" t="s">
        <v>344</v>
      </c>
      <c r="Y49" s="130" t="s">
        <v>344</v>
      </c>
      <c r="Z49" s="131" t="s">
        <v>349</v>
      </c>
      <c r="AA49" s="132" t="s">
        <v>344</v>
      </c>
      <c r="AB49" s="132" t="s">
        <v>344</v>
      </c>
      <c r="AC49" s="132" t="s">
        <v>344</v>
      </c>
      <c r="AD49" s="133" t="s">
        <v>344</v>
      </c>
      <c r="AE49" s="134" t="s">
        <v>344</v>
      </c>
      <c r="AF49" s="134">
        <v>91344</v>
      </c>
      <c r="AG49" s="134">
        <v>5.5599999999999997E-2</v>
      </c>
      <c r="AH49" s="134">
        <v>96423</v>
      </c>
      <c r="AI49" s="135" t="s">
        <v>344</v>
      </c>
      <c r="AJ49" s="136" t="s">
        <v>344</v>
      </c>
      <c r="AK49" s="137" t="s">
        <v>344</v>
      </c>
      <c r="AL49" s="138" t="s">
        <v>344</v>
      </c>
      <c r="AM49" s="139" t="s">
        <v>350</v>
      </c>
      <c r="AN49" s="140" t="s">
        <v>344</v>
      </c>
      <c r="AO49" s="140" t="s">
        <v>344</v>
      </c>
      <c r="AP49" s="141" t="s">
        <v>344</v>
      </c>
      <c r="AQ49" s="142">
        <v>78295</v>
      </c>
      <c r="AR49" s="143">
        <v>14876</v>
      </c>
      <c r="AS49" s="143">
        <v>93171</v>
      </c>
      <c r="AT49" s="143">
        <v>78295</v>
      </c>
      <c r="AU49" s="143">
        <v>93171</v>
      </c>
      <c r="AV49" s="144">
        <v>94797</v>
      </c>
      <c r="AW49" s="144">
        <v>94797</v>
      </c>
      <c r="AX49" s="144">
        <v>2299.4</v>
      </c>
      <c r="AY49" s="145">
        <v>2.4299999999999999E-2</v>
      </c>
      <c r="AZ49" s="5"/>
      <c r="BA49" s="7"/>
    </row>
    <row r="50" spans="1:53" ht="336">
      <c r="A50" s="6" t="s">
        <v>344</v>
      </c>
      <c r="B50" s="6" t="s">
        <v>344</v>
      </c>
      <c r="C50" s="6" t="s">
        <v>344</v>
      </c>
      <c r="D50" s="6" t="s">
        <v>455</v>
      </c>
      <c r="E50" s="117" t="s">
        <v>456</v>
      </c>
      <c r="F50" s="118" t="s">
        <v>347</v>
      </c>
      <c r="G50" s="119">
        <v>1</v>
      </c>
      <c r="H50" s="118"/>
      <c r="I50" s="120" t="s">
        <v>344</v>
      </c>
      <c r="J50" s="121" t="s">
        <v>344</v>
      </c>
      <c r="K50" s="122" t="s">
        <v>344</v>
      </c>
      <c r="L50" s="123" t="s">
        <v>344</v>
      </c>
      <c r="M50" s="121" t="s">
        <v>344</v>
      </c>
      <c r="N50" s="124"/>
      <c r="O50" s="124"/>
      <c r="P50" s="124"/>
      <c r="Q50" s="125" t="s">
        <v>348</v>
      </c>
      <c r="R50" s="126" t="s">
        <v>348</v>
      </c>
      <c r="S50" s="126" t="s">
        <v>348</v>
      </c>
      <c r="T50" s="126" t="s">
        <v>348</v>
      </c>
      <c r="U50" s="126" t="s">
        <v>348</v>
      </c>
      <c r="V50" s="127" t="s">
        <v>344</v>
      </c>
      <c r="W50" s="128" t="s">
        <v>344</v>
      </c>
      <c r="X50" s="129" t="s">
        <v>344</v>
      </c>
      <c r="Y50" s="130" t="s">
        <v>344</v>
      </c>
      <c r="Z50" s="131" t="s">
        <v>349</v>
      </c>
      <c r="AA50" s="132" t="s">
        <v>344</v>
      </c>
      <c r="AB50" s="132" t="s">
        <v>344</v>
      </c>
      <c r="AC50" s="132" t="s">
        <v>344</v>
      </c>
      <c r="AD50" s="133" t="s">
        <v>344</v>
      </c>
      <c r="AE50" s="134" t="s">
        <v>344</v>
      </c>
      <c r="AF50" s="134">
        <v>1100084</v>
      </c>
      <c r="AG50" s="134">
        <v>5.5599999999999997E-2</v>
      </c>
      <c r="AH50" s="134">
        <v>1161248</v>
      </c>
      <c r="AI50" s="135" t="s">
        <v>344</v>
      </c>
      <c r="AJ50" s="136" t="s">
        <v>344</v>
      </c>
      <c r="AK50" s="137" t="s">
        <v>344</v>
      </c>
      <c r="AL50" s="138" t="s">
        <v>344</v>
      </c>
      <c r="AM50" s="139" t="s">
        <v>350</v>
      </c>
      <c r="AN50" s="140" t="s">
        <v>344</v>
      </c>
      <c r="AO50" s="140" t="s">
        <v>344</v>
      </c>
      <c r="AP50" s="141" t="s">
        <v>344</v>
      </c>
      <c r="AQ50" s="142">
        <v>961418</v>
      </c>
      <c r="AR50" s="143">
        <v>182669</v>
      </c>
      <c r="AS50" s="143">
        <v>1144087</v>
      </c>
      <c r="AT50" s="143">
        <v>961418</v>
      </c>
      <c r="AU50" s="143">
        <v>1144087</v>
      </c>
      <c r="AV50" s="144">
        <v>1152667</v>
      </c>
      <c r="AW50" s="144">
        <v>1152667</v>
      </c>
      <c r="AX50" s="144">
        <v>12134.87</v>
      </c>
      <c r="AY50" s="145">
        <v>1.0500000000000001E-2</v>
      </c>
      <c r="AZ50" s="5"/>
      <c r="BA50" s="7"/>
    </row>
    <row r="51" spans="1:53" ht="84">
      <c r="A51" s="6" t="s">
        <v>278</v>
      </c>
      <c r="B51" s="6" t="s">
        <v>333</v>
      </c>
      <c r="C51" s="6" t="s">
        <v>377</v>
      </c>
      <c r="D51" s="6" t="s">
        <v>457</v>
      </c>
      <c r="E51" s="117" t="s">
        <v>458</v>
      </c>
      <c r="F51" s="118" t="s">
        <v>57</v>
      </c>
      <c r="G51" s="119">
        <v>1</v>
      </c>
      <c r="H51" s="118" t="s">
        <v>380</v>
      </c>
      <c r="I51" s="120" t="s">
        <v>282</v>
      </c>
      <c r="J51" s="121">
        <v>46152</v>
      </c>
      <c r="K51" s="122" t="s">
        <v>381</v>
      </c>
      <c r="L51" s="123" t="s">
        <v>284</v>
      </c>
      <c r="M51" s="121" t="s">
        <v>382</v>
      </c>
      <c r="N51" s="124">
        <v>1150000</v>
      </c>
      <c r="O51" s="124" t="s">
        <v>293</v>
      </c>
      <c r="P51" s="124" t="s">
        <v>287</v>
      </c>
      <c r="Q51" s="125">
        <f>IF(O51="IVA Incluido",(N51/1.19),N51)</f>
        <v>1150000</v>
      </c>
      <c r="R51" s="126">
        <f>IF(P51="Si tiene IVA",Q51*19%,0)</f>
        <v>218500</v>
      </c>
      <c r="S51" s="126">
        <f>Q51+R51</f>
        <v>1368500</v>
      </c>
      <c r="T51" s="126">
        <f>IF(B51="","",(N51*G51))</f>
        <v>1150000</v>
      </c>
      <c r="U51" s="126">
        <f>IF(B51="","",(S51*G51))</f>
        <v>1368500</v>
      </c>
      <c r="V51" s="127" t="s">
        <v>282</v>
      </c>
      <c r="W51" s="128">
        <v>46152</v>
      </c>
      <c r="X51" s="129" t="s">
        <v>459</v>
      </c>
      <c r="Y51" s="130" t="s">
        <v>289</v>
      </c>
      <c r="Z51" s="131" t="s">
        <v>460</v>
      </c>
      <c r="AA51" s="132">
        <v>1008403</v>
      </c>
      <c r="AB51" s="132" t="s">
        <v>293</v>
      </c>
      <c r="AC51" s="132" t="s">
        <v>287</v>
      </c>
      <c r="AD51" s="133">
        <f>IF(AB51="IVA Incluido",(AA51/1.19),AA51)</f>
        <v>1008403</v>
      </c>
      <c r="AE51" s="134">
        <f>IF(AC51="Si tiene IVA",AD51*19%,0)</f>
        <v>191596.57</v>
      </c>
      <c r="AF51" s="134">
        <f>AD51+AE51</f>
        <v>1199999.57</v>
      </c>
      <c r="AG51" s="134">
        <f>IF(O51="","",(AA51*G51))</f>
        <v>1008403</v>
      </c>
      <c r="AH51" s="134">
        <f>IF(O51="","",(AF51*G51))</f>
        <v>1199999.57</v>
      </c>
      <c r="AI51" s="135" t="s">
        <v>461</v>
      </c>
      <c r="AJ51" s="136">
        <v>46071</v>
      </c>
      <c r="AK51" s="137" t="s">
        <v>385</v>
      </c>
      <c r="AL51" s="138" t="s">
        <v>289</v>
      </c>
      <c r="AM51" s="139" t="s">
        <v>386</v>
      </c>
      <c r="AN51" s="140">
        <v>1100000</v>
      </c>
      <c r="AO51" s="140" t="s">
        <v>293</v>
      </c>
      <c r="AP51" s="141" t="s">
        <v>287</v>
      </c>
      <c r="AQ51" s="142">
        <f>IF(AO51="IVA Incluido",(AN51/1.19),AN51)</f>
        <v>1100000</v>
      </c>
      <c r="AR51" s="143">
        <f>IF(AP51="Si tiene IVA",AQ51*19%,0)</f>
        <v>209000</v>
      </c>
      <c r="AS51" s="143">
        <f>AQ51+AR51</f>
        <v>1309000</v>
      </c>
      <c r="AT51" s="143">
        <f>IF(AB51="","",(AN51*G51))</f>
        <v>1100000</v>
      </c>
      <c r="AU51" s="143">
        <f>IF(AB51="","",(AS51*G51))</f>
        <v>1309000</v>
      </c>
      <c r="AV51" s="144">
        <f>IF(A51="","",AVERAGE(S51,AF51,AS51))</f>
        <v>1292499.8566666667</v>
      </c>
      <c r="AW51" s="144">
        <f>IF(A51="","",AVERAGE(U51,AH51,AU51))</f>
        <v>1292499.8566666667</v>
      </c>
      <c r="AX51" s="144">
        <f>IF(N51="","",STDEV(U51,AH51,AU51))</f>
        <v>85453.436297562817</v>
      </c>
      <c r="AY51" s="145">
        <f>IF(N51="","",(AX51/AW51))</f>
        <v>6.6114851662688504E-2</v>
      </c>
      <c r="AZ51" s="5"/>
      <c r="BA51" s="7">
        <f>COUNTA(M51,Z51,AM51)</f>
        <v>3</v>
      </c>
    </row>
    <row r="52" spans="1:53" ht="336">
      <c r="A52" s="6" t="s">
        <v>344</v>
      </c>
      <c r="B52" s="6" t="s">
        <v>344</v>
      </c>
      <c r="C52" s="6" t="s">
        <v>344</v>
      </c>
      <c r="D52" s="6" t="s">
        <v>462</v>
      </c>
      <c r="E52" s="117" t="s">
        <v>463</v>
      </c>
      <c r="F52" s="118" t="s">
        <v>347</v>
      </c>
      <c r="G52" s="119">
        <v>1</v>
      </c>
      <c r="H52" s="118"/>
      <c r="I52" s="120" t="s">
        <v>344</v>
      </c>
      <c r="J52" s="121" t="s">
        <v>344</v>
      </c>
      <c r="K52" s="122" t="s">
        <v>344</v>
      </c>
      <c r="L52" s="123" t="s">
        <v>344</v>
      </c>
      <c r="M52" s="121" t="s">
        <v>344</v>
      </c>
      <c r="N52" s="124"/>
      <c r="O52" s="124"/>
      <c r="P52" s="124"/>
      <c r="Q52" s="125" t="s">
        <v>348</v>
      </c>
      <c r="R52" s="126" t="s">
        <v>348</v>
      </c>
      <c r="S52" s="126" t="s">
        <v>348</v>
      </c>
      <c r="T52" s="126" t="s">
        <v>348</v>
      </c>
      <c r="U52" s="126" t="s">
        <v>348</v>
      </c>
      <c r="V52" s="127" t="s">
        <v>344</v>
      </c>
      <c r="W52" s="128" t="s">
        <v>344</v>
      </c>
      <c r="X52" s="129" t="s">
        <v>344</v>
      </c>
      <c r="Y52" s="130" t="s">
        <v>344</v>
      </c>
      <c r="Z52" s="131" t="s">
        <v>349</v>
      </c>
      <c r="AA52" s="132" t="s">
        <v>344</v>
      </c>
      <c r="AB52" s="132" t="s">
        <v>344</v>
      </c>
      <c r="AC52" s="132" t="s">
        <v>344</v>
      </c>
      <c r="AD52" s="133" t="s">
        <v>344</v>
      </c>
      <c r="AE52" s="134" t="s">
        <v>344</v>
      </c>
      <c r="AF52" s="134">
        <v>2251784</v>
      </c>
      <c r="AG52" s="134">
        <v>5.5599999999999997E-2</v>
      </c>
      <c r="AH52" s="134">
        <v>2376983</v>
      </c>
      <c r="AI52" s="135" t="s">
        <v>344</v>
      </c>
      <c r="AJ52" s="136" t="s">
        <v>344</v>
      </c>
      <c r="AK52" s="137" t="s">
        <v>344</v>
      </c>
      <c r="AL52" s="138" t="s">
        <v>344</v>
      </c>
      <c r="AM52" s="139" t="s">
        <v>350</v>
      </c>
      <c r="AN52" s="140" t="s">
        <v>344</v>
      </c>
      <c r="AO52" s="140" t="s">
        <v>344</v>
      </c>
      <c r="AP52" s="141" t="s">
        <v>344</v>
      </c>
      <c r="AQ52" s="142">
        <v>1986868</v>
      </c>
      <c r="AR52" s="143">
        <v>377505</v>
      </c>
      <c r="AS52" s="143">
        <v>2364373</v>
      </c>
      <c r="AT52" s="143">
        <v>1986868</v>
      </c>
      <c r="AU52" s="143">
        <v>2364373</v>
      </c>
      <c r="AV52" s="144">
        <v>2370678</v>
      </c>
      <c r="AW52" s="144">
        <v>2370678</v>
      </c>
      <c r="AX52" s="144">
        <v>8916.61</v>
      </c>
      <c r="AY52" s="145">
        <v>3.8E-3</v>
      </c>
      <c r="AZ52" s="5"/>
      <c r="BA52" s="7"/>
    </row>
    <row r="53" spans="1:53" ht="336">
      <c r="A53" s="6" t="s">
        <v>344</v>
      </c>
      <c r="B53" s="6" t="s">
        <v>344</v>
      </c>
      <c r="C53" s="6" t="s">
        <v>344</v>
      </c>
      <c r="D53" s="6" t="s">
        <v>464</v>
      </c>
      <c r="E53" s="117" t="s">
        <v>465</v>
      </c>
      <c r="F53" s="118" t="s">
        <v>347</v>
      </c>
      <c r="G53" s="119">
        <v>1</v>
      </c>
      <c r="H53" s="118"/>
      <c r="I53" s="120" t="s">
        <v>344</v>
      </c>
      <c r="J53" s="121" t="s">
        <v>344</v>
      </c>
      <c r="K53" s="122" t="s">
        <v>344</v>
      </c>
      <c r="L53" s="123" t="s">
        <v>344</v>
      </c>
      <c r="M53" s="121" t="s">
        <v>344</v>
      </c>
      <c r="N53" s="124"/>
      <c r="O53" s="124"/>
      <c r="P53" s="124"/>
      <c r="Q53" s="125" t="s">
        <v>348</v>
      </c>
      <c r="R53" s="126" t="s">
        <v>348</v>
      </c>
      <c r="S53" s="126" t="s">
        <v>348</v>
      </c>
      <c r="T53" s="126" t="s">
        <v>348</v>
      </c>
      <c r="U53" s="126" t="s">
        <v>348</v>
      </c>
      <c r="V53" s="127" t="s">
        <v>344</v>
      </c>
      <c r="W53" s="128" t="s">
        <v>344</v>
      </c>
      <c r="X53" s="129" t="s">
        <v>344</v>
      </c>
      <c r="Y53" s="130" t="s">
        <v>344</v>
      </c>
      <c r="Z53" s="131" t="s">
        <v>349</v>
      </c>
      <c r="AA53" s="132" t="s">
        <v>344</v>
      </c>
      <c r="AB53" s="132" t="s">
        <v>344</v>
      </c>
      <c r="AC53" s="132" t="s">
        <v>344</v>
      </c>
      <c r="AD53" s="133" t="s">
        <v>344</v>
      </c>
      <c r="AE53" s="134" t="s">
        <v>344</v>
      </c>
      <c r="AF53" s="134">
        <v>2664284</v>
      </c>
      <c r="AG53" s="134">
        <v>5.5599999999999997E-2</v>
      </c>
      <c r="AH53" s="134">
        <v>2812418</v>
      </c>
      <c r="AI53" s="135" t="s">
        <v>344</v>
      </c>
      <c r="AJ53" s="136" t="s">
        <v>344</v>
      </c>
      <c r="AK53" s="137" t="s">
        <v>344</v>
      </c>
      <c r="AL53" s="138" t="s">
        <v>344</v>
      </c>
      <c r="AM53" s="139" t="s">
        <v>350</v>
      </c>
      <c r="AN53" s="140" t="s">
        <v>344</v>
      </c>
      <c r="AO53" s="140" t="s">
        <v>344</v>
      </c>
      <c r="AP53" s="141" t="s">
        <v>344</v>
      </c>
      <c r="AQ53" s="142">
        <v>2350838</v>
      </c>
      <c r="AR53" s="143">
        <v>446659</v>
      </c>
      <c r="AS53" s="143">
        <v>2797498</v>
      </c>
      <c r="AT53" s="143">
        <v>2350838</v>
      </c>
      <c r="AU53" s="143">
        <v>2797498</v>
      </c>
      <c r="AV53" s="144">
        <v>2804958</v>
      </c>
      <c r="AW53" s="144">
        <v>2804958</v>
      </c>
      <c r="AX53" s="144">
        <v>10550.02</v>
      </c>
      <c r="AY53" s="145">
        <v>3.8E-3</v>
      </c>
      <c r="AZ53" s="5"/>
      <c r="BA53" s="7"/>
    </row>
    <row r="54" spans="1:53" ht="56">
      <c r="A54" s="6" t="s">
        <v>278</v>
      </c>
      <c r="B54" s="6" t="s">
        <v>333</v>
      </c>
      <c r="C54" s="6" t="s">
        <v>466</v>
      </c>
      <c r="D54" s="6" t="s">
        <v>467</v>
      </c>
      <c r="E54" s="117" t="s">
        <v>468</v>
      </c>
      <c r="F54" s="118" t="s">
        <v>57</v>
      </c>
      <c r="G54" s="119">
        <v>1</v>
      </c>
      <c r="H54" s="118" t="s">
        <v>380</v>
      </c>
      <c r="I54" s="120" t="s">
        <v>469</v>
      </c>
      <c r="J54" s="121">
        <v>46056</v>
      </c>
      <c r="K54" s="122" t="s">
        <v>470</v>
      </c>
      <c r="L54" s="123" t="s">
        <v>289</v>
      </c>
      <c r="M54" s="121" t="s">
        <v>370</v>
      </c>
      <c r="N54" s="124">
        <v>1050000</v>
      </c>
      <c r="O54" s="124" t="s">
        <v>293</v>
      </c>
      <c r="P54" s="124" t="s">
        <v>287</v>
      </c>
      <c r="Q54" s="125">
        <f>IF(O54="IVA Incluido",(N54/1.19),N54)</f>
        <v>1050000</v>
      </c>
      <c r="R54" s="126">
        <f>IF(P54="Si tiene IVA",Q54*19%,0)</f>
        <v>199500</v>
      </c>
      <c r="S54" s="126">
        <f>Q54+R54</f>
        <v>1249500</v>
      </c>
      <c r="T54" s="126">
        <f>IF(B54="","",(N54*G54))</f>
        <v>1050000</v>
      </c>
      <c r="U54" s="126">
        <f>IF(B54="","",(S54*G54))</f>
        <v>1249500</v>
      </c>
      <c r="V54" s="127" t="s">
        <v>469</v>
      </c>
      <c r="W54" s="128">
        <v>46070</v>
      </c>
      <c r="X54" s="129" t="s">
        <v>471</v>
      </c>
      <c r="Y54" s="130" t="s">
        <v>289</v>
      </c>
      <c r="Z54" s="131" t="s">
        <v>472</v>
      </c>
      <c r="AA54" s="132">
        <v>1500000</v>
      </c>
      <c r="AB54" s="132" t="s">
        <v>293</v>
      </c>
      <c r="AC54" s="132" t="s">
        <v>287</v>
      </c>
      <c r="AD54" s="133">
        <f>IF(AB54="IVA Incluido",(AA54/1.19),AA54)</f>
        <v>1500000</v>
      </c>
      <c r="AE54" s="134">
        <f>IF(AC54="Si tiene IVA",AD54*19%,0)</f>
        <v>285000</v>
      </c>
      <c r="AF54" s="134">
        <f>AD54+AE54</f>
        <v>1785000</v>
      </c>
      <c r="AG54" s="134">
        <f>IF(O54="","",(AA54*G54))</f>
        <v>1500000</v>
      </c>
      <c r="AH54" s="134">
        <f>IF(O54="","",(AF54*G54))</f>
        <v>1785000</v>
      </c>
      <c r="AI54" s="135" t="s">
        <v>469</v>
      </c>
      <c r="AJ54" s="136">
        <v>46105</v>
      </c>
      <c r="AK54" s="137" t="s">
        <v>459</v>
      </c>
      <c r="AL54" s="138" t="s">
        <v>289</v>
      </c>
      <c r="AM54" s="139" t="s">
        <v>460</v>
      </c>
      <c r="AN54" s="140">
        <v>1260504</v>
      </c>
      <c r="AO54" s="140" t="s">
        <v>293</v>
      </c>
      <c r="AP54" s="141" t="s">
        <v>287</v>
      </c>
      <c r="AQ54" s="142">
        <f>IF(AO54="IVA Incluido",(AN54/1.19),AN54)</f>
        <v>1260504</v>
      </c>
      <c r="AR54" s="143">
        <f>IF(AP54="Si tiene IVA",AQ54*19%,0)</f>
        <v>239495.76</v>
      </c>
      <c r="AS54" s="143">
        <f>AQ54+AR54</f>
        <v>1499999.76</v>
      </c>
      <c r="AT54" s="143">
        <f>IF(AB54="","",(AN54*G54))</f>
        <v>1260504</v>
      </c>
      <c r="AU54" s="143">
        <f>IF(AB54="","",(AS54*G54))</f>
        <v>1499999.76</v>
      </c>
      <c r="AV54" s="144">
        <f>IF(A54="","",AVERAGE(S54,AF54,AS54))</f>
        <v>1511499.92</v>
      </c>
      <c r="AW54" s="144">
        <f>IF(A54="","",AVERAGE(U54,AH54,AU54))</f>
        <v>1511499.92</v>
      </c>
      <c r="AX54" s="144">
        <f>IF(N54="","",STDEV(U54,AH54,AU54))</f>
        <v>267935.1652172957</v>
      </c>
      <c r="AY54" s="145">
        <f>IF(N54="","",(AX54/AW54))</f>
        <v>0.17726442566883874</v>
      </c>
      <c r="AZ54" s="5"/>
      <c r="BA54" s="7">
        <f>COUNTA(M54,Z54,AM54)</f>
        <v>3</v>
      </c>
    </row>
    <row r="55" spans="1:53" ht="56">
      <c r="A55" s="6" t="s">
        <v>278</v>
      </c>
      <c r="B55" s="6" t="s">
        <v>333</v>
      </c>
      <c r="C55" s="6" t="s">
        <v>466</v>
      </c>
      <c r="D55" s="6" t="s">
        <v>473</v>
      </c>
      <c r="E55" s="117" t="s">
        <v>474</v>
      </c>
      <c r="F55" s="118" t="s">
        <v>57</v>
      </c>
      <c r="G55" s="119">
        <v>1</v>
      </c>
      <c r="H55" s="118" t="s">
        <v>380</v>
      </c>
      <c r="I55" s="120" t="s">
        <v>469</v>
      </c>
      <c r="J55" s="121">
        <v>46056</v>
      </c>
      <c r="K55" s="122" t="s">
        <v>470</v>
      </c>
      <c r="L55" s="123" t="s">
        <v>289</v>
      </c>
      <c r="M55" s="121" t="s">
        <v>370</v>
      </c>
      <c r="N55" s="124">
        <v>1050000</v>
      </c>
      <c r="O55" s="124" t="s">
        <v>293</v>
      </c>
      <c r="P55" s="124" t="s">
        <v>287</v>
      </c>
      <c r="Q55" s="125">
        <f>IF(O55="IVA Incluido",(N55/1.19),N55)</f>
        <v>1050000</v>
      </c>
      <c r="R55" s="126">
        <f>IF(P55="Si tiene IVA",Q55*19%,0)</f>
        <v>199500</v>
      </c>
      <c r="S55" s="126">
        <f>Q55+R55</f>
        <v>1249500</v>
      </c>
      <c r="T55" s="126">
        <f>IF(B55="","",(N55*G55))</f>
        <v>1050000</v>
      </c>
      <c r="U55" s="126">
        <f>IF(B55="","",(S55*G55))</f>
        <v>1249500</v>
      </c>
      <c r="V55" s="127" t="s">
        <v>469</v>
      </c>
      <c r="W55" s="128">
        <v>46070</v>
      </c>
      <c r="X55" s="129" t="s">
        <v>471</v>
      </c>
      <c r="Y55" s="130" t="s">
        <v>289</v>
      </c>
      <c r="Z55" s="131" t="s">
        <v>472</v>
      </c>
      <c r="AA55" s="132">
        <v>1500000</v>
      </c>
      <c r="AB55" s="132" t="s">
        <v>293</v>
      </c>
      <c r="AC55" s="132" t="s">
        <v>287</v>
      </c>
      <c r="AD55" s="133">
        <f>IF(AB55="IVA Incluido",(AA55/1.19),AA55)</f>
        <v>1500000</v>
      </c>
      <c r="AE55" s="134">
        <f>IF(AC55="Si tiene IVA",AD55*19%,0)</f>
        <v>285000</v>
      </c>
      <c r="AF55" s="134">
        <f>AD55+AE55</f>
        <v>1785000</v>
      </c>
      <c r="AG55" s="134">
        <f>IF(O55="","",(AA55*G55))</f>
        <v>1500000</v>
      </c>
      <c r="AH55" s="134">
        <f>IF(O55="","",(AF55*G55))</f>
        <v>1785000</v>
      </c>
      <c r="AI55" s="135" t="s">
        <v>469</v>
      </c>
      <c r="AJ55" s="136">
        <v>46105</v>
      </c>
      <c r="AK55" s="137" t="s">
        <v>459</v>
      </c>
      <c r="AL55" s="138" t="s">
        <v>289</v>
      </c>
      <c r="AM55" s="139" t="s">
        <v>460</v>
      </c>
      <c r="AN55" s="140">
        <v>1260504</v>
      </c>
      <c r="AO55" s="140" t="s">
        <v>293</v>
      </c>
      <c r="AP55" s="141" t="s">
        <v>287</v>
      </c>
      <c r="AQ55" s="142">
        <f>IF(AO55="IVA Incluido",(AN55/1.19),AN55)</f>
        <v>1260504</v>
      </c>
      <c r="AR55" s="143">
        <f>IF(AP55="Si tiene IVA",AQ55*19%,0)</f>
        <v>239495.76</v>
      </c>
      <c r="AS55" s="143">
        <f>AQ55+AR55</f>
        <v>1499999.76</v>
      </c>
      <c r="AT55" s="143">
        <f>IF(AB55="","",(AN55*G55))</f>
        <v>1260504</v>
      </c>
      <c r="AU55" s="143">
        <f>IF(AB55="","",(AS55*G55))</f>
        <v>1499999.76</v>
      </c>
      <c r="AV55" s="144">
        <f>IF(A55="","",AVERAGE(S55,AF55,AS55))</f>
        <v>1511499.92</v>
      </c>
      <c r="AW55" s="144">
        <f>IF(A55="","",AVERAGE(U55,AH55,AU55))</f>
        <v>1511499.92</v>
      </c>
      <c r="AX55" s="144">
        <f>IF(N55="","",STDEV(U55,AH55,AU55))</f>
        <v>267935.1652172957</v>
      </c>
      <c r="AY55" s="145">
        <f>IF(N55="","",(AX55/AW55))</f>
        <v>0.17726442566883874</v>
      </c>
      <c r="AZ55" s="5"/>
      <c r="BA55" s="7">
        <f>COUNTA(M55,Z55,AM55)</f>
        <v>3</v>
      </c>
    </row>
    <row r="56" spans="1:53" ht="126">
      <c r="A56" s="6" t="s">
        <v>278</v>
      </c>
      <c r="B56" s="6" t="s">
        <v>333</v>
      </c>
      <c r="C56" s="6" t="s">
        <v>466</v>
      </c>
      <c r="D56" s="6" t="s">
        <v>475</v>
      </c>
      <c r="E56" s="117" t="s">
        <v>476</v>
      </c>
      <c r="F56" s="118" t="s">
        <v>57</v>
      </c>
      <c r="G56" s="119">
        <v>1</v>
      </c>
      <c r="H56" s="118" t="s">
        <v>380</v>
      </c>
      <c r="I56" s="120" t="s">
        <v>282</v>
      </c>
      <c r="J56" s="121">
        <v>46134</v>
      </c>
      <c r="K56" s="122" t="s">
        <v>369</v>
      </c>
      <c r="L56" s="123" t="s">
        <v>289</v>
      </c>
      <c r="M56" s="121" t="s">
        <v>370</v>
      </c>
      <c r="N56" s="124">
        <v>4590000</v>
      </c>
      <c r="O56" s="124" t="s">
        <v>293</v>
      </c>
      <c r="P56" s="124" t="s">
        <v>287</v>
      </c>
      <c r="Q56" s="125">
        <f>IF(O56="IVA Incluido",(N56/1.19),N56)</f>
        <v>4590000</v>
      </c>
      <c r="R56" s="126">
        <f>IF(P56="Si tiene IVA",Q56*19%,0)</f>
        <v>872100</v>
      </c>
      <c r="S56" s="126">
        <f>Q56+R56</f>
        <v>5462100</v>
      </c>
      <c r="T56" s="126">
        <f>IF(B56="","",(N56*G56))</f>
        <v>4590000</v>
      </c>
      <c r="U56" s="126">
        <f>IF(B56="","",(S56*G56))</f>
        <v>5462100</v>
      </c>
      <c r="V56" s="127" t="s">
        <v>282</v>
      </c>
      <c r="W56" s="128">
        <v>46134</v>
      </c>
      <c r="X56" s="129" t="s">
        <v>477</v>
      </c>
      <c r="Y56" s="130" t="s">
        <v>289</v>
      </c>
      <c r="Z56" s="131" t="s">
        <v>392</v>
      </c>
      <c r="AA56" s="132">
        <v>4550000</v>
      </c>
      <c r="AB56" s="132" t="s">
        <v>286</v>
      </c>
      <c r="AC56" s="132" t="s">
        <v>287</v>
      </c>
      <c r="AD56" s="133">
        <f>IF(AB56="IVA Incluido",(AA56/1.19),AA56)</f>
        <v>3823529.411764706</v>
      </c>
      <c r="AE56" s="134">
        <f>IF(AC56="Si tiene IVA",AD56*19%,0)</f>
        <v>726470.5882352941</v>
      </c>
      <c r="AF56" s="134">
        <f>AD56+AE56</f>
        <v>4550000</v>
      </c>
      <c r="AG56" s="134">
        <f>IF(O56="","",(AA56*G56))</f>
        <v>4550000</v>
      </c>
      <c r="AH56" s="134">
        <f>IF(O56="","",(AF56*G56))</f>
        <v>4550000</v>
      </c>
      <c r="AI56" s="135"/>
      <c r="AJ56" s="136"/>
      <c r="AK56" s="137"/>
      <c r="AL56" s="138"/>
      <c r="AM56" s="139"/>
      <c r="AN56" s="140"/>
      <c r="AO56" s="140"/>
      <c r="AP56" s="141"/>
      <c r="AQ56" s="142"/>
      <c r="AR56" s="143"/>
      <c r="AS56" s="143"/>
      <c r="AT56" s="143"/>
      <c r="AU56" s="143"/>
      <c r="AV56" s="144">
        <f>IF(A56="","",AVERAGE(S56,AF56))</f>
        <v>5006050</v>
      </c>
      <c r="AW56" s="144">
        <f>IF(A56="","",AVERAGE(U56,AH56))</f>
        <v>5006050</v>
      </c>
      <c r="AX56" s="144">
        <f>IF(N56="","",STDEV(U56,AH56))</f>
        <v>644952.09512025001</v>
      </c>
      <c r="AY56" s="145">
        <f>IF(N56="","",(AX56/AW56))</f>
        <v>0.12883452924366517</v>
      </c>
      <c r="AZ56" s="5"/>
      <c r="BA56" s="7">
        <f>COUNTA(M56,Z56,AM56)</f>
        <v>2</v>
      </c>
    </row>
    <row r="57" spans="1:53" ht="336">
      <c r="A57" s="6" t="s">
        <v>344</v>
      </c>
      <c r="B57" s="6" t="s">
        <v>344</v>
      </c>
      <c r="C57" s="6" t="s">
        <v>344</v>
      </c>
      <c r="D57" s="6" t="s">
        <v>478</v>
      </c>
      <c r="E57" s="117" t="s">
        <v>479</v>
      </c>
      <c r="F57" s="118" t="s">
        <v>347</v>
      </c>
      <c r="G57" s="119">
        <v>1</v>
      </c>
      <c r="H57" s="118"/>
      <c r="I57" s="120" t="s">
        <v>344</v>
      </c>
      <c r="J57" s="121" t="s">
        <v>344</v>
      </c>
      <c r="K57" s="122" t="s">
        <v>344</v>
      </c>
      <c r="L57" s="123" t="s">
        <v>344</v>
      </c>
      <c r="M57" s="121" t="s">
        <v>344</v>
      </c>
      <c r="N57" s="124"/>
      <c r="O57" s="124"/>
      <c r="P57" s="124"/>
      <c r="Q57" s="125" t="s">
        <v>348</v>
      </c>
      <c r="R57" s="126" t="s">
        <v>348</v>
      </c>
      <c r="S57" s="126" t="s">
        <v>348</v>
      </c>
      <c r="T57" s="126" t="s">
        <v>348</v>
      </c>
      <c r="U57" s="126" t="s">
        <v>348</v>
      </c>
      <c r="V57" s="127" t="s">
        <v>344</v>
      </c>
      <c r="W57" s="128" t="s">
        <v>344</v>
      </c>
      <c r="X57" s="129" t="s">
        <v>344</v>
      </c>
      <c r="Y57" s="130" t="s">
        <v>344</v>
      </c>
      <c r="Z57" s="131" t="s">
        <v>349</v>
      </c>
      <c r="AA57" s="132" t="s">
        <v>344</v>
      </c>
      <c r="AB57" s="132" t="s">
        <v>344</v>
      </c>
      <c r="AC57" s="132" t="s">
        <v>344</v>
      </c>
      <c r="AD57" s="133" t="s">
        <v>344</v>
      </c>
      <c r="AE57" s="134" t="s">
        <v>344</v>
      </c>
      <c r="AF57" s="134">
        <v>3035117</v>
      </c>
      <c r="AG57" s="134">
        <v>5.5599999999999997E-2</v>
      </c>
      <c r="AH57" s="134">
        <v>3203870</v>
      </c>
      <c r="AI57" s="135" t="s">
        <v>344</v>
      </c>
      <c r="AJ57" s="136" t="s">
        <v>344</v>
      </c>
      <c r="AK57" s="137" t="s">
        <v>344</v>
      </c>
      <c r="AL57" s="138" t="s">
        <v>344</v>
      </c>
      <c r="AM57" s="139" t="s">
        <v>350</v>
      </c>
      <c r="AN57" s="140" t="s">
        <v>344</v>
      </c>
      <c r="AO57" s="140" t="s">
        <v>344</v>
      </c>
      <c r="AP57" s="141" t="s">
        <v>344</v>
      </c>
      <c r="AQ57" s="142">
        <v>2601529</v>
      </c>
      <c r="AR57" s="143">
        <v>494290</v>
      </c>
      <c r="AS57" s="143">
        <v>3095819</v>
      </c>
      <c r="AT57" s="143">
        <v>2601529</v>
      </c>
      <c r="AU57" s="143">
        <v>3095819</v>
      </c>
      <c r="AV57" s="144">
        <v>3149844</v>
      </c>
      <c r="AW57" s="144">
        <v>3149844</v>
      </c>
      <c r="AX57" s="144">
        <v>76403</v>
      </c>
      <c r="AY57" s="145">
        <v>2.4299999999999999E-2</v>
      </c>
      <c r="AZ57" s="5"/>
      <c r="BA57" s="7"/>
    </row>
    <row r="58" spans="1:53" ht="56">
      <c r="A58" s="6" t="s">
        <v>278</v>
      </c>
      <c r="B58" s="6" t="s">
        <v>333</v>
      </c>
      <c r="C58" s="6" t="s">
        <v>466</v>
      </c>
      <c r="D58" s="6" t="s">
        <v>480</v>
      </c>
      <c r="E58" s="117" t="s">
        <v>481</v>
      </c>
      <c r="F58" s="118" t="s">
        <v>57</v>
      </c>
      <c r="G58" s="119">
        <v>1</v>
      </c>
      <c r="H58" s="118" t="s">
        <v>380</v>
      </c>
      <c r="I58" s="120" t="s">
        <v>469</v>
      </c>
      <c r="J58" s="121">
        <v>46056</v>
      </c>
      <c r="K58" s="122" t="s">
        <v>470</v>
      </c>
      <c r="L58" s="123" t="s">
        <v>289</v>
      </c>
      <c r="M58" s="121" t="s">
        <v>370</v>
      </c>
      <c r="N58" s="124">
        <v>1650000</v>
      </c>
      <c r="O58" s="124" t="s">
        <v>293</v>
      </c>
      <c r="P58" s="124" t="s">
        <v>287</v>
      </c>
      <c r="Q58" s="125">
        <f>IF(O58="IVA Incluido",(N58/1.19),N58)</f>
        <v>1650000</v>
      </c>
      <c r="R58" s="126">
        <f>IF(P58="Si tiene IVA",Q58*19%,0)</f>
        <v>313500</v>
      </c>
      <c r="S58" s="126">
        <f>Q58+R58</f>
        <v>1963500</v>
      </c>
      <c r="T58" s="126">
        <f>IF(B58="","",(N58*G58))</f>
        <v>1650000</v>
      </c>
      <c r="U58" s="126">
        <f>IF(B58="","",(S58*G58))</f>
        <v>1963500</v>
      </c>
      <c r="V58" s="127" t="s">
        <v>482</v>
      </c>
      <c r="W58" s="128">
        <v>46070</v>
      </c>
      <c r="X58" s="129" t="s">
        <v>471</v>
      </c>
      <c r="Y58" s="130" t="s">
        <v>289</v>
      </c>
      <c r="Z58" s="131" t="s">
        <v>472</v>
      </c>
      <c r="AA58" s="132">
        <v>2000000</v>
      </c>
      <c r="AB58" s="132" t="s">
        <v>293</v>
      </c>
      <c r="AC58" s="132" t="s">
        <v>287</v>
      </c>
      <c r="AD58" s="133">
        <f>IF(AB58="IVA Incluido",(AA58/1.19),AA58)</f>
        <v>2000000</v>
      </c>
      <c r="AE58" s="134">
        <f>IF(AC58="Si tiene IVA",AD58*19%,0)</f>
        <v>380000</v>
      </c>
      <c r="AF58" s="134">
        <f>AD58+AE58</f>
        <v>2380000</v>
      </c>
      <c r="AG58" s="134">
        <f>IF(O58="","",(AA58*G58))</f>
        <v>2000000</v>
      </c>
      <c r="AH58" s="134">
        <f>IF(O58="","",(AF58*G58))</f>
        <v>2380000</v>
      </c>
      <c r="AI58" s="135" t="s">
        <v>469</v>
      </c>
      <c r="AJ58" s="136">
        <v>46105</v>
      </c>
      <c r="AK58" s="137" t="s">
        <v>459</v>
      </c>
      <c r="AL58" s="138" t="s">
        <v>289</v>
      </c>
      <c r="AM58" s="139" t="s">
        <v>460</v>
      </c>
      <c r="AN58" s="140">
        <v>1680672</v>
      </c>
      <c r="AO58" s="140" t="s">
        <v>293</v>
      </c>
      <c r="AP58" s="141" t="s">
        <v>287</v>
      </c>
      <c r="AQ58" s="142">
        <f>IF(AO58="IVA Incluido",(AN58/1.19),AN58)</f>
        <v>1680672</v>
      </c>
      <c r="AR58" s="143">
        <f>IF(AP58="Si tiene IVA",AQ58*19%,0)</f>
        <v>319327.68</v>
      </c>
      <c r="AS58" s="143">
        <f>AQ58+AR58</f>
        <v>1999999.68</v>
      </c>
      <c r="AT58" s="143">
        <f>IF(AB58="","",(AN58*G58))</f>
        <v>1680672</v>
      </c>
      <c r="AU58" s="143">
        <f>IF(AB58="","",(AS58*G58))</f>
        <v>1999999.68</v>
      </c>
      <c r="AV58" s="144">
        <f>IF(A58="","",AVERAGE(S58,AF58,AS58))</f>
        <v>2114499.8933333331</v>
      </c>
      <c r="AW58" s="144">
        <f>IF(A58="","",AVERAGE(U58,AH58,AU58))</f>
        <v>2114499.8933333331</v>
      </c>
      <c r="AX58" s="144">
        <f>IF(N58="","",STDEV(U58,AH58,AU58))</f>
        <v>230652.95714565236</v>
      </c>
      <c r="AY58" s="145">
        <f>IF(N58="","",(AX58/AW58))</f>
        <v>0.10908156480540047</v>
      </c>
      <c r="AZ58" s="5"/>
      <c r="BA58" s="7">
        <f>COUNTA(M58,Z58,AM58)</f>
        <v>3</v>
      </c>
    </row>
    <row r="59" spans="1:53" ht="56">
      <c r="A59" s="6" t="s">
        <v>278</v>
      </c>
      <c r="B59" s="6" t="s">
        <v>333</v>
      </c>
      <c r="C59" s="6" t="s">
        <v>466</v>
      </c>
      <c r="D59" s="6" t="s">
        <v>483</v>
      </c>
      <c r="E59" s="117" t="s">
        <v>484</v>
      </c>
      <c r="F59" s="118" t="s">
        <v>57</v>
      </c>
      <c r="G59" s="119">
        <v>1</v>
      </c>
      <c r="H59" s="118" t="s">
        <v>380</v>
      </c>
      <c r="I59" s="120" t="s">
        <v>469</v>
      </c>
      <c r="J59" s="121">
        <v>46056</v>
      </c>
      <c r="K59" s="122" t="s">
        <v>470</v>
      </c>
      <c r="L59" s="123" t="s">
        <v>289</v>
      </c>
      <c r="M59" s="121" t="s">
        <v>370</v>
      </c>
      <c r="N59" s="124">
        <v>1650000</v>
      </c>
      <c r="O59" s="124" t="s">
        <v>293</v>
      </c>
      <c r="P59" s="124" t="s">
        <v>287</v>
      </c>
      <c r="Q59" s="125">
        <f>IF(O59="IVA Incluido",(N59/1.19),N59)</f>
        <v>1650000</v>
      </c>
      <c r="R59" s="126">
        <f>IF(P59="Si tiene IVA",Q59*19%,0)</f>
        <v>313500</v>
      </c>
      <c r="S59" s="126">
        <f>Q59+R59</f>
        <v>1963500</v>
      </c>
      <c r="T59" s="126">
        <f>IF(B59="","",(N59*G59))</f>
        <v>1650000</v>
      </c>
      <c r="U59" s="126">
        <f>IF(B59="","",(S59*G59))</f>
        <v>1963500</v>
      </c>
      <c r="V59" s="127" t="s">
        <v>469</v>
      </c>
      <c r="W59" s="128">
        <v>46070</v>
      </c>
      <c r="X59" s="129" t="s">
        <v>471</v>
      </c>
      <c r="Y59" s="130" t="s">
        <v>289</v>
      </c>
      <c r="Z59" s="131" t="s">
        <v>472</v>
      </c>
      <c r="AA59" s="132">
        <v>2000000</v>
      </c>
      <c r="AB59" s="132" t="s">
        <v>293</v>
      </c>
      <c r="AC59" s="132" t="s">
        <v>287</v>
      </c>
      <c r="AD59" s="133">
        <f>IF(AB59="IVA Incluido",(AA59/1.19),AA59)</f>
        <v>2000000</v>
      </c>
      <c r="AE59" s="134">
        <f>IF(AC59="Si tiene IVA",AD59*19%,0)</f>
        <v>380000</v>
      </c>
      <c r="AF59" s="134">
        <f>AD59+AE59</f>
        <v>2380000</v>
      </c>
      <c r="AG59" s="134">
        <f>IF(AB59="","",(AA59*G59))</f>
        <v>2000000</v>
      </c>
      <c r="AH59" s="134">
        <f>IF(O59="","",(AF59*G59))</f>
        <v>2380000</v>
      </c>
      <c r="AI59" s="135" t="s">
        <v>469</v>
      </c>
      <c r="AJ59" s="136">
        <v>46105</v>
      </c>
      <c r="AK59" s="137" t="s">
        <v>459</v>
      </c>
      <c r="AL59" s="138" t="s">
        <v>289</v>
      </c>
      <c r="AM59" s="139" t="s">
        <v>460</v>
      </c>
      <c r="AN59" s="140">
        <v>1680672</v>
      </c>
      <c r="AO59" s="140" t="s">
        <v>293</v>
      </c>
      <c r="AP59" s="141" t="s">
        <v>287</v>
      </c>
      <c r="AQ59" s="142">
        <f>IF(AO59="IVA Incluido",(AN59/1.19),AN59)</f>
        <v>1680672</v>
      </c>
      <c r="AR59" s="143">
        <f>IF(AP59="Si tiene IVA",AQ59*19%,0)</f>
        <v>319327.68</v>
      </c>
      <c r="AS59" s="143">
        <f>AQ59+AR59</f>
        <v>1999999.68</v>
      </c>
      <c r="AT59" s="143">
        <f>IF(AB59="","",(AN59*G59))</f>
        <v>1680672</v>
      </c>
      <c r="AU59" s="143">
        <f>IF(AB59="","",(AS59*G59))</f>
        <v>1999999.68</v>
      </c>
      <c r="AV59" s="144">
        <f>IF(A59="","",AVERAGE(S59,AF59,AS59))</f>
        <v>2114499.8933333331</v>
      </c>
      <c r="AW59" s="144">
        <f>IF(A59="","",AVERAGE(U59,AH59,AU59))</f>
        <v>2114499.8933333331</v>
      </c>
      <c r="AX59" s="144">
        <f>IF(N59="","",STDEV(U59,AH59,AU59))</f>
        <v>230652.95714565236</v>
      </c>
      <c r="AY59" s="145">
        <f>IF(N59="","",(AX59/AW59))</f>
        <v>0.10908156480540047</v>
      </c>
      <c r="AZ59" s="5"/>
      <c r="BA59" s="7">
        <f>COUNTA(M59,Z59,AM59)</f>
        <v>3</v>
      </c>
    </row>
    <row r="60" spans="1:53" ht="182">
      <c r="A60" s="6" t="s">
        <v>278</v>
      </c>
      <c r="B60" s="6" t="s">
        <v>333</v>
      </c>
      <c r="C60" s="6" t="s">
        <v>466</v>
      </c>
      <c r="D60" s="6" t="s">
        <v>485</v>
      </c>
      <c r="E60" s="117" t="s">
        <v>486</v>
      </c>
      <c r="F60" s="118" t="s">
        <v>57</v>
      </c>
      <c r="G60" s="119">
        <v>1</v>
      </c>
      <c r="H60" s="118" t="s">
        <v>380</v>
      </c>
      <c r="I60" s="120" t="s">
        <v>469</v>
      </c>
      <c r="J60" s="121">
        <v>46056</v>
      </c>
      <c r="K60" s="122" t="s">
        <v>470</v>
      </c>
      <c r="L60" s="123" t="s">
        <v>289</v>
      </c>
      <c r="M60" s="121" t="s">
        <v>370</v>
      </c>
      <c r="N60" s="124">
        <v>2150000</v>
      </c>
      <c r="O60" s="124" t="s">
        <v>293</v>
      </c>
      <c r="P60" s="124" t="s">
        <v>287</v>
      </c>
      <c r="Q60" s="125">
        <f>IF(O60="IVA Incluido",(N60/1.19),N60)</f>
        <v>2150000</v>
      </c>
      <c r="R60" s="126">
        <f>IF(P60="Si tiene IVA",Q60*19%,0)</f>
        <v>408500</v>
      </c>
      <c r="S60" s="126">
        <f>Q60+R60</f>
        <v>2558500</v>
      </c>
      <c r="T60" s="126">
        <f>IF(B60="","",(N60*G60))</f>
        <v>2150000</v>
      </c>
      <c r="U60" s="126">
        <f>IF(B60="","",(S60*G60))</f>
        <v>2558500</v>
      </c>
      <c r="V60" s="127" t="s">
        <v>469</v>
      </c>
      <c r="W60" s="128">
        <v>46070</v>
      </c>
      <c r="X60" s="129" t="s">
        <v>471</v>
      </c>
      <c r="Y60" s="130" t="s">
        <v>289</v>
      </c>
      <c r="Z60" s="131" t="s">
        <v>472</v>
      </c>
      <c r="AA60" s="132">
        <v>3000000</v>
      </c>
      <c r="AB60" s="132" t="s">
        <v>293</v>
      </c>
      <c r="AC60" s="132" t="s">
        <v>287</v>
      </c>
      <c r="AD60" s="133">
        <f>IF(AB60="IVA Incluido",(AA60/1.19),AA60)</f>
        <v>3000000</v>
      </c>
      <c r="AE60" s="134">
        <f>IF(AC60="Si tiene IVA",AD60*19%,0)</f>
        <v>570000</v>
      </c>
      <c r="AF60" s="134">
        <f>AD60+AE60</f>
        <v>3570000</v>
      </c>
      <c r="AG60" s="134">
        <f>IF(AB60="","",(AA60*G60))</f>
        <v>3000000</v>
      </c>
      <c r="AH60" s="134">
        <f>IF(AB60="","",(AF60*G60))</f>
        <v>3570000</v>
      </c>
      <c r="AI60" s="135" t="s">
        <v>469</v>
      </c>
      <c r="AJ60" s="136">
        <v>46105</v>
      </c>
      <c r="AK60" s="137" t="s">
        <v>459</v>
      </c>
      <c r="AL60" s="138" t="s">
        <v>289</v>
      </c>
      <c r="AM60" s="139" t="s">
        <v>460</v>
      </c>
      <c r="AN60" s="140">
        <v>2521008</v>
      </c>
      <c r="AO60" s="140" t="s">
        <v>293</v>
      </c>
      <c r="AP60" s="141" t="s">
        <v>287</v>
      </c>
      <c r="AQ60" s="142">
        <f>IF(AO60="IVA Incluido",(AN60/1.19),AN60)</f>
        <v>2521008</v>
      </c>
      <c r="AR60" s="143">
        <f>IF(AP60="Si tiene IVA",AQ60*19%,0)</f>
        <v>478991.52</v>
      </c>
      <c r="AS60" s="143">
        <f>AQ60+AR60</f>
        <v>2999999.52</v>
      </c>
      <c r="AT60" s="143">
        <f>IF(AB60="","",(AN60*G60))</f>
        <v>2521008</v>
      </c>
      <c r="AU60" s="143">
        <f>IF(AB60="","",(AS60*G60))</f>
        <v>2999999.52</v>
      </c>
      <c r="AV60" s="144">
        <f>IF(A60="","",AVERAGE(S60,AF60,AS60))</f>
        <v>3042833.1733333333</v>
      </c>
      <c r="AW60" s="144">
        <f>IF(A60="","",AVERAGE(U60,AH60,AU60))</f>
        <v>3042833.1733333333</v>
      </c>
      <c r="AX60" s="144">
        <f>IF(N60="","",STDEV(U60,AH60,AU60))</f>
        <v>507108.57209616574</v>
      </c>
      <c r="AY60" s="145">
        <f>IF(N60="","",(AX60/AW60))</f>
        <v>0.16665671208673047</v>
      </c>
      <c r="AZ60" s="5"/>
      <c r="BA60" s="7">
        <f>COUNTA(M60,Z60,AM60)</f>
        <v>3</v>
      </c>
    </row>
    <row r="61" spans="1:53" ht="336">
      <c r="A61" s="6" t="s">
        <v>344</v>
      </c>
      <c r="B61" s="6" t="s">
        <v>344</v>
      </c>
      <c r="C61" s="6" t="s">
        <v>344</v>
      </c>
      <c r="D61" s="6" t="s">
        <v>487</v>
      </c>
      <c r="E61" s="117" t="s">
        <v>488</v>
      </c>
      <c r="F61" s="118" t="s">
        <v>347</v>
      </c>
      <c r="G61" s="119">
        <v>1</v>
      </c>
      <c r="H61" s="118"/>
      <c r="I61" s="120" t="s">
        <v>344</v>
      </c>
      <c r="J61" s="121" t="s">
        <v>344</v>
      </c>
      <c r="K61" s="122" t="s">
        <v>344</v>
      </c>
      <c r="L61" s="123" t="s">
        <v>344</v>
      </c>
      <c r="M61" s="121" t="s">
        <v>344</v>
      </c>
      <c r="N61" s="124"/>
      <c r="O61" s="124"/>
      <c r="P61" s="124"/>
      <c r="Q61" s="125" t="s">
        <v>348</v>
      </c>
      <c r="R61" s="126" t="s">
        <v>348</v>
      </c>
      <c r="S61" s="126" t="s">
        <v>348</v>
      </c>
      <c r="T61" s="126" t="s">
        <v>348</v>
      </c>
      <c r="U61" s="126" t="s">
        <v>348</v>
      </c>
      <c r="V61" s="127" t="s">
        <v>344</v>
      </c>
      <c r="W61" s="128" t="s">
        <v>344</v>
      </c>
      <c r="X61" s="129" t="s">
        <v>344</v>
      </c>
      <c r="Y61" s="130" t="s">
        <v>344</v>
      </c>
      <c r="Z61" s="131" t="s">
        <v>349</v>
      </c>
      <c r="AA61" s="132" t="s">
        <v>344</v>
      </c>
      <c r="AB61" s="132" t="s">
        <v>344</v>
      </c>
      <c r="AC61" s="132" t="s">
        <v>344</v>
      </c>
      <c r="AD61" s="133" t="s">
        <v>344</v>
      </c>
      <c r="AE61" s="134" t="s">
        <v>344</v>
      </c>
      <c r="AF61" s="134">
        <v>4989117</v>
      </c>
      <c r="AG61" s="134">
        <v>5.5599999999999997E-2</v>
      </c>
      <c r="AH61" s="134">
        <v>5266512</v>
      </c>
      <c r="AI61" s="135" t="s">
        <v>344</v>
      </c>
      <c r="AJ61" s="136" t="s">
        <v>344</v>
      </c>
      <c r="AK61" s="137" t="s">
        <v>344</v>
      </c>
      <c r="AL61" s="138" t="s">
        <v>344</v>
      </c>
      <c r="AM61" s="139" t="s">
        <v>350</v>
      </c>
      <c r="AN61" s="140" t="s">
        <v>344</v>
      </c>
      <c r="AO61" s="140" t="s">
        <v>344</v>
      </c>
      <c r="AP61" s="141" t="s">
        <v>344</v>
      </c>
      <c r="AQ61" s="142">
        <v>4276386</v>
      </c>
      <c r="AR61" s="143">
        <v>812513</v>
      </c>
      <c r="AS61" s="143">
        <v>5088899</v>
      </c>
      <c r="AT61" s="143">
        <v>4276386</v>
      </c>
      <c r="AU61" s="143">
        <v>5088899</v>
      </c>
      <c r="AV61" s="144">
        <v>5177706</v>
      </c>
      <c r="AW61" s="144">
        <v>5177706</v>
      </c>
      <c r="AX61" s="144">
        <v>125591.05</v>
      </c>
      <c r="AY61" s="145">
        <v>2.4299999999999999E-2</v>
      </c>
      <c r="AZ61" s="5"/>
      <c r="BA61" s="7"/>
    </row>
    <row r="62" spans="1:53" ht="336">
      <c r="A62" s="6" t="s">
        <v>344</v>
      </c>
      <c r="B62" s="6" t="s">
        <v>344</v>
      </c>
      <c r="C62" s="6" t="s">
        <v>344</v>
      </c>
      <c r="D62" s="6" t="s">
        <v>489</v>
      </c>
      <c r="E62" s="117" t="s">
        <v>490</v>
      </c>
      <c r="F62" s="118" t="s">
        <v>347</v>
      </c>
      <c r="G62" s="119">
        <v>1</v>
      </c>
      <c r="H62" s="118"/>
      <c r="I62" s="120" t="s">
        <v>344</v>
      </c>
      <c r="J62" s="121" t="s">
        <v>344</v>
      </c>
      <c r="K62" s="122" t="s">
        <v>344</v>
      </c>
      <c r="L62" s="123" t="s">
        <v>344</v>
      </c>
      <c r="M62" s="121" t="s">
        <v>344</v>
      </c>
      <c r="N62" s="124"/>
      <c r="O62" s="124"/>
      <c r="P62" s="124"/>
      <c r="Q62" s="125" t="s">
        <v>348</v>
      </c>
      <c r="R62" s="126" t="s">
        <v>348</v>
      </c>
      <c r="S62" s="126" t="s">
        <v>348</v>
      </c>
      <c r="T62" s="126" t="s">
        <v>348</v>
      </c>
      <c r="U62" s="126" t="s">
        <v>348</v>
      </c>
      <c r="V62" s="127" t="s">
        <v>344</v>
      </c>
      <c r="W62" s="128" t="s">
        <v>344</v>
      </c>
      <c r="X62" s="129" t="s">
        <v>344</v>
      </c>
      <c r="Y62" s="130" t="s">
        <v>344</v>
      </c>
      <c r="Z62" s="131" t="s">
        <v>349</v>
      </c>
      <c r="AA62" s="132" t="s">
        <v>344</v>
      </c>
      <c r="AB62" s="132" t="s">
        <v>344</v>
      </c>
      <c r="AC62" s="132" t="s">
        <v>344</v>
      </c>
      <c r="AD62" s="133" t="s">
        <v>344</v>
      </c>
      <c r="AE62" s="134" t="s">
        <v>344</v>
      </c>
      <c r="AF62" s="134">
        <v>5400011</v>
      </c>
      <c r="AG62" s="134">
        <v>5.5599999999999997E-2</v>
      </c>
      <c r="AH62" s="134">
        <v>5700252</v>
      </c>
      <c r="AI62" s="135" t="s">
        <v>344</v>
      </c>
      <c r="AJ62" s="136" t="s">
        <v>344</v>
      </c>
      <c r="AK62" s="137" t="s">
        <v>344</v>
      </c>
      <c r="AL62" s="138" t="s">
        <v>344</v>
      </c>
      <c r="AM62" s="139" t="s">
        <v>350</v>
      </c>
      <c r="AN62" s="140" t="s">
        <v>344</v>
      </c>
      <c r="AO62" s="140" t="s">
        <v>344</v>
      </c>
      <c r="AP62" s="141" t="s">
        <v>344</v>
      </c>
      <c r="AQ62" s="142">
        <v>4628581</v>
      </c>
      <c r="AR62" s="143">
        <v>879430</v>
      </c>
      <c r="AS62" s="143">
        <v>5508011</v>
      </c>
      <c r="AT62" s="143">
        <v>4628581</v>
      </c>
      <c r="AU62" s="143">
        <v>5508011</v>
      </c>
      <c r="AV62" s="144">
        <v>5604132</v>
      </c>
      <c r="AW62" s="144">
        <v>5604132</v>
      </c>
      <c r="AX62" s="144">
        <v>135934.49</v>
      </c>
      <c r="AY62" s="145">
        <v>2.4299999999999999E-2</v>
      </c>
      <c r="AZ62" s="5"/>
      <c r="BA62" s="7"/>
    </row>
    <row r="63" spans="1:53" ht="336">
      <c r="A63" s="6" t="s">
        <v>344</v>
      </c>
      <c r="B63" s="6" t="s">
        <v>344</v>
      </c>
      <c r="C63" s="6" t="s">
        <v>344</v>
      </c>
      <c r="D63" s="6" t="s">
        <v>491</v>
      </c>
      <c r="E63" s="117" t="s">
        <v>492</v>
      </c>
      <c r="F63" s="118" t="s">
        <v>347</v>
      </c>
      <c r="G63" s="119">
        <v>1</v>
      </c>
      <c r="H63" s="118"/>
      <c r="I63" s="120" t="s">
        <v>344</v>
      </c>
      <c r="J63" s="121" t="s">
        <v>344</v>
      </c>
      <c r="K63" s="122" t="s">
        <v>344</v>
      </c>
      <c r="L63" s="123" t="s">
        <v>344</v>
      </c>
      <c r="M63" s="121" t="s">
        <v>344</v>
      </c>
      <c r="N63" s="124"/>
      <c r="O63" s="124"/>
      <c r="P63" s="124"/>
      <c r="Q63" s="125" t="s">
        <v>348</v>
      </c>
      <c r="R63" s="126" t="s">
        <v>348</v>
      </c>
      <c r="S63" s="126" t="s">
        <v>348</v>
      </c>
      <c r="T63" s="126" t="s">
        <v>348</v>
      </c>
      <c r="U63" s="126" t="s">
        <v>348</v>
      </c>
      <c r="V63" s="127" t="s">
        <v>344</v>
      </c>
      <c r="W63" s="128" t="s">
        <v>344</v>
      </c>
      <c r="X63" s="129" t="s">
        <v>344</v>
      </c>
      <c r="Y63" s="130" t="s">
        <v>344</v>
      </c>
      <c r="Z63" s="131" t="s">
        <v>349</v>
      </c>
      <c r="AA63" s="132" t="s">
        <v>344</v>
      </c>
      <c r="AB63" s="132" t="s">
        <v>344</v>
      </c>
      <c r="AC63" s="132" t="s">
        <v>344</v>
      </c>
      <c r="AD63" s="133" t="s">
        <v>344</v>
      </c>
      <c r="AE63" s="134" t="s">
        <v>344</v>
      </c>
      <c r="AF63" s="134">
        <v>7600023</v>
      </c>
      <c r="AG63" s="134">
        <v>5.5599999999999997E-2</v>
      </c>
      <c r="AH63" s="134">
        <v>8022584</v>
      </c>
      <c r="AI63" s="135" t="s">
        <v>344</v>
      </c>
      <c r="AJ63" s="136" t="s">
        <v>344</v>
      </c>
      <c r="AK63" s="137" t="s">
        <v>344</v>
      </c>
      <c r="AL63" s="138" t="s">
        <v>344</v>
      </c>
      <c r="AM63" s="139" t="s">
        <v>350</v>
      </c>
      <c r="AN63" s="140" t="s">
        <v>344</v>
      </c>
      <c r="AO63" s="140" t="s">
        <v>344</v>
      </c>
      <c r="AP63" s="141" t="s">
        <v>344</v>
      </c>
      <c r="AQ63" s="142">
        <v>6705902</v>
      </c>
      <c r="AR63" s="143">
        <v>1274121</v>
      </c>
      <c r="AS63" s="143">
        <v>7980024</v>
      </c>
      <c r="AT63" s="143">
        <v>6705902</v>
      </c>
      <c r="AU63" s="143">
        <v>7980024</v>
      </c>
      <c r="AV63" s="144">
        <v>8001304</v>
      </c>
      <c r="AW63" s="144">
        <v>8001304</v>
      </c>
      <c r="AX63" s="144">
        <v>30094.55</v>
      </c>
      <c r="AY63" s="145">
        <v>3.8E-3</v>
      </c>
      <c r="AZ63" s="5"/>
      <c r="BA63" s="7"/>
    </row>
    <row r="64" spans="1:53" ht="336">
      <c r="A64" s="6" t="s">
        <v>344</v>
      </c>
      <c r="B64" s="6" t="s">
        <v>344</v>
      </c>
      <c r="C64" s="6" t="s">
        <v>344</v>
      </c>
      <c r="D64" s="6" t="s">
        <v>493</v>
      </c>
      <c r="E64" s="117" t="s">
        <v>494</v>
      </c>
      <c r="F64" s="118" t="s">
        <v>347</v>
      </c>
      <c r="G64" s="119">
        <v>1</v>
      </c>
      <c r="H64" s="118"/>
      <c r="I64" s="120" t="s">
        <v>344</v>
      </c>
      <c r="J64" s="121" t="s">
        <v>344</v>
      </c>
      <c r="K64" s="122" t="s">
        <v>344</v>
      </c>
      <c r="L64" s="123" t="s">
        <v>344</v>
      </c>
      <c r="M64" s="121" t="s">
        <v>344</v>
      </c>
      <c r="N64" s="124"/>
      <c r="O64" s="124"/>
      <c r="P64" s="124"/>
      <c r="Q64" s="125" t="s">
        <v>348</v>
      </c>
      <c r="R64" s="126" t="s">
        <v>348</v>
      </c>
      <c r="S64" s="126" t="s">
        <v>348</v>
      </c>
      <c r="T64" s="126" t="s">
        <v>348</v>
      </c>
      <c r="U64" s="126" t="s">
        <v>348</v>
      </c>
      <c r="V64" s="127" t="s">
        <v>344</v>
      </c>
      <c r="W64" s="128" t="s">
        <v>344</v>
      </c>
      <c r="X64" s="129" t="s">
        <v>344</v>
      </c>
      <c r="Y64" s="130" t="s">
        <v>344</v>
      </c>
      <c r="Z64" s="131" t="s">
        <v>349</v>
      </c>
      <c r="AA64" s="132" t="s">
        <v>344</v>
      </c>
      <c r="AB64" s="132" t="s">
        <v>344</v>
      </c>
      <c r="AC64" s="132" t="s">
        <v>344</v>
      </c>
      <c r="AD64" s="133" t="s">
        <v>344</v>
      </c>
      <c r="AE64" s="134" t="s">
        <v>344</v>
      </c>
      <c r="AF64" s="134">
        <v>99787</v>
      </c>
      <c r="AG64" s="134">
        <v>5.5599999999999997E-2</v>
      </c>
      <c r="AH64" s="134">
        <v>105335</v>
      </c>
      <c r="AI64" s="135" t="s">
        <v>344</v>
      </c>
      <c r="AJ64" s="136" t="s">
        <v>344</v>
      </c>
      <c r="AK64" s="137" t="s">
        <v>344</v>
      </c>
      <c r="AL64" s="138" t="s">
        <v>344</v>
      </c>
      <c r="AM64" s="139" t="s">
        <v>350</v>
      </c>
      <c r="AN64" s="140" t="s">
        <v>344</v>
      </c>
      <c r="AO64" s="140" t="s">
        <v>344</v>
      </c>
      <c r="AP64" s="141" t="s">
        <v>344</v>
      </c>
      <c r="AQ64" s="142">
        <v>85532</v>
      </c>
      <c r="AR64" s="143">
        <v>16251</v>
      </c>
      <c r="AS64" s="143">
        <v>101783</v>
      </c>
      <c r="AT64" s="143">
        <v>85532</v>
      </c>
      <c r="AU64" s="143">
        <v>101783</v>
      </c>
      <c r="AV64" s="144">
        <v>103559</v>
      </c>
      <c r="AW64" s="144">
        <v>103559</v>
      </c>
      <c r="AX64" s="144">
        <v>2511.94</v>
      </c>
      <c r="AY64" s="145">
        <v>2.4299999999999999E-2</v>
      </c>
      <c r="AZ64" s="5"/>
      <c r="BA64" s="7"/>
    </row>
    <row r="65" spans="1:53" ht="98">
      <c r="A65" s="6" t="s">
        <v>278</v>
      </c>
      <c r="B65" s="6" t="s">
        <v>333</v>
      </c>
      <c r="C65" s="6" t="s">
        <v>377</v>
      </c>
      <c r="D65" s="6" t="s">
        <v>495</v>
      </c>
      <c r="E65" s="117" t="s">
        <v>496</v>
      </c>
      <c r="F65" s="118" t="s">
        <v>57</v>
      </c>
      <c r="G65" s="119">
        <v>1</v>
      </c>
      <c r="H65" s="118" t="s">
        <v>380</v>
      </c>
      <c r="I65" s="120" t="s">
        <v>469</v>
      </c>
      <c r="J65" s="121">
        <v>46071</v>
      </c>
      <c r="K65" s="122" t="s">
        <v>381</v>
      </c>
      <c r="L65" s="123" t="s">
        <v>289</v>
      </c>
      <c r="M65" s="121" t="s">
        <v>382</v>
      </c>
      <c r="N65" s="124">
        <v>3280000</v>
      </c>
      <c r="O65" s="124" t="s">
        <v>293</v>
      </c>
      <c r="P65" s="124" t="s">
        <v>287</v>
      </c>
      <c r="Q65" s="125">
        <f>IF(O65="IVA Incluido",(N65/1.19),N65)</f>
        <v>3280000</v>
      </c>
      <c r="R65" s="126">
        <f>IF(P65="Si tiene IVA",Q65*19%,0)</f>
        <v>623200</v>
      </c>
      <c r="S65" s="126">
        <f>Q65+R65</f>
        <v>3903200</v>
      </c>
      <c r="T65" s="126">
        <f>IF(B65="","",(N65*G65))</f>
        <v>3280000</v>
      </c>
      <c r="U65" s="126">
        <f>IF(B65="","",(S65*G65))</f>
        <v>3903200</v>
      </c>
      <c r="V65" s="127" t="s">
        <v>461</v>
      </c>
      <c r="W65" s="128">
        <v>46071</v>
      </c>
      <c r="X65" s="129" t="s">
        <v>383</v>
      </c>
      <c r="Y65" s="130" t="s">
        <v>289</v>
      </c>
      <c r="Z65" s="131" t="s">
        <v>384</v>
      </c>
      <c r="AA65" s="132">
        <v>5000000</v>
      </c>
      <c r="AB65" s="132" t="s">
        <v>293</v>
      </c>
      <c r="AC65" s="132" t="s">
        <v>287</v>
      </c>
      <c r="AD65" s="133">
        <f>IF(AB65="IVA Incluido",(AA65/1.19),AA65)</f>
        <v>5000000</v>
      </c>
      <c r="AE65" s="134">
        <f>IF(AC65="Si tiene IVA",AD65*19%,0)</f>
        <v>950000</v>
      </c>
      <c r="AF65" s="134">
        <f>AD65+AE65</f>
        <v>5950000</v>
      </c>
      <c r="AG65" s="134">
        <f>IF(O65="","",(AA65*G65))</f>
        <v>5000000</v>
      </c>
      <c r="AH65" s="134">
        <f>IF(O65="","",(AF65*G65))</f>
        <v>5950000</v>
      </c>
      <c r="AI65" s="135" t="s">
        <v>461</v>
      </c>
      <c r="AJ65" s="136">
        <v>46071</v>
      </c>
      <c r="AK65" s="137" t="s">
        <v>385</v>
      </c>
      <c r="AL65" s="138" t="s">
        <v>289</v>
      </c>
      <c r="AM65" s="139" t="s">
        <v>386</v>
      </c>
      <c r="AN65" s="140">
        <v>4200000</v>
      </c>
      <c r="AO65" s="140" t="s">
        <v>293</v>
      </c>
      <c r="AP65" s="141" t="s">
        <v>287</v>
      </c>
      <c r="AQ65" s="142">
        <f>IF(AO65="IVA Incluido",(AN65/1.19),AN65)</f>
        <v>4200000</v>
      </c>
      <c r="AR65" s="143">
        <f>IF(AP65="Si tiene IVA",AQ65*19%,0)</f>
        <v>798000</v>
      </c>
      <c r="AS65" s="143">
        <f>AQ65+AR65</f>
        <v>4998000</v>
      </c>
      <c r="AT65" s="143">
        <f>IF(AB65="","",(AN65*G65))</f>
        <v>4200000</v>
      </c>
      <c r="AU65" s="143">
        <f>IF(AB65="","",(AS65*G65))</f>
        <v>4998000</v>
      </c>
      <c r="AV65" s="144">
        <f>IF(A65="","",AVERAGE(S65,AF65,AS65))</f>
        <v>4950400</v>
      </c>
      <c r="AW65" s="144">
        <f>IF(A65="","",AVERAGE(U65,AH65,AU65))</f>
        <v>4950400</v>
      </c>
      <c r="AX65" s="144">
        <f>IF(N65="","",STDEV(U65,AH65,AU65))</f>
        <v>1024229.8960682607</v>
      </c>
      <c r="AY65" s="145">
        <f>IF(N65="","",(AX65/AW65))</f>
        <v>0.20689841145528859</v>
      </c>
      <c r="AZ65" s="5"/>
      <c r="BA65" s="7">
        <f>COUNTA(M65,Z65,AM65)</f>
        <v>3</v>
      </c>
    </row>
    <row r="66" spans="1:53" ht="126">
      <c r="A66" s="6" t="s">
        <v>278</v>
      </c>
      <c r="B66" s="6" t="s">
        <v>333</v>
      </c>
      <c r="C66" s="6" t="s">
        <v>377</v>
      </c>
      <c r="D66" s="6" t="s">
        <v>497</v>
      </c>
      <c r="E66" s="117" t="s">
        <v>498</v>
      </c>
      <c r="F66" s="118" t="s">
        <v>57</v>
      </c>
      <c r="G66" s="119">
        <v>1</v>
      </c>
      <c r="H66" s="118" t="s">
        <v>380</v>
      </c>
      <c r="I66" s="120" t="s">
        <v>469</v>
      </c>
      <c r="J66" s="121">
        <v>46105</v>
      </c>
      <c r="K66" s="122" t="s">
        <v>459</v>
      </c>
      <c r="L66" s="123" t="s">
        <v>289</v>
      </c>
      <c r="M66" s="121" t="s">
        <v>460</v>
      </c>
      <c r="N66" s="124">
        <v>756303</v>
      </c>
      <c r="O66" s="124" t="s">
        <v>293</v>
      </c>
      <c r="P66" s="124" t="s">
        <v>287</v>
      </c>
      <c r="Q66" s="125">
        <f>IF(O66="IVA Incluido",(N66/1.19),N66)</f>
        <v>756303</v>
      </c>
      <c r="R66" s="126">
        <f>IF(P66="Si tiene IVA",Q66*19%,0)</f>
        <v>143697.57</v>
      </c>
      <c r="S66" s="126">
        <f>Q66+R66</f>
        <v>900000.57000000007</v>
      </c>
      <c r="T66" s="126">
        <f>IF(B66="","",(N66*G66))</f>
        <v>756303</v>
      </c>
      <c r="U66" s="126">
        <f>IF(B66="","",(S66*G66))</f>
        <v>900000.57000000007</v>
      </c>
      <c r="V66" s="127" t="s">
        <v>469</v>
      </c>
      <c r="W66" s="128">
        <v>46056</v>
      </c>
      <c r="X66" s="129" t="s">
        <v>470</v>
      </c>
      <c r="Y66" s="130" t="s">
        <v>289</v>
      </c>
      <c r="Z66" s="131" t="s">
        <v>370</v>
      </c>
      <c r="AA66" s="132">
        <v>815000</v>
      </c>
      <c r="AB66" s="132" t="s">
        <v>293</v>
      </c>
      <c r="AC66" s="132" t="s">
        <v>287</v>
      </c>
      <c r="AD66" s="133">
        <f>IF(AB66="IVA Incluido",(AA66/1.19),AA66)</f>
        <v>815000</v>
      </c>
      <c r="AE66" s="134">
        <f>IF(AC66="Si tiene IVA",AD66*19%,0)</f>
        <v>154850</v>
      </c>
      <c r="AF66" s="134">
        <f>AD66+AE66</f>
        <v>969850</v>
      </c>
      <c r="AG66" s="134">
        <f>IF(AB66="","",(AA66*G66))</f>
        <v>815000</v>
      </c>
      <c r="AH66" s="134">
        <f>IF(AB66="","",(AF66*G66))</f>
        <v>969850</v>
      </c>
      <c r="AI66" s="135"/>
      <c r="AJ66" s="136"/>
      <c r="AK66" s="137"/>
      <c r="AL66" s="138"/>
      <c r="AM66" s="139"/>
      <c r="AN66" s="140"/>
      <c r="AO66" s="140"/>
      <c r="AP66" s="141"/>
      <c r="AQ66" s="142"/>
      <c r="AR66" s="143"/>
      <c r="AS66" s="143"/>
      <c r="AT66" s="143"/>
      <c r="AU66" s="143"/>
      <c r="AV66" s="144">
        <f>IF(A66="","",AVERAGE(S66,AF66,AS66))</f>
        <v>934925.28500000003</v>
      </c>
      <c r="AW66" s="144">
        <f>IF(A66="","",AVERAGE(U66,AH66,AU66))</f>
        <v>934925.28500000003</v>
      </c>
      <c r="AX66" s="144">
        <f>IF(N66="","",STDEV(U66,AH66,AU66))</f>
        <v>49391.005615015027</v>
      </c>
      <c r="AY66" s="145">
        <f>IF(N66="","",(AX66/AW66))</f>
        <v>5.2828826439339512E-2</v>
      </c>
      <c r="AZ66" s="5"/>
      <c r="BA66" s="7">
        <f>COUNTA(M66,Z66,AM66)</f>
        <v>2</v>
      </c>
    </row>
    <row r="67" spans="1:53" ht="126">
      <c r="A67" s="6" t="s">
        <v>278</v>
      </c>
      <c r="B67" s="6" t="s">
        <v>333</v>
      </c>
      <c r="C67" s="6" t="s">
        <v>377</v>
      </c>
      <c r="D67" s="6" t="s">
        <v>499</v>
      </c>
      <c r="E67" s="117" t="s">
        <v>500</v>
      </c>
      <c r="F67" s="118" t="s">
        <v>57</v>
      </c>
      <c r="G67" s="119">
        <v>1</v>
      </c>
      <c r="H67" s="118" t="s">
        <v>380</v>
      </c>
      <c r="I67" s="120" t="s">
        <v>469</v>
      </c>
      <c r="J67" s="121">
        <v>46056</v>
      </c>
      <c r="K67" s="122" t="s">
        <v>470</v>
      </c>
      <c r="L67" s="123" t="s">
        <v>289</v>
      </c>
      <c r="M67" s="121" t="s">
        <v>370</v>
      </c>
      <c r="N67" s="124">
        <v>710000</v>
      </c>
      <c r="O67" s="124" t="s">
        <v>293</v>
      </c>
      <c r="P67" s="124" t="s">
        <v>287</v>
      </c>
      <c r="Q67" s="125">
        <f>IF(O67="IVA Incluido",(N67/1.19),N67)</f>
        <v>710000</v>
      </c>
      <c r="R67" s="126">
        <f>IF(P67="Si tiene IVA",Q67*19%,0)</f>
        <v>134900</v>
      </c>
      <c r="S67" s="126">
        <f>Q67+R67</f>
        <v>844900</v>
      </c>
      <c r="T67" s="126">
        <f>IF(B67="","",(N67*G67))</f>
        <v>710000</v>
      </c>
      <c r="U67" s="126">
        <f>IF(B67="","",(S67*G67))</f>
        <v>844900</v>
      </c>
      <c r="V67" s="127" t="s">
        <v>469</v>
      </c>
      <c r="W67" s="128">
        <v>46105</v>
      </c>
      <c r="X67" s="129" t="s">
        <v>459</v>
      </c>
      <c r="Y67" s="130" t="s">
        <v>289</v>
      </c>
      <c r="Z67" s="131" t="s">
        <v>460</v>
      </c>
      <c r="AA67" s="132">
        <v>756303</v>
      </c>
      <c r="AB67" s="132" t="s">
        <v>293</v>
      </c>
      <c r="AC67" s="132" t="s">
        <v>287</v>
      </c>
      <c r="AD67" s="133">
        <f>IF(AB67="IVA Incluido",(AA67/1.19),AA67)</f>
        <v>756303</v>
      </c>
      <c r="AE67" s="134">
        <f>IF(AC67="Si tiene IVA",AD67*19%,0)</f>
        <v>143697.57</v>
      </c>
      <c r="AF67" s="134">
        <f>AD67+AE67</f>
        <v>900000.57000000007</v>
      </c>
      <c r="AG67" s="134">
        <f>IF(O67="","",(AA67*G67))</f>
        <v>756303</v>
      </c>
      <c r="AH67" s="134">
        <f>IF(O67="","",(AF67*G67))</f>
        <v>900000.57000000007</v>
      </c>
      <c r="AI67" s="135"/>
      <c r="AJ67" s="136"/>
      <c r="AK67" s="137"/>
      <c r="AL67" s="138"/>
      <c r="AM67" s="139"/>
      <c r="AN67" s="140"/>
      <c r="AO67" s="140"/>
      <c r="AP67" s="141"/>
      <c r="AQ67" s="142"/>
      <c r="AR67" s="143"/>
      <c r="AS67" s="143"/>
      <c r="AT67" s="143"/>
      <c r="AU67" s="143"/>
      <c r="AV67" s="144">
        <f>IF(A67="","",AVERAGE(S67,AF67,AS67))</f>
        <v>872450.28500000003</v>
      </c>
      <c r="AW67" s="144">
        <f>IF(A67="","",AVERAGE(U67,AH67,AU67))</f>
        <v>872450.28500000003</v>
      </c>
      <c r="AX67" s="144">
        <f>IF(N67="","",STDEV(U67,AH67,AU67))</f>
        <v>38961.986694244093</v>
      </c>
      <c r="AY67" s="145">
        <f>IF(N67="","",(AX67/AW67))</f>
        <v>4.465811675933385E-2</v>
      </c>
      <c r="AZ67" s="5"/>
      <c r="BA67" s="7">
        <f>COUNTA(M67,Z67,AM67)</f>
        <v>2</v>
      </c>
    </row>
    <row r="68" spans="1:53" ht="336">
      <c r="A68" s="6" t="s">
        <v>344</v>
      </c>
      <c r="B68" s="6" t="s">
        <v>344</v>
      </c>
      <c r="C68" s="6" t="s">
        <v>344</v>
      </c>
      <c r="D68" s="6" t="s">
        <v>501</v>
      </c>
      <c r="E68" s="117" t="s">
        <v>502</v>
      </c>
      <c r="F68" s="118" t="s">
        <v>347</v>
      </c>
      <c r="G68" s="119">
        <v>1</v>
      </c>
      <c r="H68" s="118"/>
      <c r="I68" s="120" t="s">
        <v>344</v>
      </c>
      <c r="J68" s="121" t="s">
        <v>344</v>
      </c>
      <c r="K68" s="122" t="s">
        <v>344</v>
      </c>
      <c r="L68" s="123" t="s">
        <v>344</v>
      </c>
      <c r="M68" s="121" t="s">
        <v>344</v>
      </c>
      <c r="N68" s="124"/>
      <c r="O68" s="124"/>
      <c r="P68" s="124"/>
      <c r="Q68" s="125" t="s">
        <v>348</v>
      </c>
      <c r="R68" s="126" t="s">
        <v>348</v>
      </c>
      <c r="S68" s="126" t="s">
        <v>348</v>
      </c>
      <c r="T68" s="126" t="s">
        <v>348</v>
      </c>
      <c r="U68" s="126" t="s">
        <v>348</v>
      </c>
      <c r="V68" s="127" t="s">
        <v>344</v>
      </c>
      <c r="W68" s="128" t="s">
        <v>344</v>
      </c>
      <c r="X68" s="129" t="s">
        <v>344</v>
      </c>
      <c r="Y68" s="130" t="s">
        <v>344</v>
      </c>
      <c r="Z68" s="131" t="s">
        <v>349</v>
      </c>
      <c r="AA68" s="132" t="s">
        <v>344</v>
      </c>
      <c r="AB68" s="132" t="s">
        <v>344</v>
      </c>
      <c r="AC68" s="132" t="s">
        <v>344</v>
      </c>
      <c r="AD68" s="133" t="s">
        <v>344</v>
      </c>
      <c r="AE68" s="134" t="s">
        <v>344</v>
      </c>
      <c r="AF68" s="134">
        <v>2226336</v>
      </c>
      <c r="AG68" s="134">
        <v>5.5599999999999997E-2</v>
      </c>
      <c r="AH68" s="134">
        <v>2350120</v>
      </c>
      <c r="AI68" s="135" t="s">
        <v>344</v>
      </c>
      <c r="AJ68" s="136" t="s">
        <v>344</v>
      </c>
      <c r="AK68" s="137" t="s">
        <v>344</v>
      </c>
      <c r="AL68" s="138" t="s">
        <v>344</v>
      </c>
      <c r="AM68" s="139" t="s">
        <v>350</v>
      </c>
      <c r="AN68" s="140" t="s">
        <v>344</v>
      </c>
      <c r="AO68" s="140" t="s">
        <v>344</v>
      </c>
      <c r="AP68" s="141" t="s">
        <v>344</v>
      </c>
      <c r="AQ68" s="142">
        <v>1945705</v>
      </c>
      <c r="AR68" s="143">
        <v>369684</v>
      </c>
      <c r="AS68" s="143">
        <v>2315389</v>
      </c>
      <c r="AT68" s="143">
        <v>1945705</v>
      </c>
      <c r="AU68" s="143">
        <v>2315389</v>
      </c>
      <c r="AV68" s="144">
        <v>2332754</v>
      </c>
      <c r="AW68" s="144">
        <v>2332754</v>
      </c>
      <c r="AX68" s="144">
        <v>24558.41</v>
      </c>
      <c r="AY68" s="145">
        <v>1.0500000000000001E-2</v>
      </c>
      <c r="AZ68" s="5"/>
      <c r="BA68" s="7"/>
    </row>
    <row r="69" spans="1:53" ht="126">
      <c r="A69" s="6" t="s">
        <v>278</v>
      </c>
      <c r="B69" s="6" t="s">
        <v>333</v>
      </c>
      <c r="C69" s="6" t="s">
        <v>377</v>
      </c>
      <c r="D69" s="6" t="s">
        <v>503</v>
      </c>
      <c r="E69" s="117" t="s">
        <v>504</v>
      </c>
      <c r="F69" s="118" t="s">
        <v>57</v>
      </c>
      <c r="G69" s="119">
        <v>1</v>
      </c>
      <c r="H69" s="118" t="s">
        <v>380</v>
      </c>
      <c r="I69" s="120" t="s">
        <v>469</v>
      </c>
      <c r="J69" s="121">
        <v>46056</v>
      </c>
      <c r="K69" s="122" t="s">
        <v>470</v>
      </c>
      <c r="L69" s="123" t="s">
        <v>289</v>
      </c>
      <c r="M69" s="121" t="s">
        <v>370</v>
      </c>
      <c r="N69" s="124">
        <v>890000</v>
      </c>
      <c r="O69" s="124" t="s">
        <v>293</v>
      </c>
      <c r="P69" s="124" t="s">
        <v>287</v>
      </c>
      <c r="Q69" s="125">
        <f>IF(O69="IVA Incluido",(N69/1.19),N69)</f>
        <v>890000</v>
      </c>
      <c r="R69" s="126">
        <f>IF(P69="Si tiene IVA",Q69*19%,0)</f>
        <v>169100</v>
      </c>
      <c r="S69" s="126">
        <f>Q69+R69</f>
        <v>1059100</v>
      </c>
      <c r="T69" s="126">
        <f>IF(B69="","",(N69*G69))</f>
        <v>890000</v>
      </c>
      <c r="U69" s="126">
        <f>IF(B69="","",(S69*G69))</f>
        <v>1059100</v>
      </c>
      <c r="V69" s="127" t="s">
        <v>482</v>
      </c>
      <c r="W69" s="128">
        <v>46105</v>
      </c>
      <c r="X69" s="129" t="s">
        <v>459</v>
      </c>
      <c r="Y69" s="130" t="s">
        <v>289</v>
      </c>
      <c r="Z69" s="131" t="s">
        <v>460</v>
      </c>
      <c r="AA69" s="132">
        <v>840336</v>
      </c>
      <c r="AB69" s="132" t="s">
        <v>293</v>
      </c>
      <c r="AC69" s="132" t="s">
        <v>287</v>
      </c>
      <c r="AD69" s="133">
        <f>IF(AB69="IVA Incluido",(AA69/1.19),AA69)</f>
        <v>840336</v>
      </c>
      <c r="AE69" s="134">
        <f>IF(AC69="Si tiene IVA",AD69*19%,0)</f>
        <v>159663.84</v>
      </c>
      <c r="AF69" s="134">
        <f>AD69+AE69</f>
        <v>999999.84</v>
      </c>
      <c r="AG69" s="134">
        <f>IF(O69="","",(AA69*G69))</f>
        <v>840336</v>
      </c>
      <c r="AH69" s="134">
        <f>IF(O69="","",(AF69*G69))</f>
        <v>999999.84</v>
      </c>
      <c r="AI69" s="135" t="s">
        <v>482</v>
      </c>
      <c r="AJ69" s="136">
        <v>46070</v>
      </c>
      <c r="AK69" s="137" t="s">
        <v>505</v>
      </c>
      <c r="AL69" s="138" t="s">
        <v>289</v>
      </c>
      <c r="AM69" s="139" t="s">
        <v>506</v>
      </c>
      <c r="AN69" s="140">
        <v>650000</v>
      </c>
      <c r="AO69" s="140" t="s">
        <v>293</v>
      </c>
      <c r="AP69" s="141" t="s">
        <v>287</v>
      </c>
      <c r="AQ69" s="142">
        <f>IF(AO69="IVA Incluido",(AN69/1.19),AN69)</f>
        <v>650000</v>
      </c>
      <c r="AR69" s="143">
        <f>IF(AP69="Si tiene IVA",AQ69*19%,0)</f>
        <v>123500</v>
      </c>
      <c r="AS69" s="143">
        <f>AQ69+AR69</f>
        <v>773500</v>
      </c>
      <c r="AT69" s="143">
        <f>IF(AB69="","",(AN69*G69))</f>
        <v>650000</v>
      </c>
      <c r="AU69" s="143">
        <f>IF(AB69="","",(AS69*G69))</f>
        <v>773500</v>
      </c>
      <c r="AV69" s="144">
        <f>IF(A69="","",AVERAGE(S69,AF69,AS69))</f>
        <v>944199.94666666666</v>
      </c>
      <c r="AW69" s="144">
        <f>IF(A69="","",AVERAGE(U69,AH69,AU69))</f>
        <v>944199.94666666666</v>
      </c>
      <c r="AX69" s="144">
        <f>IF(N69="","",STDEV(U69,AH69,AU69))</f>
        <v>150754.97030615126</v>
      </c>
      <c r="AY69" s="145">
        <f>IF(N69="","",(AX69/AW69))</f>
        <v>0.15966424361531198</v>
      </c>
      <c r="AZ69" s="5"/>
      <c r="BA69" s="7">
        <f>COUNTA(M69,Z69,AM69)</f>
        <v>3</v>
      </c>
    </row>
    <row r="70" spans="1:53" ht="336">
      <c r="A70" s="6" t="s">
        <v>344</v>
      </c>
      <c r="B70" s="6" t="s">
        <v>344</v>
      </c>
      <c r="C70" s="6" t="s">
        <v>344</v>
      </c>
      <c r="D70" s="6" t="s">
        <v>507</v>
      </c>
      <c r="E70" s="117" t="s">
        <v>508</v>
      </c>
      <c r="F70" s="118" t="s">
        <v>347</v>
      </c>
      <c r="G70" s="119">
        <v>1</v>
      </c>
      <c r="H70" s="118"/>
      <c r="I70" s="120" t="s">
        <v>344</v>
      </c>
      <c r="J70" s="121" t="s">
        <v>344</v>
      </c>
      <c r="K70" s="122" t="s">
        <v>344</v>
      </c>
      <c r="L70" s="123" t="s">
        <v>344</v>
      </c>
      <c r="M70" s="121" t="s">
        <v>344</v>
      </c>
      <c r="N70" s="124"/>
      <c r="O70" s="124"/>
      <c r="P70" s="124"/>
      <c r="Q70" s="125" t="s">
        <v>348</v>
      </c>
      <c r="R70" s="126" t="s">
        <v>348</v>
      </c>
      <c r="S70" s="126" t="s">
        <v>348</v>
      </c>
      <c r="T70" s="126" t="s">
        <v>348</v>
      </c>
      <c r="U70" s="126" t="s">
        <v>348</v>
      </c>
      <c r="V70" s="127" t="s">
        <v>344</v>
      </c>
      <c r="W70" s="128" t="s">
        <v>344</v>
      </c>
      <c r="X70" s="129" t="s">
        <v>344</v>
      </c>
      <c r="Y70" s="130" t="s">
        <v>344</v>
      </c>
      <c r="Z70" s="131" t="s">
        <v>349</v>
      </c>
      <c r="AA70" s="132" t="s">
        <v>344</v>
      </c>
      <c r="AB70" s="132" t="s">
        <v>344</v>
      </c>
      <c r="AC70" s="132" t="s">
        <v>344</v>
      </c>
      <c r="AD70" s="133" t="s">
        <v>344</v>
      </c>
      <c r="AE70" s="134" t="s">
        <v>344</v>
      </c>
      <c r="AF70" s="134">
        <v>1373680</v>
      </c>
      <c r="AG70" s="134">
        <v>5.5599999999999997E-2</v>
      </c>
      <c r="AH70" s="134">
        <v>1450056</v>
      </c>
      <c r="AI70" s="135" t="s">
        <v>344</v>
      </c>
      <c r="AJ70" s="136" t="s">
        <v>344</v>
      </c>
      <c r="AK70" s="137" t="s">
        <v>344</v>
      </c>
      <c r="AL70" s="138" t="s">
        <v>344</v>
      </c>
      <c r="AM70" s="139" t="s">
        <v>350</v>
      </c>
      <c r="AN70" s="140" t="s">
        <v>344</v>
      </c>
      <c r="AO70" s="140" t="s">
        <v>344</v>
      </c>
      <c r="AP70" s="141" t="s">
        <v>344</v>
      </c>
      <c r="AQ70" s="142">
        <v>1200527</v>
      </c>
      <c r="AR70" s="143">
        <v>228100</v>
      </c>
      <c r="AS70" s="143">
        <v>1428627</v>
      </c>
      <c r="AT70" s="143">
        <v>1200527</v>
      </c>
      <c r="AU70" s="143">
        <v>1428627</v>
      </c>
      <c r="AV70" s="144">
        <v>1439341</v>
      </c>
      <c r="AW70" s="144">
        <v>1439341</v>
      </c>
      <c r="AX70" s="144">
        <v>15152.87</v>
      </c>
      <c r="AY70" s="145">
        <v>1.0500000000000001E-2</v>
      </c>
      <c r="AZ70" s="5"/>
      <c r="BA70" s="7"/>
    </row>
    <row r="71" spans="1:53" ht="336">
      <c r="A71" s="6" t="s">
        <v>344</v>
      </c>
      <c r="B71" s="6" t="s">
        <v>344</v>
      </c>
      <c r="C71" s="6" t="s">
        <v>344</v>
      </c>
      <c r="D71" s="6" t="s">
        <v>509</v>
      </c>
      <c r="E71" s="117" t="s">
        <v>510</v>
      </c>
      <c r="F71" s="118" t="s">
        <v>347</v>
      </c>
      <c r="G71" s="119">
        <v>1</v>
      </c>
      <c r="H71" s="118"/>
      <c r="I71" s="120" t="s">
        <v>344</v>
      </c>
      <c r="J71" s="121" t="s">
        <v>344</v>
      </c>
      <c r="K71" s="122" t="s">
        <v>344</v>
      </c>
      <c r="L71" s="123" t="s">
        <v>344</v>
      </c>
      <c r="M71" s="121" t="s">
        <v>344</v>
      </c>
      <c r="N71" s="124"/>
      <c r="O71" s="124"/>
      <c r="P71" s="124"/>
      <c r="Q71" s="125" t="s">
        <v>348</v>
      </c>
      <c r="R71" s="126" t="s">
        <v>348</v>
      </c>
      <c r="S71" s="126" t="s">
        <v>348</v>
      </c>
      <c r="T71" s="126" t="s">
        <v>348</v>
      </c>
      <c r="U71" s="126" t="s">
        <v>348</v>
      </c>
      <c r="V71" s="127" t="s">
        <v>344</v>
      </c>
      <c r="W71" s="128" t="s">
        <v>344</v>
      </c>
      <c r="X71" s="129" t="s">
        <v>344</v>
      </c>
      <c r="Y71" s="130" t="s">
        <v>344</v>
      </c>
      <c r="Z71" s="131" t="s">
        <v>349</v>
      </c>
      <c r="AA71" s="132" t="s">
        <v>344</v>
      </c>
      <c r="AB71" s="132" t="s">
        <v>344</v>
      </c>
      <c r="AC71" s="132" t="s">
        <v>344</v>
      </c>
      <c r="AD71" s="133" t="s">
        <v>344</v>
      </c>
      <c r="AE71" s="134" t="s">
        <v>344</v>
      </c>
      <c r="AF71" s="134">
        <v>1930000</v>
      </c>
      <c r="AG71" s="134">
        <v>5.5599999999999997E-2</v>
      </c>
      <c r="AH71" s="134">
        <v>2037308</v>
      </c>
      <c r="AI71" s="135" t="s">
        <v>344</v>
      </c>
      <c r="AJ71" s="136" t="s">
        <v>344</v>
      </c>
      <c r="AK71" s="137" t="s">
        <v>344</v>
      </c>
      <c r="AL71" s="138" t="s">
        <v>344</v>
      </c>
      <c r="AM71" s="139" t="s">
        <v>350</v>
      </c>
      <c r="AN71" s="140" t="s">
        <v>344</v>
      </c>
      <c r="AO71" s="140" t="s">
        <v>344</v>
      </c>
      <c r="AP71" s="141" t="s">
        <v>344</v>
      </c>
      <c r="AQ71" s="142">
        <v>1686723</v>
      </c>
      <c r="AR71" s="143">
        <v>320477</v>
      </c>
      <c r="AS71" s="143">
        <v>2007200</v>
      </c>
      <c r="AT71" s="143">
        <v>1686723</v>
      </c>
      <c r="AU71" s="143">
        <v>2007200</v>
      </c>
      <c r="AV71" s="144">
        <v>2022254</v>
      </c>
      <c r="AW71" s="144">
        <v>2022254</v>
      </c>
      <c r="AX71" s="144">
        <v>21289.57</v>
      </c>
      <c r="AY71" s="145">
        <v>1.0500000000000001E-2</v>
      </c>
      <c r="AZ71" s="5"/>
      <c r="BA71" s="7"/>
    </row>
    <row r="72" spans="1:53" ht="126">
      <c r="A72" s="6" t="s">
        <v>344</v>
      </c>
      <c r="B72" s="6" t="s">
        <v>344</v>
      </c>
      <c r="C72" s="6" t="s">
        <v>344</v>
      </c>
      <c r="D72" s="6" t="s">
        <v>511</v>
      </c>
      <c r="E72" s="117" t="s">
        <v>512</v>
      </c>
      <c r="F72" s="118" t="s">
        <v>347</v>
      </c>
      <c r="G72" s="119">
        <v>1</v>
      </c>
      <c r="H72" s="118"/>
      <c r="I72" s="120" t="s">
        <v>344</v>
      </c>
      <c r="J72" s="121" t="s">
        <v>344</v>
      </c>
      <c r="K72" s="122" t="s">
        <v>344</v>
      </c>
      <c r="L72" s="123" t="s">
        <v>344</v>
      </c>
      <c r="M72" s="121" t="s">
        <v>344</v>
      </c>
      <c r="N72" s="124"/>
      <c r="O72" s="124"/>
      <c r="P72" s="124"/>
      <c r="Q72" s="125">
        <v>1250000</v>
      </c>
      <c r="R72" s="126">
        <v>237500</v>
      </c>
      <c r="S72" s="126">
        <v>1487500</v>
      </c>
      <c r="T72" s="126">
        <v>1250000</v>
      </c>
      <c r="U72" s="126">
        <v>1487500</v>
      </c>
      <c r="V72" s="127" t="s">
        <v>344</v>
      </c>
      <c r="W72" s="128" t="s">
        <v>344</v>
      </c>
      <c r="X72" s="129" t="s">
        <v>344</v>
      </c>
      <c r="Y72" s="130" t="s">
        <v>344</v>
      </c>
      <c r="Z72" s="131" t="s">
        <v>460</v>
      </c>
      <c r="AA72" s="132" t="s">
        <v>344</v>
      </c>
      <c r="AB72" s="132" t="s">
        <v>344</v>
      </c>
      <c r="AC72" s="132" t="s">
        <v>344</v>
      </c>
      <c r="AD72" s="133" t="s">
        <v>344</v>
      </c>
      <c r="AE72" s="134" t="s">
        <v>344</v>
      </c>
      <c r="AF72" s="134">
        <v>1200000</v>
      </c>
      <c r="AG72" s="134">
        <v>1008403</v>
      </c>
      <c r="AH72" s="134">
        <v>1200000</v>
      </c>
      <c r="AI72" s="135" t="s">
        <v>344</v>
      </c>
      <c r="AJ72" s="136" t="s">
        <v>344</v>
      </c>
      <c r="AK72" s="137" t="s">
        <v>344</v>
      </c>
      <c r="AL72" s="138" t="s">
        <v>344</v>
      </c>
      <c r="AM72" s="139" t="s">
        <v>506</v>
      </c>
      <c r="AN72" s="140" t="s">
        <v>344</v>
      </c>
      <c r="AO72" s="140" t="s">
        <v>344</v>
      </c>
      <c r="AP72" s="141" t="s">
        <v>344</v>
      </c>
      <c r="AQ72" s="142">
        <v>1100000</v>
      </c>
      <c r="AR72" s="143">
        <v>209000</v>
      </c>
      <c r="AS72" s="143">
        <v>1309000</v>
      </c>
      <c r="AT72" s="143">
        <v>1100000</v>
      </c>
      <c r="AU72" s="143">
        <v>1309000</v>
      </c>
      <c r="AV72" s="144">
        <v>1332167</v>
      </c>
      <c r="AW72" s="144">
        <v>1332167</v>
      </c>
      <c r="AX72" s="144">
        <v>145143.32</v>
      </c>
      <c r="AY72" s="145">
        <v>0.109</v>
      </c>
      <c r="AZ72" s="5"/>
      <c r="BA72" s="7"/>
    </row>
    <row r="73" spans="1:53" ht="126">
      <c r="A73" s="6" t="s">
        <v>278</v>
      </c>
      <c r="B73" s="6" t="s">
        <v>333</v>
      </c>
      <c r="C73" s="6" t="s">
        <v>377</v>
      </c>
      <c r="D73" s="6" t="s">
        <v>513</v>
      </c>
      <c r="E73" s="117" t="s">
        <v>512</v>
      </c>
      <c r="F73" s="118" t="s">
        <v>57</v>
      </c>
      <c r="G73" s="119">
        <v>1</v>
      </c>
      <c r="H73" s="118" t="s">
        <v>380</v>
      </c>
      <c r="I73" s="120" t="s">
        <v>469</v>
      </c>
      <c r="J73" s="121">
        <v>46071</v>
      </c>
      <c r="K73" s="122" t="s">
        <v>381</v>
      </c>
      <c r="L73" s="123" t="s">
        <v>289</v>
      </c>
      <c r="M73" s="121" t="s">
        <v>382</v>
      </c>
      <c r="N73" s="124">
        <v>1650000</v>
      </c>
      <c r="O73" s="124" t="s">
        <v>293</v>
      </c>
      <c r="P73" s="124" t="s">
        <v>287</v>
      </c>
      <c r="Q73" s="125">
        <v>1250000</v>
      </c>
      <c r="R73" s="126">
        <f>IF(P73="Si tiene IVA",Q73*19%,0)</f>
        <v>237500</v>
      </c>
      <c r="S73" s="126">
        <f>Q73+R73</f>
        <v>1487500</v>
      </c>
      <c r="T73" s="126">
        <f>IF(B73="","",(N73*G73))</f>
        <v>1650000</v>
      </c>
      <c r="U73" s="126">
        <f>IF(B73="","",(S73*G73))</f>
        <v>1487500</v>
      </c>
      <c r="V73" s="127" t="s">
        <v>282</v>
      </c>
      <c r="W73" s="128">
        <v>46105</v>
      </c>
      <c r="X73" s="129" t="s">
        <v>459</v>
      </c>
      <c r="Y73" s="130" t="s">
        <v>289</v>
      </c>
      <c r="Z73" s="131" t="s">
        <v>460</v>
      </c>
      <c r="AA73" s="132">
        <v>1008403</v>
      </c>
      <c r="AB73" s="132" t="s">
        <v>293</v>
      </c>
      <c r="AC73" s="132" t="s">
        <v>287</v>
      </c>
      <c r="AD73" s="133">
        <f>IF(AB73="IVA Incluido",(AA73/1.19),AA73)</f>
        <v>1008403</v>
      </c>
      <c r="AE73" s="134">
        <f>IF(AC73="Si tiene IVA",AD73*19%,0)</f>
        <v>191596.57</v>
      </c>
      <c r="AF73" s="134">
        <f>AD73+AE73</f>
        <v>1199999.57</v>
      </c>
      <c r="AG73" s="134">
        <f>IF(O73="","",(AA73*G73))</f>
        <v>1008403</v>
      </c>
      <c r="AH73" s="134">
        <f>IF(O73="","",(AF73*G73))</f>
        <v>1199999.57</v>
      </c>
      <c r="AI73" s="135" t="s">
        <v>461</v>
      </c>
      <c r="AJ73" s="136">
        <v>46071</v>
      </c>
      <c r="AK73" s="137" t="s">
        <v>385</v>
      </c>
      <c r="AL73" s="138" t="s">
        <v>289</v>
      </c>
      <c r="AM73" s="139" t="s">
        <v>506</v>
      </c>
      <c r="AN73" s="140">
        <v>1100000</v>
      </c>
      <c r="AO73" s="140" t="s">
        <v>293</v>
      </c>
      <c r="AP73" s="141" t="s">
        <v>287</v>
      </c>
      <c r="AQ73" s="142">
        <f>IF(AO73="IVA Incluido",(AN73/1.19),AN73)</f>
        <v>1100000</v>
      </c>
      <c r="AR73" s="143">
        <f>IF(AP73="Si tiene IVA",AQ73*19%,0)</f>
        <v>209000</v>
      </c>
      <c r="AS73" s="143">
        <f>AQ73+AR73</f>
        <v>1309000</v>
      </c>
      <c r="AT73" s="143">
        <f>IF(AB73="","",(AN73*G73))</f>
        <v>1100000</v>
      </c>
      <c r="AU73" s="143">
        <f>IF(AB73="","",(AS73*G73))</f>
        <v>1309000</v>
      </c>
      <c r="AV73" s="144">
        <f>IF(A73="","",AVERAGE(S73,AF73,AS73))</f>
        <v>1332166.5233333334</v>
      </c>
      <c r="AW73" s="144">
        <f>IF(A73="","",AVERAGE(U73,AH73,AU73))</f>
        <v>1332166.5233333334</v>
      </c>
      <c r="AX73" s="144">
        <f>IF(N73="","",STDEV(U73,AH73,AU73))</f>
        <v>145143.51575272533</v>
      </c>
      <c r="AY73" s="145">
        <f>IF(N73="","",(AX73/AW73))</f>
        <v>0.10895298238657786</v>
      </c>
      <c r="AZ73" s="5"/>
      <c r="BA73" s="7">
        <f>COUNTA(M73,Z73,AM73)</f>
        <v>3</v>
      </c>
    </row>
    <row r="74" spans="1:53" ht="126">
      <c r="A74" s="6" t="s">
        <v>278</v>
      </c>
      <c r="B74" s="6" t="s">
        <v>333</v>
      </c>
      <c r="C74" s="6" t="s">
        <v>377</v>
      </c>
      <c r="D74" s="6" t="s">
        <v>514</v>
      </c>
      <c r="E74" s="117" t="s">
        <v>515</v>
      </c>
      <c r="F74" s="118" t="s">
        <v>57</v>
      </c>
      <c r="G74" s="119">
        <v>1</v>
      </c>
      <c r="H74" s="118" t="s">
        <v>380</v>
      </c>
      <c r="I74" s="120" t="s">
        <v>469</v>
      </c>
      <c r="J74" s="121">
        <v>46056</v>
      </c>
      <c r="K74" s="122" t="s">
        <v>470</v>
      </c>
      <c r="L74" s="123" t="s">
        <v>289</v>
      </c>
      <c r="M74" s="121" t="s">
        <v>370</v>
      </c>
      <c r="N74" s="124">
        <v>987500</v>
      </c>
      <c r="O74" s="124" t="s">
        <v>293</v>
      </c>
      <c r="P74" s="124" t="s">
        <v>287</v>
      </c>
      <c r="Q74" s="125">
        <f>IF(O74="IVA Incluido",(N74/1.19),N74)</f>
        <v>987500</v>
      </c>
      <c r="R74" s="126">
        <f>IF(P74="Si tiene IVA",Q74*19%,0)</f>
        <v>187625</v>
      </c>
      <c r="S74" s="126">
        <f>Q74+R74</f>
        <v>1175125</v>
      </c>
      <c r="T74" s="126">
        <f>IF(B74="","",(N74*G74))</f>
        <v>987500</v>
      </c>
      <c r="U74" s="126">
        <f>IF(B74="","",(S74*G74))</f>
        <v>1175125</v>
      </c>
      <c r="V74" s="127" t="s">
        <v>469</v>
      </c>
      <c r="W74" s="128">
        <v>46105</v>
      </c>
      <c r="X74" s="129" t="s">
        <v>459</v>
      </c>
      <c r="Y74" s="130" t="s">
        <v>289</v>
      </c>
      <c r="Z74" s="131" t="s">
        <v>460</v>
      </c>
      <c r="AA74" s="132">
        <v>1008403</v>
      </c>
      <c r="AB74" s="132" t="s">
        <v>293</v>
      </c>
      <c r="AC74" s="132" t="s">
        <v>287</v>
      </c>
      <c r="AD74" s="133">
        <f>IF(AB74="IVA Incluido",(AA74/1.19),AA74)</f>
        <v>1008403</v>
      </c>
      <c r="AE74" s="134">
        <f>IF(AC74="Si tiene IVA",AD74*19%,0)</f>
        <v>191596.57</v>
      </c>
      <c r="AF74" s="134">
        <f>AD74+AE74</f>
        <v>1199999.57</v>
      </c>
      <c r="AG74" s="134">
        <f>IF(O74="","",(AA74*G74))</f>
        <v>1008403</v>
      </c>
      <c r="AH74" s="134">
        <f>IF(O74="","",(AF74*G74))</f>
        <v>1199999.57</v>
      </c>
      <c r="AI74" s="135"/>
      <c r="AJ74" s="136"/>
      <c r="AK74" s="137"/>
      <c r="AL74" s="138"/>
      <c r="AM74" s="139"/>
      <c r="AN74" s="140"/>
      <c r="AO74" s="140"/>
      <c r="AP74" s="141"/>
      <c r="AQ74" s="142"/>
      <c r="AR74" s="143"/>
      <c r="AS74" s="143"/>
      <c r="AT74" s="143"/>
      <c r="AU74" s="143"/>
      <c r="AV74" s="144">
        <f>IF(A74="","",AVERAGE(S74,AF74,AS74))</f>
        <v>1187562.2850000001</v>
      </c>
      <c r="AW74" s="144">
        <f>IF(A74="","",AVERAGE(U74,AH74,AU74))</f>
        <v>1187562.2850000001</v>
      </c>
      <c r="AX74" s="144">
        <f>IF(N74="","",STDEV(U74,AH74,AU74))</f>
        <v>17588.977126099508</v>
      </c>
      <c r="AY74" s="145">
        <f>IF(N74="","",(AX74/AW74))</f>
        <v>1.4810993367054853E-2</v>
      </c>
      <c r="AZ74" s="5"/>
      <c r="BA74" s="7">
        <f>COUNTA(M74,Z74,AM74)</f>
        <v>2</v>
      </c>
    </row>
    <row r="75" spans="1:53" ht="98">
      <c r="A75" s="6" t="s">
        <v>278</v>
      </c>
      <c r="B75" s="6" t="s">
        <v>333</v>
      </c>
      <c r="C75" s="6" t="s">
        <v>377</v>
      </c>
      <c r="D75" s="6" t="s">
        <v>516</v>
      </c>
      <c r="E75" s="117" t="s">
        <v>517</v>
      </c>
      <c r="F75" s="118" t="s">
        <v>57</v>
      </c>
      <c r="G75" s="119">
        <v>1</v>
      </c>
      <c r="H75" s="118" t="s">
        <v>380</v>
      </c>
      <c r="I75" s="120" t="s">
        <v>469</v>
      </c>
      <c r="J75" s="121">
        <v>46070</v>
      </c>
      <c r="K75" s="122" t="s">
        <v>471</v>
      </c>
      <c r="L75" s="123" t="s">
        <v>289</v>
      </c>
      <c r="M75" s="121" t="s">
        <v>472</v>
      </c>
      <c r="N75" s="124">
        <v>3800000</v>
      </c>
      <c r="O75" s="124" t="s">
        <v>293</v>
      </c>
      <c r="P75" s="124" t="s">
        <v>287</v>
      </c>
      <c r="Q75" s="125">
        <f>IF(O75="IVA Incluido",(N75/1.19),N75)</f>
        <v>3800000</v>
      </c>
      <c r="R75" s="126">
        <f>IF(P75="Si tiene IVA",Q75*19%,0)</f>
        <v>722000</v>
      </c>
      <c r="S75" s="126">
        <f>Q75+R75</f>
        <v>4522000</v>
      </c>
      <c r="T75" s="126">
        <f>IF(B75="","",(N75*G75))</f>
        <v>3800000</v>
      </c>
      <c r="U75" s="126">
        <f>IF(B75="","",(S75*G75))</f>
        <v>4522000</v>
      </c>
      <c r="V75" s="127" t="s">
        <v>469</v>
      </c>
      <c r="W75" s="128">
        <v>46105</v>
      </c>
      <c r="X75" s="129" t="s">
        <v>459</v>
      </c>
      <c r="Y75" s="130" t="s">
        <v>289</v>
      </c>
      <c r="Z75" s="131" t="s">
        <v>460</v>
      </c>
      <c r="AA75" s="132">
        <v>2941177</v>
      </c>
      <c r="AB75" s="132" t="s">
        <v>293</v>
      </c>
      <c r="AC75" s="132" t="s">
        <v>287</v>
      </c>
      <c r="AD75" s="133">
        <f>IF(AB75="IVA Incluido",(AA75/1.19),AA75)</f>
        <v>2941177</v>
      </c>
      <c r="AE75" s="134">
        <f>IF(AC75="Si tiene IVA",AD75*19%,0)</f>
        <v>558823.63</v>
      </c>
      <c r="AF75" s="134">
        <f>AD75+AE75</f>
        <v>3500000.63</v>
      </c>
      <c r="AG75" s="134">
        <f>IF(O75="","",(AA75*G75))</f>
        <v>2941177</v>
      </c>
      <c r="AH75" s="134">
        <f>IF(O75="","",(AF75*G75))</f>
        <v>3500000.63</v>
      </c>
      <c r="AI75" s="135"/>
      <c r="AJ75" s="136"/>
      <c r="AK75" s="137"/>
      <c r="AL75" s="138"/>
      <c r="AM75" s="139"/>
      <c r="AN75" s="140"/>
      <c r="AO75" s="140"/>
      <c r="AP75" s="141"/>
      <c r="AQ75" s="142"/>
      <c r="AR75" s="143"/>
      <c r="AS75" s="143"/>
      <c r="AT75" s="143"/>
      <c r="AU75" s="143"/>
      <c r="AV75" s="144">
        <f>IF(A75="","",AVERAGE(S75,AF75,AS75))</f>
        <v>4011000.3149999999</v>
      </c>
      <c r="AW75" s="144">
        <f>IF(A75="","",AVERAGE(U75,AH75,AU75))</f>
        <v>4011000.3149999999</v>
      </c>
      <c r="AX75" s="144">
        <f>IF(N75="","",STDEV(U75,AH75,AU75))</f>
        <v>722662.68489537993</v>
      </c>
      <c r="AY75" s="145">
        <f>IF(N75="","",(AX75/AW75))</f>
        <v>0.18017018901564957</v>
      </c>
      <c r="AZ75" s="5"/>
      <c r="BA75" s="7">
        <f>COUNTA(M75,Z75,AM75)</f>
        <v>2</v>
      </c>
    </row>
    <row r="76" spans="1:53" ht="112">
      <c r="A76" s="6" t="s">
        <v>278</v>
      </c>
      <c r="B76" s="6" t="s">
        <v>333</v>
      </c>
      <c r="C76" s="6" t="s">
        <v>377</v>
      </c>
      <c r="D76" s="6" t="s">
        <v>518</v>
      </c>
      <c r="E76" s="117" t="s">
        <v>519</v>
      </c>
      <c r="F76" s="118" t="s">
        <v>57</v>
      </c>
      <c r="G76" s="119">
        <v>1</v>
      </c>
      <c r="H76" s="118" t="s">
        <v>380</v>
      </c>
      <c r="I76" s="120" t="s">
        <v>469</v>
      </c>
      <c r="J76" s="121">
        <v>46070</v>
      </c>
      <c r="K76" s="122" t="s">
        <v>471</v>
      </c>
      <c r="L76" s="123" t="s">
        <v>289</v>
      </c>
      <c r="M76" s="121" t="s">
        <v>472</v>
      </c>
      <c r="N76" s="124">
        <v>3800000</v>
      </c>
      <c r="O76" s="124" t="s">
        <v>293</v>
      </c>
      <c r="P76" s="124" t="s">
        <v>287</v>
      </c>
      <c r="Q76" s="125">
        <f>IF(O76="IVA Incluido",(N76/1.19),N76)</f>
        <v>3800000</v>
      </c>
      <c r="R76" s="126">
        <f>IF(P76="Si tiene IVA",Q76*19%,0)</f>
        <v>722000</v>
      </c>
      <c r="S76" s="126">
        <f>Q76+R76</f>
        <v>4522000</v>
      </c>
      <c r="T76" s="126">
        <f>IF(B76="","",(N76*G76))</f>
        <v>3800000</v>
      </c>
      <c r="U76" s="126">
        <f>IF(B76="","",(S76*G76))</f>
        <v>4522000</v>
      </c>
      <c r="V76" s="127" t="s">
        <v>469</v>
      </c>
      <c r="W76" s="128">
        <v>46105</v>
      </c>
      <c r="X76" s="129" t="s">
        <v>459</v>
      </c>
      <c r="Y76" s="130" t="s">
        <v>289</v>
      </c>
      <c r="Z76" s="131" t="s">
        <v>460</v>
      </c>
      <c r="AA76" s="132">
        <v>2941177</v>
      </c>
      <c r="AB76" s="132" t="s">
        <v>293</v>
      </c>
      <c r="AC76" s="132" t="s">
        <v>287</v>
      </c>
      <c r="AD76" s="133">
        <f>IF(AB76="IVA Incluido",(AA76/1.19),AA76)</f>
        <v>2941177</v>
      </c>
      <c r="AE76" s="134">
        <f>IF(AC76="Si tiene IVA",AD76*19%,0)</f>
        <v>558823.63</v>
      </c>
      <c r="AF76" s="134">
        <f>AD76+AE76</f>
        <v>3500000.63</v>
      </c>
      <c r="AG76" s="134">
        <f>IF(O76="","",(AA76*G76))</f>
        <v>2941177</v>
      </c>
      <c r="AH76" s="134">
        <f>IF(O76="","",(AF76*G76))</f>
        <v>3500000.63</v>
      </c>
      <c r="AI76" s="135"/>
      <c r="AJ76" s="136"/>
      <c r="AK76" s="137"/>
      <c r="AL76" s="138"/>
      <c r="AM76" s="139"/>
      <c r="AN76" s="140"/>
      <c r="AO76" s="140"/>
      <c r="AP76" s="141"/>
      <c r="AQ76" s="142"/>
      <c r="AR76" s="143"/>
      <c r="AS76" s="143"/>
      <c r="AT76" s="143"/>
      <c r="AU76" s="143"/>
      <c r="AV76" s="144">
        <f>IF(A76="","",AVERAGE(S76,AF76,AS76))</f>
        <v>4011000.3149999999</v>
      </c>
      <c r="AW76" s="144">
        <f>IF(A76="","",AVERAGE(U76,AH76,AU76))</f>
        <v>4011000.3149999999</v>
      </c>
      <c r="AX76" s="144">
        <f>IF(N76="","",STDEV(U76,AH76,AU76))</f>
        <v>722662.68489537993</v>
      </c>
      <c r="AY76" s="145">
        <f>IF(N76="","",(AX76/AW76))</f>
        <v>0.18017018901564957</v>
      </c>
      <c r="AZ76" s="5"/>
      <c r="BA76" s="7">
        <f>COUNTA(M76,Z76,AM76)</f>
        <v>2</v>
      </c>
    </row>
    <row r="77" spans="1:53" ht="336">
      <c r="A77" s="6" t="s">
        <v>344</v>
      </c>
      <c r="B77" s="6" t="s">
        <v>344</v>
      </c>
      <c r="C77" s="6" t="s">
        <v>344</v>
      </c>
      <c r="D77" s="6" t="s">
        <v>520</v>
      </c>
      <c r="E77" s="117" t="s">
        <v>521</v>
      </c>
      <c r="F77" s="118" t="s">
        <v>347</v>
      </c>
      <c r="G77" s="119">
        <v>1</v>
      </c>
      <c r="H77" s="118"/>
      <c r="I77" s="120" t="s">
        <v>344</v>
      </c>
      <c r="J77" s="121" t="s">
        <v>344</v>
      </c>
      <c r="K77" s="122" t="s">
        <v>344</v>
      </c>
      <c r="L77" s="123" t="s">
        <v>344</v>
      </c>
      <c r="M77" s="121" t="s">
        <v>344</v>
      </c>
      <c r="N77" s="124"/>
      <c r="O77" s="124"/>
      <c r="P77" s="124"/>
      <c r="Q77" s="125" t="s">
        <v>348</v>
      </c>
      <c r="R77" s="126" t="s">
        <v>348</v>
      </c>
      <c r="S77" s="126" t="s">
        <v>348</v>
      </c>
      <c r="T77" s="126" t="s">
        <v>348</v>
      </c>
      <c r="U77" s="126" t="s">
        <v>348</v>
      </c>
      <c r="V77" s="127" t="s">
        <v>344</v>
      </c>
      <c r="W77" s="128" t="s">
        <v>344</v>
      </c>
      <c r="X77" s="129" t="s">
        <v>344</v>
      </c>
      <c r="Y77" s="130" t="s">
        <v>344</v>
      </c>
      <c r="Z77" s="131" t="s">
        <v>349</v>
      </c>
      <c r="AA77" s="132" t="s">
        <v>344</v>
      </c>
      <c r="AB77" s="132" t="s">
        <v>344</v>
      </c>
      <c r="AC77" s="132" t="s">
        <v>344</v>
      </c>
      <c r="AD77" s="133" t="s">
        <v>344</v>
      </c>
      <c r="AE77" s="134" t="s">
        <v>344</v>
      </c>
      <c r="AF77" s="134">
        <v>4973014</v>
      </c>
      <c r="AG77" s="134">
        <v>5.5599999999999997E-2</v>
      </c>
      <c r="AH77" s="134">
        <v>5249514</v>
      </c>
      <c r="AI77" s="135" t="s">
        <v>344</v>
      </c>
      <c r="AJ77" s="136" t="s">
        <v>344</v>
      </c>
      <c r="AK77" s="137" t="s">
        <v>344</v>
      </c>
      <c r="AL77" s="138" t="s">
        <v>344</v>
      </c>
      <c r="AM77" s="139" t="s">
        <v>350</v>
      </c>
      <c r="AN77" s="140" t="s">
        <v>344</v>
      </c>
      <c r="AO77" s="140" t="s">
        <v>344</v>
      </c>
      <c r="AP77" s="141" t="s">
        <v>344</v>
      </c>
      <c r="AQ77" s="142">
        <v>4387954</v>
      </c>
      <c r="AR77" s="143">
        <v>833711</v>
      </c>
      <c r="AS77" s="143">
        <v>5221665</v>
      </c>
      <c r="AT77" s="143">
        <v>4387954</v>
      </c>
      <c r="AU77" s="143">
        <v>5221665</v>
      </c>
      <c r="AV77" s="144">
        <v>5235589</v>
      </c>
      <c r="AW77" s="144">
        <v>5235589</v>
      </c>
      <c r="AX77" s="144">
        <v>19692.13</v>
      </c>
      <c r="AY77" s="145">
        <v>3.8E-3</v>
      </c>
      <c r="AZ77" s="5"/>
      <c r="BA77" s="7"/>
    </row>
    <row r="78" spans="1:53" ht="336">
      <c r="A78" s="6" t="s">
        <v>344</v>
      </c>
      <c r="B78" s="6" t="s">
        <v>344</v>
      </c>
      <c r="C78" s="6" t="s">
        <v>344</v>
      </c>
      <c r="D78" s="6" t="s">
        <v>522</v>
      </c>
      <c r="E78" s="117" t="s">
        <v>523</v>
      </c>
      <c r="F78" s="118" t="s">
        <v>347</v>
      </c>
      <c r="G78" s="119">
        <v>1</v>
      </c>
      <c r="H78" s="118"/>
      <c r="I78" s="120" t="s">
        <v>344</v>
      </c>
      <c r="J78" s="121" t="s">
        <v>344</v>
      </c>
      <c r="K78" s="122" t="s">
        <v>344</v>
      </c>
      <c r="L78" s="123" t="s">
        <v>344</v>
      </c>
      <c r="M78" s="121" t="s">
        <v>344</v>
      </c>
      <c r="N78" s="124"/>
      <c r="O78" s="124"/>
      <c r="P78" s="124"/>
      <c r="Q78" s="125" t="s">
        <v>348</v>
      </c>
      <c r="R78" s="126" t="s">
        <v>348</v>
      </c>
      <c r="S78" s="126" t="s">
        <v>348</v>
      </c>
      <c r="T78" s="126" t="s">
        <v>348</v>
      </c>
      <c r="U78" s="126" t="s">
        <v>348</v>
      </c>
      <c r="V78" s="127" t="s">
        <v>344</v>
      </c>
      <c r="W78" s="128" t="s">
        <v>344</v>
      </c>
      <c r="X78" s="129" t="s">
        <v>344</v>
      </c>
      <c r="Y78" s="130" t="s">
        <v>344</v>
      </c>
      <c r="Z78" s="131" t="s">
        <v>349</v>
      </c>
      <c r="AA78" s="132" t="s">
        <v>344</v>
      </c>
      <c r="AB78" s="132" t="s">
        <v>344</v>
      </c>
      <c r="AC78" s="132" t="s">
        <v>344</v>
      </c>
      <c r="AD78" s="133" t="s">
        <v>344</v>
      </c>
      <c r="AE78" s="134" t="s">
        <v>344</v>
      </c>
      <c r="AF78" s="134">
        <v>3638000</v>
      </c>
      <c r="AG78" s="134">
        <v>5.5599999999999997E-2</v>
      </c>
      <c r="AH78" s="134">
        <v>3840273</v>
      </c>
      <c r="AI78" s="135" t="s">
        <v>344</v>
      </c>
      <c r="AJ78" s="136" t="s">
        <v>344</v>
      </c>
      <c r="AK78" s="137" t="s">
        <v>344</v>
      </c>
      <c r="AL78" s="138" t="s">
        <v>344</v>
      </c>
      <c r="AM78" s="139" t="s">
        <v>350</v>
      </c>
      <c r="AN78" s="140" t="s">
        <v>344</v>
      </c>
      <c r="AO78" s="140" t="s">
        <v>344</v>
      </c>
      <c r="AP78" s="141" t="s">
        <v>344</v>
      </c>
      <c r="AQ78" s="142">
        <v>3210000</v>
      </c>
      <c r="AR78" s="143">
        <v>609900</v>
      </c>
      <c r="AS78" s="143">
        <v>3819900</v>
      </c>
      <c r="AT78" s="143">
        <v>3210000</v>
      </c>
      <c r="AU78" s="143">
        <v>3819900</v>
      </c>
      <c r="AV78" s="144">
        <v>3830086</v>
      </c>
      <c r="AW78" s="144">
        <v>3830086</v>
      </c>
      <c r="AX78" s="144">
        <v>14405.75</v>
      </c>
      <c r="AY78" s="145">
        <v>3.8E-3</v>
      </c>
      <c r="AZ78" s="5"/>
      <c r="BA78" s="7"/>
    </row>
    <row r="79" spans="1:53" ht="336">
      <c r="A79" s="6" t="s">
        <v>344</v>
      </c>
      <c r="B79" s="6" t="s">
        <v>344</v>
      </c>
      <c r="C79" s="6" t="s">
        <v>344</v>
      </c>
      <c r="D79" s="6" t="s">
        <v>524</v>
      </c>
      <c r="E79" s="117" t="s">
        <v>525</v>
      </c>
      <c r="F79" s="118" t="s">
        <v>347</v>
      </c>
      <c r="G79" s="119">
        <v>1</v>
      </c>
      <c r="H79" s="118"/>
      <c r="I79" s="120" t="s">
        <v>344</v>
      </c>
      <c r="J79" s="121" t="s">
        <v>344</v>
      </c>
      <c r="K79" s="122" t="s">
        <v>344</v>
      </c>
      <c r="L79" s="123" t="s">
        <v>344</v>
      </c>
      <c r="M79" s="121" t="s">
        <v>344</v>
      </c>
      <c r="N79" s="124"/>
      <c r="O79" s="124"/>
      <c r="P79" s="124"/>
      <c r="Q79" s="125" t="s">
        <v>348</v>
      </c>
      <c r="R79" s="126" t="s">
        <v>348</v>
      </c>
      <c r="S79" s="126" t="s">
        <v>348</v>
      </c>
      <c r="T79" s="126" t="s">
        <v>348</v>
      </c>
      <c r="U79" s="126" t="s">
        <v>348</v>
      </c>
      <c r="V79" s="127" t="s">
        <v>344</v>
      </c>
      <c r="W79" s="128" t="s">
        <v>344</v>
      </c>
      <c r="X79" s="129" t="s">
        <v>344</v>
      </c>
      <c r="Y79" s="130" t="s">
        <v>344</v>
      </c>
      <c r="Z79" s="131" t="s">
        <v>349</v>
      </c>
      <c r="AA79" s="132" t="s">
        <v>344</v>
      </c>
      <c r="AB79" s="132" t="s">
        <v>344</v>
      </c>
      <c r="AC79" s="132" t="s">
        <v>344</v>
      </c>
      <c r="AD79" s="133" t="s">
        <v>344</v>
      </c>
      <c r="AE79" s="134" t="s">
        <v>344</v>
      </c>
      <c r="AF79" s="134">
        <v>37006</v>
      </c>
      <c r="AG79" s="134">
        <v>5.5599999999999997E-2</v>
      </c>
      <c r="AH79" s="134">
        <v>39064</v>
      </c>
      <c r="AI79" s="135" t="s">
        <v>344</v>
      </c>
      <c r="AJ79" s="136" t="s">
        <v>344</v>
      </c>
      <c r="AK79" s="137" t="s">
        <v>344</v>
      </c>
      <c r="AL79" s="138" t="s">
        <v>344</v>
      </c>
      <c r="AM79" s="139" t="s">
        <v>350</v>
      </c>
      <c r="AN79" s="140" t="s">
        <v>344</v>
      </c>
      <c r="AO79" s="140" t="s">
        <v>344</v>
      </c>
      <c r="AP79" s="141" t="s">
        <v>344</v>
      </c>
      <c r="AQ79" s="142">
        <v>31719</v>
      </c>
      <c r="AR79" s="143">
        <v>6027</v>
      </c>
      <c r="AS79" s="143">
        <v>37746</v>
      </c>
      <c r="AT79" s="143">
        <v>31719</v>
      </c>
      <c r="AU79" s="143">
        <v>37746</v>
      </c>
      <c r="AV79" s="144">
        <v>38405</v>
      </c>
      <c r="AW79" s="144">
        <v>38405</v>
      </c>
      <c r="AX79" s="144">
        <v>931.55</v>
      </c>
      <c r="AY79" s="145">
        <v>2.4299999999999999E-2</v>
      </c>
      <c r="AZ79" s="5"/>
      <c r="BA79" s="7"/>
    </row>
    <row r="80" spans="1:53" ht="336">
      <c r="A80" s="6" t="s">
        <v>344</v>
      </c>
      <c r="B80" s="6" t="s">
        <v>344</v>
      </c>
      <c r="C80" s="6" t="s">
        <v>344</v>
      </c>
      <c r="D80" s="6" t="s">
        <v>526</v>
      </c>
      <c r="E80" s="117" t="s">
        <v>527</v>
      </c>
      <c r="F80" s="118" t="s">
        <v>347</v>
      </c>
      <c r="G80" s="119">
        <v>1</v>
      </c>
      <c r="H80" s="118"/>
      <c r="I80" s="120" t="s">
        <v>344</v>
      </c>
      <c r="J80" s="121" t="s">
        <v>344</v>
      </c>
      <c r="K80" s="122" t="s">
        <v>344</v>
      </c>
      <c r="L80" s="123" t="s">
        <v>344</v>
      </c>
      <c r="M80" s="121" t="s">
        <v>344</v>
      </c>
      <c r="N80" s="124"/>
      <c r="O80" s="124"/>
      <c r="P80" s="124"/>
      <c r="Q80" s="125" t="s">
        <v>348</v>
      </c>
      <c r="R80" s="126" t="s">
        <v>348</v>
      </c>
      <c r="S80" s="126" t="s">
        <v>348</v>
      </c>
      <c r="T80" s="126" t="s">
        <v>348</v>
      </c>
      <c r="U80" s="126" t="s">
        <v>348</v>
      </c>
      <c r="V80" s="127" t="s">
        <v>344</v>
      </c>
      <c r="W80" s="128" t="s">
        <v>344</v>
      </c>
      <c r="X80" s="129" t="s">
        <v>344</v>
      </c>
      <c r="Y80" s="130" t="s">
        <v>344</v>
      </c>
      <c r="Z80" s="131" t="s">
        <v>349</v>
      </c>
      <c r="AA80" s="132" t="s">
        <v>344</v>
      </c>
      <c r="AB80" s="132" t="s">
        <v>344</v>
      </c>
      <c r="AC80" s="132" t="s">
        <v>344</v>
      </c>
      <c r="AD80" s="133" t="s">
        <v>344</v>
      </c>
      <c r="AE80" s="134" t="s">
        <v>344</v>
      </c>
      <c r="AF80" s="134">
        <v>1519303</v>
      </c>
      <c r="AG80" s="134">
        <v>5.5599999999999997E-2</v>
      </c>
      <c r="AH80" s="134">
        <v>1603776</v>
      </c>
      <c r="AI80" s="135" t="s">
        <v>344</v>
      </c>
      <c r="AJ80" s="136" t="s">
        <v>344</v>
      </c>
      <c r="AK80" s="137" t="s">
        <v>344</v>
      </c>
      <c r="AL80" s="138" t="s">
        <v>344</v>
      </c>
      <c r="AM80" s="139" t="s">
        <v>350</v>
      </c>
      <c r="AN80" s="140" t="s">
        <v>344</v>
      </c>
      <c r="AO80" s="140" t="s">
        <v>344</v>
      </c>
      <c r="AP80" s="141" t="s">
        <v>344</v>
      </c>
      <c r="AQ80" s="142">
        <v>1302260</v>
      </c>
      <c r="AR80" s="143">
        <v>247429</v>
      </c>
      <c r="AS80" s="143">
        <v>1549689</v>
      </c>
      <c r="AT80" s="143">
        <v>1302260</v>
      </c>
      <c r="AU80" s="143">
        <v>1549689</v>
      </c>
      <c r="AV80" s="144">
        <v>1576732</v>
      </c>
      <c r="AW80" s="144">
        <v>1576732</v>
      </c>
      <c r="AX80" s="144">
        <v>38245.410000000003</v>
      </c>
      <c r="AY80" s="145">
        <v>2.4299999999999999E-2</v>
      </c>
      <c r="AZ80" s="5"/>
      <c r="BA80" s="7"/>
    </row>
    <row r="81" spans="1:53" ht="336">
      <c r="A81" s="6" t="s">
        <v>344</v>
      </c>
      <c r="B81" s="6" t="s">
        <v>344</v>
      </c>
      <c r="C81" s="6" t="s">
        <v>344</v>
      </c>
      <c r="D81" s="6" t="s">
        <v>528</v>
      </c>
      <c r="E81" s="117" t="s">
        <v>529</v>
      </c>
      <c r="F81" s="118" t="s">
        <v>347</v>
      </c>
      <c r="G81" s="119">
        <v>1</v>
      </c>
      <c r="H81" s="118"/>
      <c r="I81" s="120" t="s">
        <v>344</v>
      </c>
      <c r="J81" s="121" t="s">
        <v>344</v>
      </c>
      <c r="K81" s="122" t="s">
        <v>344</v>
      </c>
      <c r="L81" s="123" t="s">
        <v>344</v>
      </c>
      <c r="M81" s="121" t="s">
        <v>344</v>
      </c>
      <c r="N81" s="124"/>
      <c r="O81" s="124"/>
      <c r="P81" s="124"/>
      <c r="Q81" s="125" t="s">
        <v>348</v>
      </c>
      <c r="R81" s="126" t="s">
        <v>348</v>
      </c>
      <c r="S81" s="126" t="s">
        <v>348</v>
      </c>
      <c r="T81" s="126" t="s">
        <v>348</v>
      </c>
      <c r="U81" s="126" t="s">
        <v>348</v>
      </c>
      <c r="V81" s="127" t="s">
        <v>344</v>
      </c>
      <c r="W81" s="128" t="s">
        <v>344</v>
      </c>
      <c r="X81" s="129" t="s">
        <v>344</v>
      </c>
      <c r="Y81" s="130" t="s">
        <v>344</v>
      </c>
      <c r="Z81" s="131" t="s">
        <v>349</v>
      </c>
      <c r="AA81" s="132" t="s">
        <v>344</v>
      </c>
      <c r="AB81" s="132" t="s">
        <v>344</v>
      </c>
      <c r="AC81" s="132" t="s">
        <v>344</v>
      </c>
      <c r="AD81" s="133" t="s">
        <v>344</v>
      </c>
      <c r="AE81" s="134" t="s">
        <v>344</v>
      </c>
      <c r="AF81" s="134">
        <v>136750</v>
      </c>
      <c r="AG81" s="134">
        <v>5.5599999999999997E-2</v>
      </c>
      <c r="AH81" s="134">
        <v>144353</v>
      </c>
      <c r="AI81" s="135" t="s">
        <v>344</v>
      </c>
      <c r="AJ81" s="136" t="s">
        <v>344</v>
      </c>
      <c r="AK81" s="137" t="s">
        <v>344</v>
      </c>
      <c r="AL81" s="138" t="s">
        <v>344</v>
      </c>
      <c r="AM81" s="139" t="s">
        <v>350</v>
      </c>
      <c r="AN81" s="140" t="s">
        <v>344</v>
      </c>
      <c r="AO81" s="140" t="s">
        <v>344</v>
      </c>
      <c r="AP81" s="141" t="s">
        <v>344</v>
      </c>
      <c r="AQ81" s="142">
        <v>117214</v>
      </c>
      <c r="AR81" s="143">
        <v>22271</v>
      </c>
      <c r="AS81" s="143">
        <v>139485</v>
      </c>
      <c r="AT81" s="143">
        <v>117214</v>
      </c>
      <c r="AU81" s="143">
        <v>139485</v>
      </c>
      <c r="AV81" s="144">
        <v>141919</v>
      </c>
      <c r="AW81" s="144">
        <v>141919</v>
      </c>
      <c r="AX81" s="144">
        <v>3442.41</v>
      </c>
      <c r="AY81" s="145">
        <v>2.4299999999999999E-2</v>
      </c>
      <c r="AZ81" s="5"/>
      <c r="BA81" s="7"/>
    </row>
    <row r="82" spans="1:53" ht="336">
      <c r="A82" s="6" t="s">
        <v>344</v>
      </c>
      <c r="B82" s="6" t="s">
        <v>344</v>
      </c>
      <c r="C82" s="6" t="s">
        <v>344</v>
      </c>
      <c r="D82" s="6" t="s">
        <v>530</v>
      </c>
      <c r="E82" s="117" t="s">
        <v>531</v>
      </c>
      <c r="F82" s="118" t="s">
        <v>347</v>
      </c>
      <c r="G82" s="119">
        <v>1</v>
      </c>
      <c r="H82" s="118"/>
      <c r="I82" s="120" t="s">
        <v>344</v>
      </c>
      <c r="J82" s="121" t="s">
        <v>344</v>
      </c>
      <c r="K82" s="122" t="s">
        <v>344</v>
      </c>
      <c r="L82" s="123" t="s">
        <v>344</v>
      </c>
      <c r="M82" s="121" t="s">
        <v>344</v>
      </c>
      <c r="N82" s="124"/>
      <c r="O82" s="124"/>
      <c r="P82" s="124"/>
      <c r="Q82" s="125" t="s">
        <v>348</v>
      </c>
      <c r="R82" s="126" t="s">
        <v>348</v>
      </c>
      <c r="S82" s="126" t="s">
        <v>348</v>
      </c>
      <c r="T82" s="126" t="s">
        <v>348</v>
      </c>
      <c r="U82" s="126" t="s">
        <v>348</v>
      </c>
      <c r="V82" s="127" t="s">
        <v>344</v>
      </c>
      <c r="W82" s="128" t="s">
        <v>344</v>
      </c>
      <c r="X82" s="129" t="s">
        <v>344</v>
      </c>
      <c r="Y82" s="130" t="s">
        <v>344</v>
      </c>
      <c r="Z82" s="131" t="s">
        <v>349</v>
      </c>
      <c r="AA82" s="132" t="s">
        <v>344</v>
      </c>
      <c r="AB82" s="132" t="s">
        <v>344</v>
      </c>
      <c r="AC82" s="132" t="s">
        <v>344</v>
      </c>
      <c r="AD82" s="133" t="s">
        <v>344</v>
      </c>
      <c r="AE82" s="134" t="s">
        <v>344</v>
      </c>
      <c r="AF82" s="134">
        <v>580284</v>
      </c>
      <c r="AG82" s="134">
        <v>5.5599999999999997E-2</v>
      </c>
      <c r="AH82" s="134">
        <v>612547</v>
      </c>
      <c r="AI82" s="135" t="s">
        <v>344</v>
      </c>
      <c r="AJ82" s="136" t="s">
        <v>344</v>
      </c>
      <c r="AK82" s="137" t="s">
        <v>344</v>
      </c>
      <c r="AL82" s="138" t="s">
        <v>344</v>
      </c>
      <c r="AM82" s="139" t="s">
        <v>350</v>
      </c>
      <c r="AN82" s="140" t="s">
        <v>344</v>
      </c>
      <c r="AO82" s="140" t="s">
        <v>344</v>
      </c>
      <c r="AP82" s="141" t="s">
        <v>344</v>
      </c>
      <c r="AQ82" s="142">
        <v>497386</v>
      </c>
      <c r="AR82" s="143">
        <v>94503</v>
      </c>
      <c r="AS82" s="143">
        <v>591889</v>
      </c>
      <c r="AT82" s="143">
        <v>497386</v>
      </c>
      <c r="AU82" s="143">
        <v>591889</v>
      </c>
      <c r="AV82" s="144">
        <v>602218</v>
      </c>
      <c r="AW82" s="144">
        <v>602218</v>
      </c>
      <c r="AX82" s="144">
        <v>14607.48</v>
      </c>
      <c r="AY82" s="145">
        <v>2.4299999999999999E-2</v>
      </c>
      <c r="AZ82" s="5"/>
      <c r="BA82" s="7"/>
    </row>
    <row r="83" spans="1:53" ht="56">
      <c r="A83" s="6" t="s">
        <v>278</v>
      </c>
      <c r="B83" s="6" t="s">
        <v>351</v>
      </c>
      <c r="C83" s="6">
        <v>11111808</v>
      </c>
      <c r="D83" s="6" t="s">
        <v>532</v>
      </c>
      <c r="E83" s="117" t="s">
        <v>533</v>
      </c>
      <c r="F83" s="118" t="s">
        <v>57</v>
      </c>
      <c r="G83" s="119">
        <v>1</v>
      </c>
      <c r="H83" s="118" t="s">
        <v>58</v>
      </c>
      <c r="I83" s="120" t="s">
        <v>295</v>
      </c>
      <c r="J83" s="121">
        <v>46070</v>
      </c>
      <c r="K83" s="122" t="s">
        <v>356</v>
      </c>
      <c r="L83" s="123" t="s">
        <v>289</v>
      </c>
      <c r="M83" s="121" t="s">
        <v>357</v>
      </c>
      <c r="N83" s="124">
        <v>4000</v>
      </c>
      <c r="O83" s="124" t="s">
        <v>293</v>
      </c>
      <c r="P83" s="124" t="s">
        <v>287</v>
      </c>
      <c r="Q83" s="125">
        <f>IF(O83="IVA Incluido",(N83/1.19),N83)</f>
        <v>4000</v>
      </c>
      <c r="R83" s="126">
        <f>IF(P83="Si tiene IVA",Q83*19%,0)</f>
        <v>760</v>
      </c>
      <c r="S83" s="126">
        <f>Q83+R83</f>
        <v>4760</v>
      </c>
      <c r="T83" s="126">
        <f>IF(B83="","",(N83*G83))</f>
        <v>4000</v>
      </c>
      <c r="U83" s="126">
        <f>IF(B83="","",(S83*G83))</f>
        <v>4760</v>
      </c>
      <c r="V83" s="127" t="s">
        <v>295</v>
      </c>
      <c r="W83" s="128">
        <v>46062</v>
      </c>
      <c r="X83" s="129" t="s">
        <v>534</v>
      </c>
      <c r="Y83" s="130" t="s">
        <v>289</v>
      </c>
      <c r="Z83" s="131" t="s">
        <v>535</v>
      </c>
      <c r="AA83" s="132">
        <v>5600</v>
      </c>
      <c r="AB83" s="132" t="s">
        <v>286</v>
      </c>
      <c r="AC83" s="132" t="s">
        <v>287</v>
      </c>
      <c r="AD83" s="133">
        <f>IF(AB83="IVA Incluido",(AA83/1.19),AA83)</f>
        <v>4705.8823529411766</v>
      </c>
      <c r="AE83" s="134">
        <f>IF(AC83="Si tiene IVA",AD83*19%,0)</f>
        <v>894.11764705882354</v>
      </c>
      <c r="AF83" s="134">
        <f>AD83+AE83</f>
        <v>5600</v>
      </c>
      <c r="AG83" s="134">
        <f>IF(O83="","",(AA83*G83))</f>
        <v>5600</v>
      </c>
      <c r="AH83" s="134">
        <f>IF(O83="","",(AF83*G83))</f>
        <v>5600</v>
      </c>
      <c r="AI83" s="135" t="s">
        <v>295</v>
      </c>
      <c r="AJ83" s="136">
        <v>46064</v>
      </c>
      <c r="AK83" s="137" t="s">
        <v>536</v>
      </c>
      <c r="AL83" s="138" t="s">
        <v>289</v>
      </c>
      <c r="AM83" s="139" t="s">
        <v>537</v>
      </c>
      <c r="AN83" s="140">
        <v>5500</v>
      </c>
      <c r="AO83" s="140" t="s">
        <v>286</v>
      </c>
      <c r="AP83" s="141" t="s">
        <v>287</v>
      </c>
      <c r="AQ83" s="142">
        <f>IF(AO83="IVA Incluido",(AN83/1.19),AN83)</f>
        <v>4621.8487394957983</v>
      </c>
      <c r="AR83" s="143">
        <f>IF(AP83="Si tiene IVA",AQ83*19%,0)</f>
        <v>878.15126050420167</v>
      </c>
      <c r="AS83" s="143">
        <f>AQ83+AR83</f>
        <v>5500</v>
      </c>
      <c r="AT83" s="143">
        <f>IF(AB83="","",(AN83*G83))</f>
        <v>5500</v>
      </c>
      <c r="AU83" s="143">
        <f>IF(AB83="","",(AS83*G83))</f>
        <v>5500</v>
      </c>
      <c r="AV83" s="144">
        <f>IF(A83="","",AVERAGE(S83,AF83,AS83))</f>
        <v>5286.666666666667</v>
      </c>
      <c r="AW83" s="144">
        <f>IF(A83="","",AVERAGE(U83,AH83,AU83))</f>
        <v>5286.666666666667</v>
      </c>
      <c r="AX83" s="144">
        <f>IF(N83="","",STDEV(U83,AH83,AU83))</f>
        <v>458.83911486852702</v>
      </c>
      <c r="AY83" s="145">
        <f>IF(N83="","",(AX83/AW83))</f>
        <v>8.6791761954954666E-2</v>
      </c>
      <c r="AZ83" s="5"/>
      <c r="BA83" s="7">
        <f>COUNTA(M83,Z83,AM83)</f>
        <v>3</v>
      </c>
    </row>
    <row r="84" spans="1:53" ht="336">
      <c r="A84" s="6" t="s">
        <v>344</v>
      </c>
      <c r="B84" s="6" t="s">
        <v>344</v>
      </c>
      <c r="C84" s="6" t="s">
        <v>344</v>
      </c>
      <c r="D84" s="6" t="s">
        <v>538</v>
      </c>
      <c r="E84" s="117" t="s">
        <v>539</v>
      </c>
      <c r="F84" s="118" t="s">
        <v>347</v>
      </c>
      <c r="G84" s="119">
        <v>1</v>
      </c>
      <c r="H84" s="118"/>
      <c r="I84" s="120" t="s">
        <v>344</v>
      </c>
      <c r="J84" s="121" t="s">
        <v>344</v>
      </c>
      <c r="K84" s="122" t="s">
        <v>344</v>
      </c>
      <c r="L84" s="123" t="s">
        <v>344</v>
      </c>
      <c r="M84" s="121" t="s">
        <v>344</v>
      </c>
      <c r="N84" s="124"/>
      <c r="O84" s="124"/>
      <c r="P84" s="124"/>
      <c r="Q84" s="125" t="s">
        <v>348</v>
      </c>
      <c r="R84" s="126" t="s">
        <v>348</v>
      </c>
      <c r="S84" s="126" t="s">
        <v>348</v>
      </c>
      <c r="T84" s="126" t="s">
        <v>348</v>
      </c>
      <c r="U84" s="126" t="s">
        <v>348</v>
      </c>
      <c r="V84" s="127" t="s">
        <v>344</v>
      </c>
      <c r="W84" s="128" t="s">
        <v>344</v>
      </c>
      <c r="X84" s="129" t="s">
        <v>344</v>
      </c>
      <c r="Y84" s="130" t="s">
        <v>344</v>
      </c>
      <c r="Z84" s="131" t="s">
        <v>349</v>
      </c>
      <c r="AA84" s="132" t="s">
        <v>344</v>
      </c>
      <c r="AB84" s="132" t="s">
        <v>344</v>
      </c>
      <c r="AC84" s="132" t="s">
        <v>344</v>
      </c>
      <c r="AD84" s="133" t="s">
        <v>344</v>
      </c>
      <c r="AE84" s="134" t="s">
        <v>344</v>
      </c>
      <c r="AF84" s="134">
        <v>3950000</v>
      </c>
      <c r="AG84" s="134">
        <v>5.5599999999999997E-2</v>
      </c>
      <c r="AH84" s="134">
        <v>4169620</v>
      </c>
      <c r="AI84" s="135" t="s">
        <v>344</v>
      </c>
      <c r="AJ84" s="136" t="s">
        <v>344</v>
      </c>
      <c r="AK84" s="137" t="s">
        <v>344</v>
      </c>
      <c r="AL84" s="138" t="s">
        <v>344</v>
      </c>
      <c r="AM84" s="139" t="s">
        <v>350</v>
      </c>
      <c r="AN84" s="140" t="s">
        <v>344</v>
      </c>
      <c r="AO84" s="140" t="s">
        <v>344</v>
      </c>
      <c r="AP84" s="141" t="s">
        <v>344</v>
      </c>
      <c r="AQ84" s="142">
        <v>3402311</v>
      </c>
      <c r="AR84" s="143">
        <v>646439</v>
      </c>
      <c r="AS84" s="143">
        <v>4048750</v>
      </c>
      <c r="AT84" s="143">
        <v>3402311</v>
      </c>
      <c r="AU84" s="143">
        <v>4048750</v>
      </c>
      <c r="AV84" s="144">
        <v>4109185</v>
      </c>
      <c r="AW84" s="144">
        <v>4109185</v>
      </c>
      <c r="AX84" s="144">
        <v>85468</v>
      </c>
      <c r="AY84" s="145">
        <v>2.0799999999999999E-2</v>
      </c>
      <c r="AZ84" s="5"/>
      <c r="BA84" s="7"/>
    </row>
    <row r="85" spans="1:53" ht="336">
      <c r="A85" s="6" t="s">
        <v>344</v>
      </c>
      <c r="B85" s="6" t="s">
        <v>344</v>
      </c>
      <c r="C85" s="6" t="s">
        <v>344</v>
      </c>
      <c r="D85" s="6" t="s">
        <v>540</v>
      </c>
      <c r="E85" s="117" t="s">
        <v>541</v>
      </c>
      <c r="F85" s="118" t="s">
        <v>347</v>
      </c>
      <c r="G85" s="119">
        <v>1</v>
      </c>
      <c r="H85" s="118"/>
      <c r="I85" s="120" t="s">
        <v>344</v>
      </c>
      <c r="J85" s="121" t="s">
        <v>344</v>
      </c>
      <c r="K85" s="122" t="s">
        <v>344</v>
      </c>
      <c r="L85" s="123" t="s">
        <v>344</v>
      </c>
      <c r="M85" s="121" t="s">
        <v>344</v>
      </c>
      <c r="N85" s="124"/>
      <c r="O85" s="124"/>
      <c r="P85" s="124"/>
      <c r="Q85" s="125" t="s">
        <v>348</v>
      </c>
      <c r="R85" s="126" t="s">
        <v>348</v>
      </c>
      <c r="S85" s="126" t="s">
        <v>348</v>
      </c>
      <c r="T85" s="126" t="s">
        <v>348</v>
      </c>
      <c r="U85" s="126" t="s">
        <v>348</v>
      </c>
      <c r="V85" s="127" t="s">
        <v>344</v>
      </c>
      <c r="W85" s="128" t="s">
        <v>344</v>
      </c>
      <c r="X85" s="129" t="s">
        <v>344</v>
      </c>
      <c r="Y85" s="130" t="s">
        <v>344</v>
      </c>
      <c r="Z85" s="131" t="s">
        <v>349</v>
      </c>
      <c r="AA85" s="132" t="s">
        <v>344</v>
      </c>
      <c r="AB85" s="132" t="s">
        <v>344</v>
      </c>
      <c r="AC85" s="132" t="s">
        <v>344</v>
      </c>
      <c r="AD85" s="133" t="s">
        <v>344</v>
      </c>
      <c r="AE85" s="134" t="s">
        <v>344</v>
      </c>
      <c r="AF85" s="134">
        <v>2593150</v>
      </c>
      <c r="AG85" s="134">
        <v>5.5599999999999997E-2</v>
      </c>
      <c r="AH85" s="134">
        <v>2737329</v>
      </c>
      <c r="AI85" s="135" t="s">
        <v>344</v>
      </c>
      <c r="AJ85" s="136" t="s">
        <v>344</v>
      </c>
      <c r="AK85" s="137" t="s">
        <v>344</v>
      </c>
      <c r="AL85" s="138" t="s">
        <v>344</v>
      </c>
      <c r="AM85" s="139" t="s">
        <v>350</v>
      </c>
      <c r="AN85" s="140" t="s">
        <v>344</v>
      </c>
      <c r="AO85" s="140" t="s">
        <v>344</v>
      </c>
      <c r="AP85" s="141" t="s">
        <v>344</v>
      </c>
      <c r="AQ85" s="142">
        <v>2233596</v>
      </c>
      <c r="AR85" s="143">
        <v>424383</v>
      </c>
      <c r="AS85" s="143">
        <v>2657979</v>
      </c>
      <c r="AT85" s="143">
        <v>2233596</v>
      </c>
      <c r="AU85" s="143">
        <v>2657979</v>
      </c>
      <c r="AV85" s="144">
        <v>2697654</v>
      </c>
      <c r="AW85" s="144">
        <v>2697654</v>
      </c>
      <c r="AX85" s="144">
        <v>56109.2</v>
      </c>
      <c r="AY85" s="145">
        <v>2.0799999999999999E-2</v>
      </c>
      <c r="AZ85" s="5"/>
      <c r="BA85" s="7"/>
    </row>
    <row r="86" spans="1:53" ht="196">
      <c r="A86" s="6" t="s">
        <v>278</v>
      </c>
      <c r="B86" s="6" t="s">
        <v>542</v>
      </c>
      <c r="C86" s="6" t="s">
        <v>543</v>
      </c>
      <c r="D86" s="6" t="s">
        <v>544</v>
      </c>
      <c r="E86" s="117" t="s">
        <v>545</v>
      </c>
      <c r="F86" s="118" t="s">
        <v>57</v>
      </c>
      <c r="G86" s="119">
        <v>1</v>
      </c>
      <c r="H86" s="118" t="s">
        <v>380</v>
      </c>
      <c r="I86" s="120" t="s">
        <v>546</v>
      </c>
      <c r="J86" s="121">
        <v>46149</v>
      </c>
      <c r="K86" s="122" t="s">
        <v>547</v>
      </c>
      <c r="L86" s="123" t="s">
        <v>284</v>
      </c>
      <c r="M86" s="121" t="s">
        <v>548</v>
      </c>
      <c r="N86" s="124">
        <v>2200000</v>
      </c>
      <c r="O86" s="124" t="s">
        <v>293</v>
      </c>
      <c r="P86" s="124" t="s">
        <v>287</v>
      </c>
      <c r="Q86" s="125">
        <f>IF(O86="IVA Incluido",(N86/1.19),N86)</f>
        <v>2200000</v>
      </c>
      <c r="R86" s="126">
        <f>IF(P86="Si tiene IVA",Q86*19%,0)</f>
        <v>418000</v>
      </c>
      <c r="S86" s="126">
        <f>Q86+R86</f>
        <v>2618000</v>
      </c>
      <c r="T86" s="126">
        <f>IF(B86="","",(N86*G86))</f>
        <v>2200000</v>
      </c>
      <c r="U86" s="126">
        <f>IF(B86="","",(S86*G86))</f>
        <v>2618000</v>
      </c>
      <c r="V86" s="127" t="s">
        <v>282</v>
      </c>
      <c r="W86" s="128">
        <v>46078</v>
      </c>
      <c r="X86" s="129" t="s">
        <v>549</v>
      </c>
      <c r="Y86" s="130" t="s">
        <v>284</v>
      </c>
      <c r="Z86" s="131" t="s">
        <v>550</v>
      </c>
      <c r="AA86" s="132">
        <v>1848742</v>
      </c>
      <c r="AB86" s="132" t="s">
        <v>293</v>
      </c>
      <c r="AC86" s="132" t="s">
        <v>287</v>
      </c>
      <c r="AD86" s="133">
        <f>IF(AB86="IVA Incluido",(AA86/1.19),AA86)</f>
        <v>1848742</v>
      </c>
      <c r="AE86" s="134">
        <f>IF(AC86="Si tiene IVA",AD86*19%,0)</f>
        <v>351260.98</v>
      </c>
      <c r="AF86" s="134">
        <f>AD86+AE86</f>
        <v>2200002.98</v>
      </c>
      <c r="AG86" s="134">
        <f>IF(O86="","",(AA86*G86))</f>
        <v>1848742</v>
      </c>
      <c r="AH86" s="134">
        <f>IF(O86="","",(AF86*G86))</f>
        <v>2200002.98</v>
      </c>
      <c r="AI86" s="135" t="s">
        <v>295</v>
      </c>
      <c r="AJ86" s="136">
        <v>46142</v>
      </c>
      <c r="AK86" s="137" t="s">
        <v>551</v>
      </c>
      <c r="AL86" s="138" t="s">
        <v>284</v>
      </c>
      <c r="AM86" s="139" t="s">
        <v>552</v>
      </c>
      <c r="AN86" s="140">
        <v>1583193</v>
      </c>
      <c r="AO86" s="140" t="s">
        <v>293</v>
      </c>
      <c r="AP86" s="141" t="s">
        <v>287</v>
      </c>
      <c r="AQ86" s="142">
        <f>IF(AO86="IVA Incluido",(AN86/1.19),AN86)</f>
        <v>1583193</v>
      </c>
      <c r="AR86" s="143">
        <f>IF(AP86="Si tiene IVA",AQ86*19%,0)</f>
        <v>300806.67</v>
      </c>
      <c r="AS86" s="143">
        <f>AQ86+AR86</f>
        <v>1883999.67</v>
      </c>
      <c r="AT86" s="143">
        <f>IF(AB86="","",(AN86*G86))</f>
        <v>1583193</v>
      </c>
      <c r="AU86" s="143">
        <f>IF(AB86="","",(AS86*G86))</f>
        <v>1883999.67</v>
      </c>
      <c r="AV86" s="144">
        <f>IF(A86="","",AVERAGE(S86,AF86,AS86))</f>
        <v>2234000.8833333333</v>
      </c>
      <c r="AW86" s="144">
        <f>IF(A86="","",AVERAGE(U86,AH86,AU86))</f>
        <v>2234000.8833333333</v>
      </c>
      <c r="AX86" s="144">
        <f>IF(N86="","",STDEV(U86,AH86,AU86))</f>
        <v>368179.32340548711</v>
      </c>
      <c r="AY86" s="145">
        <f>IF(N86="","",(AX86/AW86))</f>
        <v>0.16480715211541455</v>
      </c>
      <c r="AZ86" s="5"/>
      <c r="BA86" s="7">
        <f>COUNTA(M86,Z86,AM86)</f>
        <v>3</v>
      </c>
    </row>
    <row r="87" spans="1:53" ht="336">
      <c r="A87" s="6" t="s">
        <v>344</v>
      </c>
      <c r="B87" s="6" t="s">
        <v>344</v>
      </c>
      <c r="C87" s="6" t="s">
        <v>344</v>
      </c>
      <c r="D87" s="6" t="s">
        <v>553</v>
      </c>
      <c r="E87" s="117" t="s">
        <v>554</v>
      </c>
      <c r="F87" s="118" t="s">
        <v>347</v>
      </c>
      <c r="G87" s="119">
        <v>1</v>
      </c>
      <c r="H87" s="118"/>
      <c r="I87" s="120" t="s">
        <v>344</v>
      </c>
      <c r="J87" s="121" t="s">
        <v>344</v>
      </c>
      <c r="K87" s="122" t="s">
        <v>344</v>
      </c>
      <c r="L87" s="123" t="s">
        <v>344</v>
      </c>
      <c r="M87" s="121" t="s">
        <v>344</v>
      </c>
      <c r="N87" s="124"/>
      <c r="O87" s="124"/>
      <c r="P87" s="124"/>
      <c r="Q87" s="125" t="s">
        <v>348</v>
      </c>
      <c r="R87" s="126" t="s">
        <v>348</v>
      </c>
      <c r="S87" s="126" t="s">
        <v>348</v>
      </c>
      <c r="T87" s="126" t="s">
        <v>348</v>
      </c>
      <c r="U87" s="126" t="s">
        <v>348</v>
      </c>
      <c r="V87" s="127" t="s">
        <v>344</v>
      </c>
      <c r="W87" s="128" t="s">
        <v>344</v>
      </c>
      <c r="X87" s="129" t="s">
        <v>344</v>
      </c>
      <c r="Y87" s="130" t="s">
        <v>344</v>
      </c>
      <c r="Z87" s="131" t="s">
        <v>349</v>
      </c>
      <c r="AA87" s="132" t="s">
        <v>344</v>
      </c>
      <c r="AB87" s="132" t="s">
        <v>344</v>
      </c>
      <c r="AC87" s="132" t="s">
        <v>344</v>
      </c>
      <c r="AD87" s="133" t="s">
        <v>344</v>
      </c>
      <c r="AE87" s="134" t="s">
        <v>344</v>
      </c>
      <c r="AF87" s="134">
        <v>1762650</v>
      </c>
      <c r="AG87" s="134">
        <v>5.5599999999999997E-2</v>
      </c>
      <c r="AH87" s="134">
        <v>1860653</v>
      </c>
      <c r="AI87" s="135" t="s">
        <v>344</v>
      </c>
      <c r="AJ87" s="136" t="s">
        <v>344</v>
      </c>
      <c r="AK87" s="137" t="s">
        <v>344</v>
      </c>
      <c r="AL87" s="138" t="s">
        <v>344</v>
      </c>
      <c r="AM87" s="139" t="s">
        <v>350</v>
      </c>
      <c r="AN87" s="140" t="s">
        <v>344</v>
      </c>
      <c r="AO87" s="140" t="s">
        <v>344</v>
      </c>
      <c r="AP87" s="141" t="s">
        <v>344</v>
      </c>
      <c r="AQ87" s="142">
        <v>1518249</v>
      </c>
      <c r="AR87" s="143">
        <v>288467</v>
      </c>
      <c r="AS87" s="143">
        <v>1806716</v>
      </c>
      <c r="AT87" s="143">
        <v>1518249</v>
      </c>
      <c r="AU87" s="143">
        <v>1806716</v>
      </c>
      <c r="AV87" s="144">
        <v>1833685</v>
      </c>
      <c r="AW87" s="144">
        <v>1833685</v>
      </c>
      <c r="AX87" s="144">
        <v>38139.279999999999</v>
      </c>
      <c r="AY87" s="145">
        <v>2.0799999999999999E-2</v>
      </c>
      <c r="AZ87" s="5"/>
      <c r="BA87" s="7"/>
    </row>
    <row r="88" spans="1:53" ht="140">
      <c r="A88" s="6" t="s">
        <v>278</v>
      </c>
      <c r="B88" s="6" t="s">
        <v>542</v>
      </c>
      <c r="C88" s="6" t="s">
        <v>543</v>
      </c>
      <c r="D88" s="6" t="s">
        <v>555</v>
      </c>
      <c r="E88" s="117" t="s">
        <v>556</v>
      </c>
      <c r="F88" s="118" t="s">
        <v>57</v>
      </c>
      <c r="G88" s="119">
        <v>1</v>
      </c>
      <c r="H88" s="118" t="s">
        <v>380</v>
      </c>
      <c r="I88" s="120" t="s">
        <v>469</v>
      </c>
      <c r="J88" s="121">
        <v>46056</v>
      </c>
      <c r="K88" s="122" t="s">
        <v>470</v>
      </c>
      <c r="L88" s="123" t="s">
        <v>289</v>
      </c>
      <c r="M88" s="121" t="s">
        <v>370</v>
      </c>
      <c r="N88" s="124">
        <v>3150000</v>
      </c>
      <c r="O88" s="124" t="s">
        <v>293</v>
      </c>
      <c r="P88" s="124" t="s">
        <v>287</v>
      </c>
      <c r="Q88" s="125">
        <f t="shared" ref="Q88:Q105" si="26">IF(O88="IVA Incluido",(N88/1.19),N88)</f>
        <v>3150000</v>
      </c>
      <c r="R88" s="126">
        <f t="shared" ref="R88:R96" si="27">IF(P88="Si tiene IVA",Q88*19%,0)</f>
        <v>598500</v>
      </c>
      <c r="S88" s="126">
        <f t="shared" ref="S88:S105" si="28">Q88+R88</f>
        <v>3748500</v>
      </c>
      <c r="T88" s="126">
        <f t="shared" ref="T88:T105" si="29">IF(B88="","",(N88*G88))</f>
        <v>3150000</v>
      </c>
      <c r="U88" s="126">
        <f t="shared" ref="U88:U105" si="30">IF(B88="","",(S88*G88))</f>
        <v>3748500</v>
      </c>
      <c r="V88" s="127" t="s">
        <v>295</v>
      </c>
      <c r="W88" s="128">
        <v>46142</v>
      </c>
      <c r="X88" s="129" t="s">
        <v>459</v>
      </c>
      <c r="Y88" s="130" t="s">
        <v>284</v>
      </c>
      <c r="Z88" s="131" t="s">
        <v>557</v>
      </c>
      <c r="AA88" s="132">
        <v>3200000</v>
      </c>
      <c r="AB88" s="132" t="s">
        <v>293</v>
      </c>
      <c r="AC88" s="132" t="s">
        <v>287</v>
      </c>
      <c r="AD88" s="133">
        <f t="shared" ref="AD88:AD105" si="31">IF(AB88="IVA Incluido",(AA88/1.19),AA88)</f>
        <v>3200000</v>
      </c>
      <c r="AE88" s="134">
        <f t="shared" ref="AE88:AE105" si="32">IF(AC88="Si tiene IVA",AD88*19%,0)</f>
        <v>608000</v>
      </c>
      <c r="AF88" s="134">
        <f t="shared" ref="AF88:AF105" si="33">AD88+AE88</f>
        <v>3808000</v>
      </c>
      <c r="AG88" s="134">
        <f t="shared" ref="AG88:AG105" si="34">IF(O88="","",(AA88*G88))</f>
        <v>3200000</v>
      </c>
      <c r="AH88" s="134">
        <f t="shared" ref="AH88:AH105" si="35">IF(O88="","",(AF88*G88))</f>
        <v>3808000</v>
      </c>
      <c r="AI88" s="135" t="s">
        <v>558</v>
      </c>
      <c r="AJ88" s="136">
        <v>46132</v>
      </c>
      <c r="AK88" s="137" t="s">
        <v>559</v>
      </c>
      <c r="AL88" s="138" t="s">
        <v>284</v>
      </c>
      <c r="AM88" s="139" t="s">
        <v>560</v>
      </c>
      <c r="AN88" s="140">
        <v>2865546.22</v>
      </c>
      <c r="AO88" s="140" t="s">
        <v>293</v>
      </c>
      <c r="AP88" s="141" t="s">
        <v>287</v>
      </c>
      <c r="AQ88" s="142">
        <f t="shared" ref="AQ88:AQ105" si="36">IF(AO88="IVA Incluido",(AN88/1.19),AN88)</f>
        <v>2865546.22</v>
      </c>
      <c r="AR88" s="143">
        <f t="shared" ref="AR88:AR105" si="37">IF(AP88="Si tiene IVA",AQ88*19%,0)</f>
        <v>544453.7818</v>
      </c>
      <c r="AS88" s="143">
        <f t="shared" ref="AS88:AS105" si="38">AQ88+AR88</f>
        <v>3410000.0018000002</v>
      </c>
      <c r="AT88" s="143">
        <f t="shared" ref="AT88:AT105" si="39">IF(AB88="","",(AN88*G88))</f>
        <v>2865546.22</v>
      </c>
      <c r="AU88" s="143">
        <f t="shared" ref="AU88:AU105" si="40">IF(AB88="","",(AS88*G88))</f>
        <v>3410000.0018000002</v>
      </c>
      <c r="AV88" s="144">
        <f t="shared" ref="AV88:AV105" si="41">IF(A88="","",AVERAGE(S88,AF88,AS88))</f>
        <v>3655500.0006000004</v>
      </c>
      <c r="AW88" s="144">
        <f t="shared" ref="AW88:AW105" si="42">IF(A88="","",AVERAGE(U88,AH88,AU88))</f>
        <v>3655500.0006000004</v>
      </c>
      <c r="AX88" s="144">
        <f t="shared" ref="AX88:AX105" si="43">IF(N88="","",STDEV(U88,AH88,AU88))</f>
        <v>214680.57564227824</v>
      </c>
      <c r="AY88" s="145">
        <f t="shared" ref="AY88:AY105" si="44">IF(N88="","",(AX88/AW88))</f>
        <v>5.872810165696659E-2</v>
      </c>
      <c r="AZ88" s="5"/>
      <c r="BA88" s="7">
        <f t="shared" ref="BA88:BA105" si="45">COUNTA(M88,Z88,AM88)</f>
        <v>3</v>
      </c>
    </row>
    <row r="89" spans="1:53" ht="126">
      <c r="A89" s="6" t="s">
        <v>278</v>
      </c>
      <c r="B89" s="6" t="s">
        <v>351</v>
      </c>
      <c r="C89" s="6"/>
      <c r="D89" s="6" t="s">
        <v>561</v>
      </c>
      <c r="E89" s="117" t="s">
        <v>562</v>
      </c>
      <c r="F89" s="118" t="s">
        <v>57</v>
      </c>
      <c r="G89" s="119">
        <v>1</v>
      </c>
      <c r="H89" s="118" t="s">
        <v>58</v>
      </c>
      <c r="I89" s="120" t="s">
        <v>295</v>
      </c>
      <c r="J89" s="121">
        <v>46069</v>
      </c>
      <c r="K89" s="122" t="s">
        <v>563</v>
      </c>
      <c r="L89" s="123" t="s">
        <v>289</v>
      </c>
      <c r="M89" s="121" t="s">
        <v>564</v>
      </c>
      <c r="N89" s="124">
        <v>10990</v>
      </c>
      <c r="O89" s="124" t="s">
        <v>286</v>
      </c>
      <c r="P89" s="124" t="s">
        <v>287</v>
      </c>
      <c r="Q89" s="125">
        <f t="shared" si="26"/>
        <v>9235.2941176470595</v>
      </c>
      <c r="R89" s="126">
        <f t="shared" si="27"/>
        <v>1754.7058823529412</v>
      </c>
      <c r="S89" s="126">
        <f t="shared" si="28"/>
        <v>10990</v>
      </c>
      <c r="T89" s="126">
        <f t="shared" si="29"/>
        <v>10990</v>
      </c>
      <c r="U89" s="126">
        <f t="shared" si="30"/>
        <v>10990</v>
      </c>
      <c r="V89" s="127" t="s">
        <v>295</v>
      </c>
      <c r="W89" s="128">
        <v>46069</v>
      </c>
      <c r="X89" s="129" t="s">
        <v>565</v>
      </c>
      <c r="Y89" s="130" t="s">
        <v>289</v>
      </c>
      <c r="Z89" s="131" t="s">
        <v>566</v>
      </c>
      <c r="AA89" s="132">
        <v>10725</v>
      </c>
      <c r="AB89" s="132" t="s">
        <v>286</v>
      </c>
      <c r="AC89" s="132" t="s">
        <v>287</v>
      </c>
      <c r="AD89" s="133">
        <f t="shared" si="31"/>
        <v>9012.6050420168067</v>
      </c>
      <c r="AE89" s="134">
        <f t="shared" si="32"/>
        <v>1712.3949579831933</v>
      </c>
      <c r="AF89" s="134">
        <f t="shared" si="33"/>
        <v>10725</v>
      </c>
      <c r="AG89" s="134">
        <f t="shared" si="34"/>
        <v>10725</v>
      </c>
      <c r="AH89" s="134">
        <f t="shared" si="35"/>
        <v>10725</v>
      </c>
      <c r="AI89" s="135" t="s">
        <v>295</v>
      </c>
      <c r="AJ89" s="136">
        <v>46069</v>
      </c>
      <c r="AK89" s="137" t="s">
        <v>567</v>
      </c>
      <c r="AL89" s="138" t="s">
        <v>289</v>
      </c>
      <c r="AM89" s="139" t="s">
        <v>568</v>
      </c>
      <c r="AN89" s="140">
        <v>9990</v>
      </c>
      <c r="AO89" s="140" t="s">
        <v>286</v>
      </c>
      <c r="AP89" s="141" t="s">
        <v>287</v>
      </c>
      <c r="AQ89" s="142">
        <f t="shared" si="36"/>
        <v>8394.957983193277</v>
      </c>
      <c r="AR89" s="143">
        <f t="shared" si="37"/>
        <v>1595.0420168067226</v>
      </c>
      <c r="AS89" s="143">
        <f t="shared" si="38"/>
        <v>9990</v>
      </c>
      <c r="AT89" s="143">
        <f t="shared" si="39"/>
        <v>9990</v>
      </c>
      <c r="AU89" s="143">
        <f t="shared" si="40"/>
        <v>9990</v>
      </c>
      <c r="AV89" s="144">
        <f t="shared" si="41"/>
        <v>10568.333333333334</v>
      </c>
      <c r="AW89" s="144">
        <f t="shared" si="42"/>
        <v>10568.333333333334</v>
      </c>
      <c r="AX89" s="144">
        <f t="shared" si="43"/>
        <v>518.0813964362485</v>
      </c>
      <c r="AY89" s="145">
        <f t="shared" si="44"/>
        <v>4.9022052966684923E-2</v>
      </c>
      <c r="AZ89" s="5"/>
      <c r="BA89" s="7">
        <f t="shared" si="45"/>
        <v>3</v>
      </c>
    </row>
    <row r="90" spans="1:53" ht="70">
      <c r="A90" s="6" t="s">
        <v>278</v>
      </c>
      <c r="B90" s="6" t="s">
        <v>351</v>
      </c>
      <c r="C90" s="6">
        <v>14111531</v>
      </c>
      <c r="D90" s="6" t="s">
        <v>569</v>
      </c>
      <c r="E90" s="117" t="s">
        <v>570</v>
      </c>
      <c r="F90" s="118" t="s">
        <v>57</v>
      </c>
      <c r="G90" s="119">
        <v>1</v>
      </c>
      <c r="H90" s="118" t="s">
        <v>58</v>
      </c>
      <c r="I90" s="120" t="s">
        <v>295</v>
      </c>
      <c r="J90" s="121">
        <v>46069</v>
      </c>
      <c r="K90" s="122" t="s">
        <v>536</v>
      </c>
      <c r="L90" s="123" t="s">
        <v>289</v>
      </c>
      <c r="M90" s="121" t="s">
        <v>571</v>
      </c>
      <c r="N90" s="124">
        <v>11000</v>
      </c>
      <c r="O90" s="124" t="s">
        <v>286</v>
      </c>
      <c r="P90" s="124" t="s">
        <v>287</v>
      </c>
      <c r="Q90" s="125">
        <f t="shared" si="26"/>
        <v>9243.6974789915967</v>
      </c>
      <c r="R90" s="126">
        <f t="shared" si="27"/>
        <v>1756.3025210084033</v>
      </c>
      <c r="S90" s="126">
        <f t="shared" si="28"/>
        <v>11000</v>
      </c>
      <c r="T90" s="126">
        <f t="shared" si="29"/>
        <v>11000</v>
      </c>
      <c r="U90" s="126">
        <f t="shared" si="30"/>
        <v>11000</v>
      </c>
      <c r="V90" s="127" t="s">
        <v>295</v>
      </c>
      <c r="W90" s="128">
        <v>46069</v>
      </c>
      <c r="X90" s="129" t="s">
        <v>534</v>
      </c>
      <c r="Y90" s="130" t="s">
        <v>289</v>
      </c>
      <c r="Z90" s="131" t="s">
        <v>572</v>
      </c>
      <c r="AA90" s="132">
        <v>9400</v>
      </c>
      <c r="AB90" s="132" t="s">
        <v>286</v>
      </c>
      <c r="AC90" s="132" t="s">
        <v>287</v>
      </c>
      <c r="AD90" s="133">
        <f t="shared" si="31"/>
        <v>7899.1596638655465</v>
      </c>
      <c r="AE90" s="134">
        <f t="shared" si="32"/>
        <v>1500.8403361344538</v>
      </c>
      <c r="AF90" s="134">
        <f t="shared" si="33"/>
        <v>9400</v>
      </c>
      <c r="AG90" s="134">
        <f t="shared" si="34"/>
        <v>9400</v>
      </c>
      <c r="AH90" s="134">
        <f t="shared" si="35"/>
        <v>9400</v>
      </c>
      <c r="AI90" s="135" t="s">
        <v>295</v>
      </c>
      <c r="AJ90" s="136">
        <v>46069</v>
      </c>
      <c r="AK90" s="137" t="s">
        <v>573</v>
      </c>
      <c r="AL90" s="138" t="s">
        <v>289</v>
      </c>
      <c r="AM90" s="139" t="s">
        <v>574</v>
      </c>
      <c r="AN90" s="140">
        <v>11900</v>
      </c>
      <c r="AO90" s="140" t="s">
        <v>286</v>
      </c>
      <c r="AP90" s="141" t="s">
        <v>287</v>
      </c>
      <c r="AQ90" s="142">
        <f t="shared" si="36"/>
        <v>10000</v>
      </c>
      <c r="AR90" s="143">
        <f t="shared" si="37"/>
        <v>1900</v>
      </c>
      <c r="AS90" s="143">
        <f t="shared" si="38"/>
        <v>11900</v>
      </c>
      <c r="AT90" s="143">
        <f t="shared" si="39"/>
        <v>11900</v>
      </c>
      <c r="AU90" s="143">
        <f t="shared" si="40"/>
        <v>11900</v>
      </c>
      <c r="AV90" s="144">
        <f t="shared" si="41"/>
        <v>10766.666666666666</v>
      </c>
      <c r="AW90" s="144">
        <f t="shared" si="42"/>
        <v>10766.666666666666</v>
      </c>
      <c r="AX90" s="144">
        <f t="shared" si="43"/>
        <v>1266.2279942148386</v>
      </c>
      <c r="AY90" s="145">
        <f t="shared" si="44"/>
        <v>0.1176063152521522</v>
      </c>
      <c r="AZ90" s="5"/>
      <c r="BA90" s="7">
        <f t="shared" si="45"/>
        <v>3</v>
      </c>
    </row>
    <row r="91" spans="1:53" ht="70">
      <c r="A91" s="6" t="s">
        <v>278</v>
      </c>
      <c r="B91" s="6" t="s">
        <v>351</v>
      </c>
      <c r="C91" s="6">
        <v>14111514</v>
      </c>
      <c r="D91" s="6" t="s">
        <v>575</v>
      </c>
      <c r="E91" s="117" t="s">
        <v>576</v>
      </c>
      <c r="F91" s="118" t="s">
        <v>57</v>
      </c>
      <c r="G91" s="119">
        <v>1</v>
      </c>
      <c r="H91" s="118" t="s">
        <v>58</v>
      </c>
      <c r="I91" s="120" t="s">
        <v>295</v>
      </c>
      <c r="J91" s="121">
        <v>46070</v>
      </c>
      <c r="K91" s="122" t="s">
        <v>356</v>
      </c>
      <c r="L91" s="123" t="s">
        <v>289</v>
      </c>
      <c r="M91" s="121" t="s">
        <v>357</v>
      </c>
      <c r="N91" s="124">
        <v>2700</v>
      </c>
      <c r="O91" s="124" t="s">
        <v>293</v>
      </c>
      <c r="P91" s="124" t="s">
        <v>287</v>
      </c>
      <c r="Q91" s="125">
        <f t="shared" si="26"/>
        <v>2700</v>
      </c>
      <c r="R91" s="126">
        <f t="shared" si="27"/>
        <v>513</v>
      </c>
      <c r="S91" s="126">
        <f t="shared" si="28"/>
        <v>3213</v>
      </c>
      <c r="T91" s="126">
        <f t="shared" si="29"/>
        <v>2700</v>
      </c>
      <c r="U91" s="126">
        <f t="shared" si="30"/>
        <v>3213</v>
      </c>
      <c r="V91" s="127" t="s">
        <v>295</v>
      </c>
      <c r="W91" s="128">
        <v>46070</v>
      </c>
      <c r="X91" s="129" t="s">
        <v>577</v>
      </c>
      <c r="Y91" s="130" t="s">
        <v>289</v>
      </c>
      <c r="Z91" s="131" t="s">
        <v>578</v>
      </c>
      <c r="AA91" s="132">
        <v>2706</v>
      </c>
      <c r="AB91" s="132" t="s">
        <v>286</v>
      </c>
      <c r="AC91" s="132" t="s">
        <v>287</v>
      </c>
      <c r="AD91" s="133">
        <f t="shared" si="31"/>
        <v>2273.9495798319331</v>
      </c>
      <c r="AE91" s="134">
        <f t="shared" si="32"/>
        <v>432.05042016806726</v>
      </c>
      <c r="AF91" s="134">
        <f t="shared" si="33"/>
        <v>2706.0000000000005</v>
      </c>
      <c r="AG91" s="134">
        <f t="shared" si="34"/>
        <v>2706</v>
      </c>
      <c r="AH91" s="134">
        <f t="shared" si="35"/>
        <v>2706.0000000000005</v>
      </c>
      <c r="AI91" s="135" t="s">
        <v>295</v>
      </c>
      <c r="AJ91" s="136">
        <v>46070</v>
      </c>
      <c r="AK91" s="137" t="s">
        <v>579</v>
      </c>
      <c r="AL91" s="138" t="s">
        <v>289</v>
      </c>
      <c r="AM91" s="139" t="s">
        <v>580</v>
      </c>
      <c r="AN91" s="140">
        <v>3026</v>
      </c>
      <c r="AO91" s="140" t="s">
        <v>293</v>
      </c>
      <c r="AP91" s="141" t="s">
        <v>287</v>
      </c>
      <c r="AQ91" s="142">
        <f t="shared" si="36"/>
        <v>3026</v>
      </c>
      <c r="AR91" s="143">
        <f t="shared" si="37"/>
        <v>574.94000000000005</v>
      </c>
      <c r="AS91" s="143">
        <f t="shared" si="38"/>
        <v>3600.94</v>
      </c>
      <c r="AT91" s="143">
        <f t="shared" si="39"/>
        <v>3026</v>
      </c>
      <c r="AU91" s="143">
        <f t="shared" si="40"/>
        <v>3600.94</v>
      </c>
      <c r="AV91" s="144">
        <f t="shared" si="41"/>
        <v>3173.3133333333335</v>
      </c>
      <c r="AW91" s="144">
        <f t="shared" si="42"/>
        <v>3173.3133333333335</v>
      </c>
      <c r="AX91" s="144">
        <f t="shared" si="43"/>
        <v>448.78800622714243</v>
      </c>
      <c r="AY91" s="145">
        <f t="shared" si="44"/>
        <v>0.14142568321664079</v>
      </c>
      <c r="AZ91" s="5"/>
      <c r="BA91" s="7">
        <f t="shared" si="45"/>
        <v>3</v>
      </c>
    </row>
    <row r="92" spans="1:53" ht="70">
      <c r="A92" s="6" t="s">
        <v>278</v>
      </c>
      <c r="B92" s="6" t="s">
        <v>351</v>
      </c>
      <c r="C92" s="6">
        <v>14111514</v>
      </c>
      <c r="D92" s="6" t="s">
        <v>581</v>
      </c>
      <c r="E92" s="117" t="s">
        <v>582</v>
      </c>
      <c r="F92" s="118" t="s">
        <v>57</v>
      </c>
      <c r="G92" s="119">
        <v>1</v>
      </c>
      <c r="H92" s="118" t="s">
        <v>58</v>
      </c>
      <c r="I92" s="120" t="s">
        <v>295</v>
      </c>
      <c r="J92" s="121">
        <v>46070</v>
      </c>
      <c r="K92" s="122" t="s">
        <v>577</v>
      </c>
      <c r="L92" s="123" t="s">
        <v>289</v>
      </c>
      <c r="M92" s="121" t="s">
        <v>578</v>
      </c>
      <c r="N92" s="124">
        <v>2898</v>
      </c>
      <c r="O92" s="124" t="s">
        <v>293</v>
      </c>
      <c r="P92" s="124" t="s">
        <v>287</v>
      </c>
      <c r="Q92" s="125">
        <f t="shared" si="26"/>
        <v>2898</v>
      </c>
      <c r="R92" s="126">
        <f t="shared" si="27"/>
        <v>550.62</v>
      </c>
      <c r="S92" s="126">
        <f t="shared" si="28"/>
        <v>3448.62</v>
      </c>
      <c r="T92" s="126">
        <f t="shared" si="29"/>
        <v>2898</v>
      </c>
      <c r="U92" s="126">
        <f t="shared" si="30"/>
        <v>3448.62</v>
      </c>
      <c r="V92" s="127" t="s">
        <v>295</v>
      </c>
      <c r="W92" s="128">
        <v>46070</v>
      </c>
      <c r="X92" s="129" t="s">
        <v>356</v>
      </c>
      <c r="Y92" s="130" t="s">
        <v>289</v>
      </c>
      <c r="Z92" s="131" t="s">
        <v>357</v>
      </c>
      <c r="AA92" s="132">
        <v>3400</v>
      </c>
      <c r="AB92" s="132" t="s">
        <v>293</v>
      </c>
      <c r="AC92" s="132" t="s">
        <v>287</v>
      </c>
      <c r="AD92" s="133">
        <f t="shared" si="31"/>
        <v>3400</v>
      </c>
      <c r="AE92" s="134">
        <f t="shared" si="32"/>
        <v>646</v>
      </c>
      <c r="AF92" s="134">
        <f t="shared" si="33"/>
        <v>4046</v>
      </c>
      <c r="AG92" s="134">
        <f t="shared" si="34"/>
        <v>3400</v>
      </c>
      <c r="AH92" s="134">
        <f t="shared" si="35"/>
        <v>4046</v>
      </c>
      <c r="AI92" s="135" t="s">
        <v>295</v>
      </c>
      <c r="AJ92" s="136">
        <v>46070</v>
      </c>
      <c r="AK92" s="137" t="s">
        <v>579</v>
      </c>
      <c r="AL92" s="138" t="s">
        <v>289</v>
      </c>
      <c r="AM92" s="139" t="s">
        <v>580</v>
      </c>
      <c r="AN92" s="140">
        <v>3361</v>
      </c>
      <c r="AO92" s="140" t="s">
        <v>293</v>
      </c>
      <c r="AP92" s="141" t="s">
        <v>287</v>
      </c>
      <c r="AQ92" s="142">
        <f t="shared" si="36"/>
        <v>3361</v>
      </c>
      <c r="AR92" s="143">
        <f t="shared" si="37"/>
        <v>638.59</v>
      </c>
      <c r="AS92" s="143">
        <f t="shared" si="38"/>
        <v>3999.59</v>
      </c>
      <c r="AT92" s="143">
        <f t="shared" si="39"/>
        <v>3361</v>
      </c>
      <c r="AU92" s="143">
        <f t="shared" si="40"/>
        <v>3999.59</v>
      </c>
      <c r="AV92" s="144">
        <f t="shared" si="41"/>
        <v>3831.4033333333332</v>
      </c>
      <c r="AW92" s="144">
        <f t="shared" si="42"/>
        <v>3831.4033333333332</v>
      </c>
      <c r="AX92" s="144">
        <f t="shared" si="43"/>
        <v>332.31127310600431</v>
      </c>
      <c r="AY92" s="145">
        <f t="shared" si="44"/>
        <v>8.6733565796867557E-2</v>
      </c>
      <c r="AZ92" s="5"/>
      <c r="BA92" s="7">
        <f t="shared" si="45"/>
        <v>3</v>
      </c>
    </row>
    <row r="93" spans="1:53" ht="56">
      <c r="A93" s="6" t="s">
        <v>278</v>
      </c>
      <c r="B93" s="6" t="s">
        <v>351</v>
      </c>
      <c r="C93" s="6">
        <v>60121109</v>
      </c>
      <c r="D93" s="6" t="s">
        <v>583</v>
      </c>
      <c r="E93" s="117" t="s">
        <v>584</v>
      </c>
      <c r="F93" s="118" t="s">
        <v>57</v>
      </c>
      <c r="G93" s="119">
        <v>1</v>
      </c>
      <c r="H93" s="118" t="s">
        <v>58</v>
      </c>
      <c r="I93" s="120" t="s">
        <v>295</v>
      </c>
      <c r="J93" s="121">
        <v>46069</v>
      </c>
      <c r="K93" s="122" t="s">
        <v>585</v>
      </c>
      <c r="L93" s="123" t="s">
        <v>289</v>
      </c>
      <c r="M93" s="121" t="s">
        <v>578</v>
      </c>
      <c r="N93" s="124">
        <v>49411</v>
      </c>
      <c r="O93" s="124" t="s">
        <v>293</v>
      </c>
      <c r="P93" s="124" t="s">
        <v>287</v>
      </c>
      <c r="Q93" s="125">
        <f t="shared" si="26"/>
        <v>49411</v>
      </c>
      <c r="R93" s="126">
        <f t="shared" si="27"/>
        <v>9388.09</v>
      </c>
      <c r="S93" s="126">
        <f t="shared" si="28"/>
        <v>58799.09</v>
      </c>
      <c r="T93" s="126">
        <f t="shared" si="29"/>
        <v>49411</v>
      </c>
      <c r="U93" s="126">
        <f t="shared" si="30"/>
        <v>58799.09</v>
      </c>
      <c r="V93" s="127" t="s">
        <v>295</v>
      </c>
      <c r="W93" s="128">
        <v>46069</v>
      </c>
      <c r="X93" s="129" t="s">
        <v>356</v>
      </c>
      <c r="Y93" s="130" t="s">
        <v>289</v>
      </c>
      <c r="Z93" s="131" t="s">
        <v>586</v>
      </c>
      <c r="AA93" s="132">
        <v>45900</v>
      </c>
      <c r="AB93" s="132" t="s">
        <v>293</v>
      </c>
      <c r="AC93" s="132" t="s">
        <v>287</v>
      </c>
      <c r="AD93" s="133">
        <f t="shared" si="31"/>
        <v>45900</v>
      </c>
      <c r="AE93" s="134">
        <f t="shared" si="32"/>
        <v>8721</v>
      </c>
      <c r="AF93" s="134">
        <f t="shared" si="33"/>
        <v>54621</v>
      </c>
      <c r="AG93" s="134">
        <f t="shared" si="34"/>
        <v>45900</v>
      </c>
      <c r="AH93" s="134">
        <f t="shared" si="35"/>
        <v>54621</v>
      </c>
      <c r="AI93" s="135" t="s">
        <v>295</v>
      </c>
      <c r="AJ93" s="136">
        <v>46069</v>
      </c>
      <c r="AK93" s="137" t="s">
        <v>536</v>
      </c>
      <c r="AL93" s="138" t="s">
        <v>289</v>
      </c>
      <c r="AM93" s="139" t="s">
        <v>571</v>
      </c>
      <c r="AN93" s="140">
        <v>49000</v>
      </c>
      <c r="AO93" s="140" t="s">
        <v>286</v>
      </c>
      <c r="AP93" s="141" t="s">
        <v>287</v>
      </c>
      <c r="AQ93" s="142">
        <f t="shared" si="36"/>
        <v>41176.470588235294</v>
      </c>
      <c r="AR93" s="143">
        <f t="shared" si="37"/>
        <v>7823.5294117647063</v>
      </c>
      <c r="AS93" s="143">
        <f t="shared" si="38"/>
        <v>49000</v>
      </c>
      <c r="AT93" s="143">
        <f t="shared" si="39"/>
        <v>49000</v>
      </c>
      <c r="AU93" s="143">
        <f t="shared" si="40"/>
        <v>49000</v>
      </c>
      <c r="AV93" s="144">
        <f t="shared" si="41"/>
        <v>54140.03</v>
      </c>
      <c r="AW93" s="144">
        <f t="shared" si="42"/>
        <v>54140.03</v>
      </c>
      <c r="AX93" s="144">
        <f t="shared" si="43"/>
        <v>4917.2187578650573</v>
      </c>
      <c r="AY93" s="145">
        <f t="shared" si="44"/>
        <v>9.0824086315893393E-2</v>
      </c>
      <c r="AZ93" s="5"/>
      <c r="BA93" s="7">
        <f t="shared" si="45"/>
        <v>3</v>
      </c>
    </row>
    <row r="94" spans="1:53" ht="56">
      <c r="A94" s="6" t="s">
        <v>278</v>
      </c>
      <c r="B94" s="6" t="s">
        <v>351</v>
      </c>
      <c r="C94" s="6">
        <v>14111514</v>
      </c>
      <c r="D94" s="6" t="s">
        <v>587</v>
      </c>
      <c r="E94" s="117" t="s">
        <v>588</v>
      </c>
      <c r="F94" s="118" t="s">
        <v>57</v>
      </c>
      <c r="G94" s="119">
        <v>1</v>
      </c>
      <c r="H94" s="118" t="s">
        <v>58</v>
      </c>
      <c r="I94" s="120" t="s">
        <v>295</v>
      </c>
      <c r="J94" s="121">
        <v>46070</v>
      </c>
      <c r="K94" s="122" t="s">
        <v>536</v>
      </c>
      <c r="L94" s="123" t="s">
        <v>289</v>
      </c>
      <c r="M94" s="121" t="s">
        <v>571</v>
      </c>
      <c r="N94" s="124">
        <v>5000</v>
      </c>
      <c r="O94" s="124" t="s">
        <v>286</v>
      </c>
      <c r="P94" s="124" t="s">
        <v>287</v>
      </c>
      <c r="Q94" s="125">
        <f t="shared" si="26"/>
        <v>4201.680672268908</v>
      </c>
      <c r="R94" s="126">
        <f t="shared" si="27"/>
        <v>798.31932773109247</v>
      </c>
      <c r="S94" s="126">
        <f t="shared" si="28"/>
        <v>5000</v>
      </c>
      <c r="T94" s="126">
        <f t="shared" si="29"/>
        <v>5000</v>
      </c>
      <c r="U94" s="126">
        <f t="shared" si="30"/>
        <v>5000</v>
      </c>
      <c r="V94" s="127" t="s">
        <v>295</v>
      </c>
      <c r="W94" s="128">
        <v>46070</v>
      </c>
      <c r="X94" s="129" t="s">
        <v>356</v>
      </c>
      <c r="Y94" s="130" t="s">
        <v>289</v>
      </c>
      <c r="Z94" s="131" t="s">
        <v>357</v>
      </c>
      <c r="AA94" s="132">
        <v>4875</v>
      </c>
      <c r="AB94" s="132" t="s">
        <v>286</v>
      </c>
      <c r="AC94" s="132" t="s">
        <v>287</v>
      </c>
      <c r="AD94" s="133">
        <f t="shared" si="31"/>
        <v>4096.6386554621849</v>
      </c>
      <c r="AE94" s="134">
        <f t="shared" si="32"/>
        <v>778.36134453781517</v>
      </c>
      <c r="AF94" s="134">
        <f t="shared" si="33"/>
        <v>4875</v>
      </c>
      <c r="AG94" s="134">
        <f t="shared" si="34"/>
        <v>4875</v>
      </c>
      <c r="AH94" s="134">
        <f t="shared" si="35"/>
        <v>4875</v>
      </c>
      <c r="AI94" s="135" t="s">
        <v>295</v>
      </c>
      <c r="AJ94" s="136">
        <v>46070</v>
      </c>
      <c r="AK94" s="137" t="s">
        <v>358</v>
      </c>
      <c r="AL94" s="138" t="s">
        <v>289</v>
      </c>
      <c r="AM94" s="139" t="s">
        <v>359</v>
      </c>
      <c r="AN94" s="140">
        <v>6200</v>
      </c>
      <c r="AO94" s="140" t="s">
        <v>286</v>
      </c>
      <c r="AP94" s="141" t="s">
        <v>287</v>
      </c>
      <c r="AQ94" s="142">
        <f t="shared" si="36"/>
        <v>5210.0840336134452</v>
      </c>
      <c r="AR94" s="143">
        <f t="shared" si="37"/>
        <v>989.9159663865546</v>
      </c>
      <c r="AS94" s="143">
        <f t="shared" si="38"/>
        <v>6200</v>
      </c>
      <c r="AT94" s="143">
        <f t="shared" si="39"/>
        <v>6200</v>
      </c>
      <c r="AU94" s="143">
        <f t="shared" si="40"/>
        <v>6200</v>
      </c>
      <c r="AV94" s="144">
        <f t="shared" si="41"/>
        <v>5358.333333333333</v>
      </c>
      <c r="AW94" s="144">
        <f t="shared" si="42"/>
        <v>5358.333333333333</v>
      </c>
      <c r="AX94" s="144">
        <f t="shared" si="43"/>
        <v>731.57934178962148</v>
      </c>
      <c r="AY94" s="145">
        <f t="shared" si="44"/>
        <v>0.13653113688142238</v>
      </c>
      <c r="AZ94" s="5"/>
      <c r="BA94" s="7">
        <f t="shared" si="45"/>
        <v>3</v>
      </c>
    </row>
    <row r="95" spans="1:53" ht="84">
      <c r="A95" s="6" t="s">
        <v>278</v>
      </c>
      <c r="B95" s="6" t="s">
        <v>351</v>
      </c>
      <c r="C95" s="6">
        <v>14111514</v>
      </c>
      <c r="D95" s="6" t="s">
        <v>589</v>
      </c>
      <c r="E95" s="117" t="s">
        <v>590</v>
      </c>
      <c r="F95" s="118" t="s">
        <v>57</v>
      </c>
      <c r="G95" s="119">
        <v>1</v>
      </c>
      <c r="H95" s="118" t="s">
        <v>58</v>
      </c>
      <c r="I95" s="120" t="s">
        <v>295</v>
      </c>
      <c r="J95" s="121">
        <v>46069</v>
      </c>
      <c r="K95" s="122" t="s">
        <v>536</v>
      </c>
      <c r="L95" s="123" t="s">
        <v>289</v>
      </c>
      <c r="M95" s="121" t="s">
        <v>571</v>
      </c>
      <c r="N95" s="124">
        <v>4400</v>
      </c>
      <c r="O95" s="124" t="s">
        <v>286</v>
      </c>
      <c r="P95" s="124" t="s">
        <v>287</v>
      </c>
      <c r="Q95" s="125">
        <f t="shared" si="26"/>
        <v>3697.4789915966389</v>
      </c>
      <c r="R95" s="126">
        <f t="shared" si="27"/>
        <v>702.52100840336141</v>
      </c>
      <c r="S95" s="126">
        <f t="shared" si="28"/>
        <v>4400</v>
      </c>
      <c r="T95" s="126">
        <f t="shared" si="29"/>
        <v>4400</v>
      </c>
      <c r="U95" s="126">
        <f t="shared" si="30"/>
        <v>4400</v>
      </c>
      <c r="V95" s="127" t="s">
        <v>295</v>
      </c>
      <c r="W95" s="128">
        <v>46069</v>
      </c>
      <c r="X95" s="129" t="s">
        <v>579</v>
      </c>
      <c r="Y95" s="130" t="s">
        <v>289</v>
      </c>
      <c r="Z95" s="131" t="s">
        <v>580</v>
      </c>
      <c r="AA95" s="132">
        <v>3950</v>
      </c>
      <c r="AB95" s="132" t="s">
        <v>293</v>
      </c>
      <c r="AC95" s="132" t="s">
        <v>287</v>
      </c>
      <c r="AD95" s="133">
        <f t="shared" si="31"/>
        <v>3950</v>
      </c>
      <c r="AE95" s="134">
        <f t="shared" si="32"/>
        <v>750.5</v>
      </c>
      <c r="AF95" s="134">
        <f t="shared" si="33"/>
        <v>4700.5</v>
      </c>
      <c r="AG95" s="134">
        <f t="shared" si="34"/>
        <v>3950</v>
      </c>
      <c r="AH95" s="134">
        <f t="shared" si="35"/>
        <v>4700.5</v>
      </c>
      <c r="AI95" s="135" t="s">
        <v>295</v>
      </c>
      <c r="AJ95" s="136">
        <v>46069</v>
      </c>
      <c r="AK95" s="137" t="s">
        <v>591</v>
      </c>
      <c r="AL95" s="138" t="s">
        <v>289</v>
      </c>
      <c r="AM95" s="139" t="s">
        <v>592</v>
      </c>
      <c r="AN95" s="140">
        <v>4900</v>
      </c>
      <c r="AO95" s="140" t="s">
        <v>286</v>
      </c>
      <c r="AP95" s="141" t="s">
        <v>287</v>
      </c>
      <c r="AQ95" s="142">
        <f t="shared" si="36"/>
        <v>4117.6470588235297</v>
      </c>
      <c r="AR95" s="143">
        <f t="shared" si="37"/>
        <v>782.35294117647061</v>
      </c>
      <c r="AS95" s="143">
        <f t="shared" si="38"/>
        <v>4900</v>
      </c>
      <c r="AT95" s="143">
        <f t="shared" si="39"/>
        <v>4900</v>
      </c>
      <c r="AU95" s="143">
        <f t="shared" si="40"/>
        <v>4900</v>
      </c>
      <c r="AV95" s="144">
        <f t="shared" si="41"/>
        <v>4666.833333333333</v>
      </c>
      <c r="AW95" s="144">
        <f t="shared" si="42"/>
        <v>4666.833333333333</v>
      </c>
      <c r="AX95" s="144">
        <f t="shared" si="43"/>
        <v>251.6944245177738</v>
      </c>
      <c r="AY95" s="145">
        <f t="shared" si="44"/>
        <v>5.3932593375473833E-2</v>
      </c>
      <c r="AZ95" s="5"/>
      <c r="BA95" s="7">
        <f t="shared" si="45"/>
        <v>3</v>
      </c>
    </row>
    <row r="96" spans="1:53" ht="56">
      <c r="A96" s="6" t="s">
        <v>278</v>
      </c>
      <c r="B96" s="6" t="s">
        <v>351</v>
      </c>
      <c r="C96" s="6"/>
      <c r="D96" s="6" t="s">
        <v>593</v>
      </c>
      <c r="E96" s="117" t="s">
        <v>594</v>
      </c>
      <c r="F96" s="118" t="s">
        <v>57</v>
      </c>
      <c r="G96" s="119">
        <v>1</v>
      </c>
      <c r="H96" s="118" t="s">
        <v>58</v>
      </c>
      <c r="I96" s="120" t="s">
        <v>295</v>
      </c>
      <c r="J96" s="121">
        <v>46070</v>
      </c>
      <c r="K96" s="122" t="s">
        <v>536</v>
      </c>
      <c r="L96" s="123" t="s">
        <v>289</v>
      </c>
      <c r="M96" s="121" t="s">
        <v>571</v>
      </c>
      <c r="N96" s="124">
        <v>5600</v>
      </c>
      <c r="O96" s="124" t="s">
        <v>286</v>
      </c>
      <c r="P96" s="124" t="s">
        <v>287</v>
      </c>
      <c r="Q96" s="125">
        <f t="shared" si="26"/>
        <v>4705.8823529411766</v>
      </c>
      <c r="R96" s="126">
        <f t="shared" si="27"/>
        <v>894.11764705882354</v>
      </c>
      <c r="S96" s="126">
        <f t="shared" si="28"/>
        <v>5600</v>
      </c>
      <c r="T96" s="126">
        <f t="shared" si="29"/>
        <v>5600</v>
      </c>
      <c r="U96" s="126">
        <f t="shared" si="30"/>
        <v>5600</v>
      </c>
      <c r="V96" s="127" t="s">
        <v>295</v>
      </c>
      <c r="W96" s="128">
        <v>46070</v>
      </c>
      <c r="X96" s="129" t="s">
        <v>358</v>
      </c>
      <c r="Y96" s="130" t="s">
        <v>289</v>
      </c>
      <c r="Z96" s="131" t="s">
        <v>595</v>
      </c>
      <c r="AA96" s="132">
        <v>5600</v>
      </c>
      <c r="AB96" s="132" t="s">
        <v>286</v>
      </c>
      <c r="AC96" s="132" t="s">
        <v>287</v>
      </c>
      <c r="AD96" s="133">
        <f t="shared" si="31"/>
        <v>4705.8823529411766</v>
      </c>
      <c r="AE96" s="134">
        <f t="shared" si="32"/>
        <v>894.11764705882354</v>
      </c>
      <c r="AF96" s="134">
        <f t="shared" si="33"/>
        <v>5600</v>
      </c>
      <c r="AG96" s="134">
        <f t="shared" si="34"/>
        <v>5600</v>
      </c>
      <c r="AH96" s="134">
        <f t="shared" si="35"/>
        <v>5600</v>
      </c>
      <c r="AI96" s="135" t="s">
        <v>295</v>
      </c>
      <c r="AJ96" s="136">
        <v>46070</v>
      </c>
      <c r="AK96" s="137" t="s">
        <v>596</v>
      </c>
      <c r="AL96" s="138" t="s">
        <v>289</v>
      </c>
      <c r="AM96" s="139" t="s">
        <v>597</v>
      </c>
      <c r="AN96" s="140">
        <v>5000</v>
      </c>
      <c r="AO96" s="140" t="s">
        <v>286</v>
      </c>
      <c r="AP96" s="141" t="s">
        <v>287</v>
      </c>
      <c r="AQ96" s="142">
        <f t="shared" si="36"/>
        <v>4201.680672268908</v>
      </c>
      <c r="AR96" s="143">
        <f t="shared" si="37"/>
        <v>798.31932773109247</v>
      </c>
      <c r="AS96" s="143">
        <f t="shared" si="38"/>
        <v>5000</v>
      </c>
      <c r="AT96" s="143">
        <f t="shared" si="39"/>
        <v>5000</v>
      </c>
      <c r="AU96" s="143">
        <f t="shared" si="40"/>
        <v>5000</v>
      </c>
      <c r="AV96" s="144">
        <f t="shared" si="41"/>
        <v>5400</v>
      </c>
      <c r="AW96" s="144">
        <f t="shared" si="42"/>
        <v>5400</v>
      </c>
      <c r="AX96" s="144">
        <f t="shared" si="43"/>
        <v>346.41016151377545</v>
      </c>
      <c r="AY96" s="145">
        <f t="shared" si="44"/>
        <v>6.4150029909958411E-2</v>
      </c>
      <c r="AZ96" s="5"/>
      <c r="BA96" s="7">
        <f t="shared" si="45"/>
        <v>3</v>
      </c>
    </row>
    <row r="97" spans="1:53" ht="42">
      <c r="A97" s="6" t="s">
        <v>278</v>
      </c>
      <c r="B97" s="6" t="s">
        <v>351</v>
      </c>
      <c r="C97" s="6">
        <v>60123001</v>
      </c>
      <c r="D97" s="6" t="s">
        <v>598</v>
      </c>
      <c r="E97" s="117" t="s">
        <v>599</v>
      </c>
      <c r="F97" s="118" t="s">
        <v>57</v>
      </c>
      <c r="G97" s="119">
        <v>1</v>
      </c>
      <c r="H97" s="118" t="s">
        <v>58</v>
      </c>
      <c r="I97" s="120" t="s">
        <v>295</v>
      </c>
      <c r="J97" s="121">
        <v>46070</v>
      </c>
      <c r="K97" s="122" t="s">
        <v>577</v>
      </c>
      <c r="L97" s="123" t="s">
        <v>289</v>
      </c>
      <c r="M97" s="121" t="s">
        <v>578</v>
      </c>
      <c r="N97" s="124">
        <v>990</v>
      </c>
      <c r="O97" s="124" t="s">
        <v>293</v>
      </c>
      <c r="P97" s="124" t="s">
        <v>286</v>
      </c>
      <c r="Q97" s="125">
        <f t="shared" si="26"/>
        <v>990</v>
      </c>
      <c r="R97" s="126">
        <v>188</v>
      </c>
      <c r="S97" s="126">
        <f t="shared" si="28"/>
        <v>1178</v>
      </c>
      <c r="T97" s="126">
        <f t="shared" si="29"/>
        <v>990</v>
      </c>
      <c r="U97" s="126">
        <f t="shared" si="30"/>
        <v>1178</v>
      </c>
      <c r="V97" s="127" t="s">
        <v>295</v>
      </c>
      <c r="W97" s="128">
        <v>46070</v>
      </c>
      <c r="X97" s="129" t="s">
        <v>358</v>
      </c>
      <c r="Y97" s="130" t="s">
        <v>289</v>
      </c>
      <c r="Z97" s="131" t="s">
        <v>595</v>
      </c>
      <c r="AA97" s="132">
        <v>1200</v>
      </c>
      <c r="AB97" s="132" t="s">
        <v>286</v>
      </c>
      <c r="AC97" s="132" t="s">
        <v>287</v>
      </c>
      <c r="AD97" s="133">
        <f t="shared" si="31"/>
        <v>1008.4033613445379</v>
      </c>
      <c r="AE97" s="134">
        <f t="shared" si="32"/>
        <v>191.59663865546219</v>
      </c>
      <c r="AF97" s="134">
        <f t="shared" si="33"/>
        <v>1200</v>
      </c>
      <c r="AG97" s="134">
        <f t="shared" si="34"/>
        <v>1200</v>
      </c>
      <c r="AH97" s="134">
        <f t="shared" si="35"/>
        <v>1200</v>
      </c>
      <c r="AI97" s="135" t="s">
        <v>295</v>
      </c>
      <c r="AJ97" s="136">
        <v>46070</v>
      </c>
      <c r="AK97" s="137" t="s">
        <v>534</v>
      </c>
      <c r="AL97" s="138" t="s">
        <v>289</v>
      </c>
      <c r="AM97" s="139" t="s">
        <v>600</v>
      </c>
      <c r="AN97" s="140">
        <v>1000</v>
      </c>
      <c r="AO97" s="140" t="s">
        <v>286</v>
      </c>
      <c r="AP97" s="141" t="s">
        <v>287</v>
      </c>
      <c r="AQ97" s="142">
        <f t="shared" si="36"/>
        <v>840.3361344537816</v>
      </c>
      <c r="AR97" s="143">
        <f t="shared" si="37"/>
        <v>159.66386554621852</v>
      </c>
      <c r="AS97" s="143">
        <f t="shared" si="38"/>
        <v>1000.0000000000001</v>
      </c>
      <c r="AT97" s="143">
        <f t="shared" si="39"/>
        <v>1000</v>
      </c>
      <c r="AU97" s="143">
        <f t="shared" si="40"/>
        <v>1000.0000000000001</v>
      </c>
      <c r="AV97" s="144">
        <f t="shared" si="41"/>
        <v>1126</v>
      </c>
      <c r="AW97" s="144">
        <f t="shared" si="42"/>
        <v>1126</v>
      </c>
      <c r="AX97" s="144">
        <f t="shared" si="43"/>
        <v>109.67223896684149</v>
      </c>
      <c r="AY97" s="145">
        <f t="shared" si="44"/>
        <v>9.7399856986537733E-2</v>
      </c>
      <c r="AZ97" s="5"/>
      <c r="BA97" s="7">
        <f t="shared" si="45"/>
        <v>3</v>
      </c>
    </row>
    <row r="98" spans="1:53" ht="70">
      <c r="A98" s="6" t="s">
        <v>278</v>
      </c>
      <c r="B98" s="6" t="s">
        <v>351</v>
      </c>
      <c r="C98" s="6">
        <v>60123001</v>
      </c>
      <c r="D98" s="6" t="s">
        <v>601</v>
      </c>
      <c r="E98" s="117" t="s">
        <v>602</v>
      </c>
      <c r="F98" s="118" t="s">
        <v>57</v>
      </c>
      <c r="G98" s="119">
        <v>1</v>
      </c>
      <c r="H98" s="118" t="s">
        <v>58</v>
      </c>
      <c r="I98" s="120" t="s">
        <v>295</v>
      </c>
      <c r="J98" s="121">
        <v>46070</v>
      </c>
      <c r="K98" s="122" t="s">
        <v>358</v>
      </c>
      <c r="L98" s="123" t="s">
        <v>289</v>
      </c>
      <c r="M98" s="121" t="s">
        <v>603</v>
      </c>
      <c r="N98" s="124">
        <v>2200</v>
      </c>
      <c r="O98" s="124" t="s">
        <v>286</v>
      </c>
      <c r="P98" s="124" t="s">
        <v>287</v>
      </c>
      <c r="Q98" s="125">
        <f t="shared" si="26"/>
        <v>1848.7394957983195</v>
      </c>
      <c r="R98" s="126">
        <f t="shared" ref="R98:R105" si="46">IF(P98="Si tiene IVA",Q98*19%,0)</f>
        <v>351.2605042016807</v>
      </c>
      <c r="S98" s="126">
        <f t="shared" si="28"/>
        <v>2200</v>
      </c>
      <c r="T98" s="126">
        <f t="shared" si="29"/>
        <v>2200</v>
      </c>
      <c r="U98" s="126">
        <f t="shared" si="30"/>
        <v>2200</v>
      </c>
      <c r="V98" s="127" t="s">
        <v>295</v>
      </c>
      <c r="W98" s="128">
        <v>46070</v>
      </c>
      <c r="X98" s="129" t="s">
        <v>577</v>
      </c>
      <c r="Y98" s="130" t="s">
        <v>289</v>
      </c>
      <c r="Z98" s="131" t="s">
        <v>578</v>
      </c>
      <c r="AA98" s="132">
        <v>1990</v>
      </c>
      <c r="AB98" s="132" t="s">
        <v>293</v>
      </c>
      <c r="AC98" s="132" t="s">
        <v>287</v>
      </c>
      <c r="AD98" s="133">
        <f t="shared" si="31"/>
        <v>1990</v>
      </c>
      <c r="AE98" s="134">
        <f t="shared" si="32"/>
        <v>378.1</v>
      </c>
      <c r="AF98" s="134">
        <f t="shared" si="33"/>
        <v>2368.1</v>
      </c>
      <c r="AG98" s="134">
        <f t="shared" si="34"/>
        <v>1990</v>
      </c>
      <c r="AH98" s="134">
        <f t="shared" si="35"/>
        <v>2368.1</v>
      </c>
      <c r="AI98" s="135" t="s">
        <v>295</v>
      </c>
      <c r="AJ98" s="136">
        <v>46070</v>
      </c>
      <c r="AK98" s="137" t="s">
        <v>579</v>
      </c>
      <c r="AL98" s="138" t="s">
        <v>289</v>
      </c>
      <c r="AM98" s="139" t="s">
        <v>580</v>
      </c>
      <c r="AN98" s="140">
        <v>2100</v>
      </c>
      <c r="AO98" s="140" t="s">
        <v>293</v>
      </c>
      <c r="AP98" s="141" t="s">
        <v>287</v>
      </c>
      <c r="AQ98" s="142">
        <f t="shared" si="36"/>
        <v>2100</v>
      </c>
      <c r="AR98" s="143">
        <f t="shared" si="37"/>
        <v>399</v>
      </c>
      <c r="AS98" s="143">
        <f t="shared" si="38"/>
        <v>2499</v>
      </c>
      <c r="AT98" s="143">
        <f t="shared" si="39"/>
        <v>2100</v>
      </c>
      <c r="AU98" s="143">
        <f t="shared" si="40"/>
        <v>2499</v>
      </c>
      <c r="AV98" s="144">
        <f t="shared" si="41"/>
        <v>2355.7000000000003</v>
      </c>
      <c r="AW98" s="144">
        <f t="shared" si="42"/>
        <v>2355.7000000000003</v>
      </c>
      <c r="AX98" s="144">
        <f t="shared" si="43"/>
        <v>149.88518939508333</v>
      </c>
      <c r="AY98" s="145">
        <f t="shared" si="44"/>
        <v>6.3626603300540527E-2</v>
      </c>
      <c r="AZ98" s="5"/>
      <c r="BA98" s="7">
        <f t="shared" si="45"/>
        <v>3</v>
      </c>
    </row>
    <row r="99" spans="1:53" ht="56">
      <c r="A99" s="6" t="s">
        <v>278</v>
      </c>
      <c r="B99" s="6" t="s">
        <v>351</v>
      </c>
      <c r="C99" s="6">
        <v>44121804</v>
      </c>
      <c r="D99" s="6" t="s">
        <v>604</v>
      </c>
      <c r="E99" s="117" t="s">
        <v>605</v>
      </c>
      <c r="F99" s="118" t="s">
        <v>57</v>
      </c>
      <c r="G99" s="119">
        <v>1</v>
      </c>
      <c r="H99" s="118" t="s">
        <v>58</v>
      </c>
      <c r="I99" s="120" t="s">
        <v>295</v>
      </c>
      <c r="J99" s="121">
        <v>46070</v>
      </c>
      <c r="K99" s="122" t="s">
        <v>536</v>
      </c>
      <c r="L99" s="123" t="s">
        <v>289</v>
      </c>
      <c r="M99" s="121" t="s">
        <v>571</v>
      </c>
      <c r="N99" s="124">
        <v>20000</v>
      </c>
      <c r="O99" s="124" t="s">
        <v>286</v>
      </c>
      <c r="P99" s="124" t="s">
        <v>287</v>
      </c>
      <c r="Q99" s="125">
        <f t="shared" si="26"/>
        <v>16806.722689075632</v>
      </c>
      <c r="R99" s="126">
        <f t="shared" si="46"/>
        <v>3193.2773109243699</v>
      </c>
      <c r="S99" s="126">
        <f t="shared" si="28"/>
        <v>20000</v>
      </c>
      <c r="T99" s="126">
        <f t="shared" si="29"/>
        <v>20000</v>
      </c>
      <c r="U99" s="126">
        <f t="shared" si="30"/>
        <v>20000</v>
      </c>
      <c r="V99" s="127" t="s">
        <v>295</v>
      </c>
      <c r="W99" s="128">
        <v>46070</v>
      </c>
      <c r="X99" s="129" t="s">
        <v>579</v>
      </c>
      <c r="Y99" s="130" t="s">
        <v>289</v>
      </c>
      <c r="Z99" s="131" t="s">
        <v>580</v>
      </c>
      <c r="AA99" s="132">
        <v>15126</v>
      </c>
      <c r="AB99" s="132" t="s">
        <v>293</v>
      </c>
      <c r="AC99" s="132" t="s">
        <v>287</v>
      </c>
      <c r="AD99" s="133">
        <f t="shared" si="31"/>
        <v>15126</v>
      </c>
      <c r="AE99" s="134">
        <f t="shared" si="32"/>
        <v>2873.94</v>
      </c>
      <c r="AF99" s="134">
        <f t="shared" si="33"/>
        <v>17999.939999999999</v>
      </c>
      <c r="AG99" s="134">
        <f t="shared" si="34"/>
        <v>15126</v>
      </c>
      <c r="AH99" s="134">
        <f t="shared" si="35"/>
        <v>17999.939999999999</v>
      </c>
      <c r="AI99" s="135" t="s">
        <v>295</v>
      </c>
      <c r="AJ99" s="136">
        <v>46070</v>
      </c>
      <c r="AK99" s="137" t="s">
        <v>534</v>
      </c>
      <c r="AL99" s="138" t="s">
        <v>289</v>
      </c>
      <c r="AM99" s="139" t="s">
        <v>600</v>
      </c>
      <c r="AN99" s="140">
        <v>22000</v>
      </c>
      <c r="AO99" s="140" t="s">
        <v>286</v>
      </c>
      <c r="AP99" s="141" t="s">
        <v>287</v>
      </c>
      <c r="AQ99" s="142">
        <f t="shared" si="36"/>
        <v>18487.394957983193</v>
      </c>
      <c r="AR99" s="143">
        <f t="shared" si="37"/>
        <v>3512.6050420168067</v>
      </c>
      <c r="AS99" s="143">
        <f t="shared" si="38"/>
        <v>22000</v>
      </c>
      <c r="AT99" s="143">
        <f t="shared" si="39"/>
        <v>22000</v>
      </c>
      <c r="AU99" s="143">
        <f t="shared" si="40"/>
        <v>22000</v>
      </c>
      <c r="AV99" s="144">
        <f t="shared" si="41"/>
        <v>19999.98</v>
      </c>
      <c r="AW99" s="144">
        <f t="shared" si="42"/>
        <v>19999.98</v>
      </c>
      <c r="AX99" s="144">
        <f t="shared" si="43"/>
        <v>2000.0300000749996</v>
      </c>
      <c r="AY99" s="145">
        <f t="shared" si="44"/>
        <v>0.10000160000534999</v>
      </c>
      <c r="AZ99" s="5"/>
      <c r="BA99" s="7">
        <f t="shared" si="45"/>
        <v>3</v>
      </c>
    </row>
    <row r="100" spans="1:53" ht="70">
      <c r="A100" s="6" t="s">
        <v>278</v>
      </c>
      <c r="B100" s="6" t="s">
        <v>351</v>
      </c>
      <c r="C100" s="6">
        <v>44121804</v>
      </c>
      <c r="D100" s="6" t="s">
        <v>606</v>
      </c>
      <c r="E100" s="117" t="s">
        <v>607</v>
      </c>
      <c r="F100" s="118" t="s">
        <v>57</v>
      </c>
      <c r="G100" s="119">
        <v>1</v>
      </c>
      <c r="H100" s="118" t="s">
        <v>58</v>
      </c>
      <c r="I100" s="120" t="s">
        <v>295</v>
      </c>
      <c r="J100" s="121">
        <v>46070</v>
      </c>
      <c r="K100" s="122" t="s">
        <v>356</v>
      </c>
      <c r="L100" s="123" t="s">
        <v>289</v>
      </c>
      <c r="M100" s="121" t="s">
        <v>357</v>
      </c>
      <c r="N100" s="124">
        <v>11500</v>
      </c>
      <c r="O100" s="124" t="s">
        <v>293</v>
      </c>
      <c r="P100" s="124" t="s">
        <v>287</v>
      </c>
      <c r="Q100" s="125">
        <f t="shared" si="26"/>
        <v>11500</v>
      </c>
      <c r="R100" s="126">
        <f t="shared" si="46"/>
        <v>2185</v>
      </c>
      <c r="S100" s="126">
        <f t="shared" si="28"/>
        <v>13685</v>
      </c>
      <c r="T100" s="126">
        <f t="shared" si="29"/>
        <v>11500</v>
      </c>
      <c r="U100" s="126">
        <f t="shared" si="30"/>
        <v>13685</v>
      </c>
      <c r="V100" s="127" t="s">
        <v>295</v>
      </c>
      <c r="W100" s="128">
        <v>46070</v>
      </c>
      <c r="X100" s="129" t="s">
        <v>596</v>
      </c>
      <c r="Y100" s="130" t="s">
        <v>289</v>
      </c>
      <c r="Z100" s="131" t="s">
        <v>608</v>
      </c>
      <c r="AA100" s="132">
        <v>18000</v>
      </c>
      <c r="AB100" s="132" t="s">
        <v>286</v>
      </c>
      <c r="AC100" s="132" t="s">
        <v>287</v>
      </c>
      <c r="AD100" s="133">
        <f t="shared" si="31"/>
        <v>15126.050420168069</v>
      </c>
      <c r="AE100" s="134">
        <f t="shared" si="32"/>
        <v>2873.9495798319331</v>
      </c>
      <c r="AF100" s="134">
        <f t="shared" si="33"/>
        <v>18000</v>
      </c>
      <c r="AG100" s="134">
        <f t="shared" si="34"/>
        <v>18000</v>
      </c>
      <c r="AH100" s="134">
        <f t="shared" si="35"/>
        <v>18000</v>
      </c>
      <c r="AI100" s="135" t="s">
        <v>295</v>
      </c>
      <c r="AJ100" s="136">
        <v>46070</v>
      </c>
      <c r="AK100" s="137" t="s">
        <v>577</v>
      </c>
      <c r="AL100" s="138" t="s">
        <v>289</v>
      </c>
      <c r="AM100" s="139" t="s">
        <v>578</v>
      </c>
      <c r="AN100" s="140">
        <v>13940</v>
      </c>
      <c r="AO100" s="140" t="s">
        <v>293</v>
      </c>
      <c r="AP100" s="141" t="s">
        <v>287</v>
      </c>
      <c r="AQ100" s="142">
        <f t="shared" si="36"/>
        <v>13940</v>
      </c>
      <c r="AR100" s="143">
        <f t="shared" si="37"/>
        <v>2648.6</v>
      </c>
      <c r="AS100" s="143">
        <f t="shared" si="38"/>
        <v>16588.599999999999</v>
      </c>
      <c r="AT100" s="143">
        <f t="shared" si="39"/>
        <v>13940</v>
      </c>
      <c r="AU100" s="143">
        <f t="shared" si="40"/>
        <v>16588.599999999999</v>
      </c>
      <c r="AV100" s="144">
        <f t="shared" si="41"/>
        <v>16091.199999999999</v>
      </c>
      <c r="AW100" s="144">
        <f t="shared" si="42"/>
        <v>16091.199999999999</v>
      </c>
      <c r="AX100" s="144">
        <f t="shared" si="43"/>
        <v>2200.0821166492838</v>
      </c>
      <c r="AY100" s="145">
        <f t="shared" si="44"/>
        <v>0.13672579525761186</v>
      </c>
      <c r="AZ100" s="5"/>
      <c r="BA100" s="7">
        <f t="shared" si="45"/>
        <v>3</v>
      </c>
    </row>
    <row r="101" spans="1:53" ht="70">
      <c r="A101" s="6" t="s">
        <v>278</v>
      </c>
      <c r="B101" s="6" t="s">
        <v>351</v>
      </c>
      <c r="C101" s="6">
        <v>44111912</v>
      </c>
      <c r="D101" s="6" t="s">
        <v>609</v>
      </c>
      <c r="E101" s="117" t="s">
        <v>610</v>
      </c>
      <c r="F101" s="118" t="s">
        <v>57</v>
      </c>
      <c r="G101" s="119">
        <v>1</v>
      </c>
      <c r="H101" s="118" t="s">
        <v>58</v>
      </c>
      <c r="I101" s="120" t="s">
        <v>295</v>
      </c>
      <c r="J101" s="121">
        <v>46070</v>
      </c>
      <c r="K101" s="122" t="s">
        <v>611</v>
      </c>
      <c r="L101" s="123" t="s">
        <v>289</v>
      </c>
      <c r="M101" s="121" t="s">
        <v>612</v>
      </c>
      <c r="N101" s="124">
        <v>1900</v>
      </c>
      <c r="O101" s="124" t="s">
        <v>286</v>
      </c>
      <c r="P101" s="124" t="s">
        <v>287</v>
      </c>
      <c r="Q101" s="125">
        <f t="shared" si="26"/>
        <v>1596.6386554621849</v>
      </c>
      <c r="R101" s="126">
        <f t="shared" si="46"/>
        <v>303.36134453781517</v>
      </c>
      <c r="S101" s="126">
        <f t="shared" si="28"/>
        <v>1900</v>
      </c>
      <c r="T101" s="126">
        <f t="shared" si="29"/>
        <v>1900</v>
      </c>
      <c r="U101" s="126">
        <f t="shared" si="30"/>
        <v>1900</v>
      </c>
      <c r="V101" s="127" t="s">
        <v>295</v>
      </c>
      <c r="W101" s="128">
        <v>46070</v>
      </c>
      <c r="X101" s="129" t="s">
        <v>577</v>
      </c>
      <c r="Y101" s="130" t="s">
        <v>289</v>
      </c>
      <c r="Z101" s="131" t="s">
        <v>578</v>
      </c>
      <c r="AA101" s="132">
        <v>1633</v>
      </c>
      <c r="AB101" s="132" t="s">
        <v>293</v>
      </c>
      <c r="AC101" s="132" t="s">
        <v>287</v>
      </c>
      <c r="AD101" s="133">
        <f t="shared" si="31"/>
        <v>1633</v>
      </c>
      <c r="AE101" s="134">
        <f t="shared" si="32"/>
        <v>310.27</v>
      </c>
      <c r="AF101" s="134">
        <f t="shared" si="33"/>
        <v>1943.27</v>
      </c>
      <c r="AG101" s="134">
        <f t="shared" si="34"/>
        <v>1633</v>
      </c>
      <c r="AH101" s="134">
        <f t="shared" si="35"/>
        <v>1943.27</v>
      </c>
      <c r="AI101" s="135" t="s">
        <v>295</v>
      </c>
      <c r="AJ101" s="136">
        <v>46070</v>
      </c>
      <c r="AK101" s="137" t="s">
        <v>596</v>
      </c>
      <c r="AL101" s="138" t="s">
        <v>289</v>
      </c>
      <c r="AM101" s="139" t="s">
        <v>613</v>
      </c>
      <c r="AN101" s="140">
        <v>1900</v>
      </c>
      <c r="AO101" s="140" t="s">
        <v>286</v>
      </c>
      <c r="AP101" s="141" t="s">
        <v>287</v>
      </c>
      <c r="AQ101" s="142">
        <f t="shared" si="36"/>
        <v>1596.6386554621849</v>
      </c>
      <c r="AR101" s="143">
        <f t="shared" si="37"/>
        <v>303.36134453781517</v>
      </c>
      <c r="AS101" s="143">
        <f t="shared" si="38"/>
        <v>1900</v>
      </c>
      <c r="AT101" s="143">
        <f t="shared" si="39"/>
        <v>1900</v>
      </c>
      <c r="AU101" s="143">
        <f t="shared" si="40"/>
        <v>1900</v>
      </c>
      <c r="AV101" s="144">
        <f t="shared" si="41"/>
        <v>1914.4233333333334</v>
      </c>
      <c r="AW101" s="144">
        <f t="shared" si="42"/>
        <v>1914.4233333333334</v>
      </c>
      <c r="AX101" s="144">
        <f t="shared" si="43"/>
        <v>24.981946147835096</v>
      </c>
      <c r="AY101" s="145">
        <f t="shared" si="44"/>
        <v>1.3049332252097721E-2</v>
      </c>
      <c r="AZ101" s="5"/>
      <c r="BA101" s="7">
        <f t="shared" si="45"/>
        <v>3</v>
      </c>
    </row>
    <row r="102" spans="1:53" ht="84">
      <c r="A102" s="6" t="s">
        <v>278</v>
      </c>
      <c r="B102" s="6" t="s">
        <v>333</v>
      </c>
      <c r="C102" s="6">
        <v>24122000</v>
      </c>
      <c r="D102" s="6" t="s">
        <v>614</v>
      </c>
      <c r="E102" s="117" t="s">
        <v>615</v>
      </c>
      <c r="F102" s="118" t="s">
        <v>57</v>
      </c>
      <c r="G102" s="119">
        <v>1</v>
      </c>
      <c r="H102" s="118" t="s">
        <v>58</v>
      </c>
      <c r="I102" s="120" t="s">
        <v>282</v>
      </c>
      <c r="J102" s="121">
        <v>46086</v>
      </c>
      <c r="K102" s="122" t="s">
        <v>616</v>
      </c>
      <c r="L102" s="123" t="s">
        <v>289</v>
      </c>
      <c r="M102" s="121" t="s">
        <v>617</v>
      </c>
      <c r="N102" s="124">
        <v>23000</v>
      </c>
      <c r="O102" s="124" t="s">
        <v>286</v>
      </c>
      <c r="P102" s="124" t="s">
        <v>287</v>
      </c>
      <c r="Q102" s="125">
        <f t="shared" si="26"/>
        <v>19327.731092436974</v>
      </c>
      <c r="R102" s="126">
        <f t="shared" si="46"/>
        <v>3672.2689075630251</v>
      </c>
      <c r="S102" s="126">
        <f t="shared" si="28"/>
        <v>23000</v>
      </c>
      <c r="T102" s="126">
        <f t="shared" si="29"/>
        <v>23000</v>
      </c>
      <c r="U102" s="126">
        <f t="shared" si="30"/>
        <v>23000</v>
      </c>
      <c r="V102" s="127" t="s">
        <v>282</v>
      </c>
      <c r="W102" s="128">
        <v>46152</v>
      </c>
      <c r="X102" s="129" t="s">
        <v>618</v>
      </c>
      <c r="Y102" s="130" t="s">
        <v>284</v>
      </c>
      <c r="Z102" s="131" t="s">
        <v>619</v>
      </c>
      <c r="AA102" s="132">
        <v>19099</v>
      </c>
      <c r="AB102" s="132" t="s">
        <v>293</v>
      </c>
      <c r="AC102" s="132" t="s">
        <v>287</v>
      </c>
      <c r="AD102" s="133">
        <f t="shared" si="31"/>
        <v>19099</v>
      </c>
      <c r="AE102" s="134">
        <f t="shared" si="32"/>
        <v>3628.81</v>
      </c>
      <c r="AF102" s="134">
        <f t="shared" si="33"/>
        <v>22727.81</v>
      </c>
      <c r="AG102" s="134">
        <f t="shared" si="34"/>
        <v>19099</v>
      </c>
      <c r="AH102" s="134">
        <f t="shared" si="35"/>
        <v>22727.81</v>
      </c>
      <c r="AI102" s="135" t="s">
        <v>282</v>
      </c>
      <c r="AJ102" s="136">
        <v>46086</v>
      </c>
      <c r="AK102" s="137" t="s">
        <v>620</v>
      </c>
      <c r="AL102" s="138" t="s">
        <v>289</v>
      </c>
      <c r="AM102" s="139" t="s">
        <v>621</v>
      </c>
      <c r="AN102" s="140">
        <v>23600</v>
      </c>
      <c r="AO102" s="140" t="s">
        <v>293</v>
      </c>
      <c r="AP102" s="141" t="s">
        <v>287</v>
      </c>
      <c r="AQ102" s="142">
        <f t="shared" si="36"/>
        <v>23600</v>
      </c>
      <c r="AR102" s="143">
        <f t="shared" si="37"/>
        <v>4484</v>
      </c>
      <c r="AS102" s="143">
        <f t="shared" si="38"/>
        <v>28084</v>
      </c>
      <c r="AT102" s="143">
        <f t="shared" si="39"/>
        <v>23600</v>
      </c>
      <c r="AU102" s="143">
        <f t="shared" si="40"/>
        <v>28084</v>
      </c>
      <c r="AV102" s="144">
        <f t="shared" si="41"/>
        <v>24603.936666666665</v>
      </c>
      <c r="AW102" s="144">
        <f t="shared" si="42"/>
        <v>24603.936666666665</v>
      </c>
      <c r="AX102" s="144">
        <f t="shared" si="43"/>
        <v>3016.8945046244708</v>
      </c>
      <c r="AY102" s="145">
        <f t="shared" si="44"/>
        <v>0.12261836573135672</v>
      </c>
      <c r="AZ102" s="5"/>
      <c r="BA102" s="7">
        <f t="shared" si="45"/>
        <v>3</v>
      </c>
    </row>
    <row r="103" spans="1:53" ht="126">
      <c r="A103" s="6" t="s">
        <v>278</v>
      </c>
      <c r="B103" s="6" t="s">
        <v>333</v>
      </c>
      <c r="C103" s="6" t="s">
        <v>622</v>
      </c>
      <c r="D103" s="6" t="s">
        <v>623</v>
      </c>
      <c r="E103" s="117" t="s">
        <v>624</v>
      </c>
      <c r="F103" s="118" t="s">
        <v>57</v>
      </c>
      <c r="G103" s="119">
        <v>180</v>
      </c>
      <c r="H103" s="118" t="s">
        <v>58</v>
      </c>
      <c r="I103" s="120" t="s">
        <v>282</v>
      </c>
      <c r="J103" s="121">
        <v>46152</v>
      </c>
      <c r="K103" s="122" t="s">
        <v>625</v>
      </c>
      <c r="L103" s="123" t="s">
        <v>289</v>
      </c>
      <c r="M103" s="121" t="s">
        <v>626</v>
      </c>
      <c r="N103" s="124">
        <v>23000</v>
      </c>
      <c r="O103" s="124" t="s">
        <v>286</v>
      </c>
      <c r="P103" s="124" t="s">
        <v>287</v>
      </c>
      <c r="Q103" s="125">
        <f t="shared" si="26"/>
        <v>19327.731092436974</v>
      </c>
      <c r="R103" s="126">
        <f t="shared" si="46"/>
        <v>3672.2689075630251</v>
      </c>
      <c r="S103" s="126">
        <f t="shared" si="28"/>
        <v>23000</v>
      </c>
      <c r="T103" s="126">
        <f t="shared" si="29"/>
        <v>4140000</v>
      </c>
      <c r="U103" s="126">
        <f t="shared" si="30"/>
        <v>4140000</v>
      </c>
      <c r="V103" s="127" t="s">
        <v>327</v>
      </c>
      <c r="W103" s="128">
        <v>46107</v>
      </c>
      <c r="X103" s="129" t="s">
        <v>627</v>
      </c>
      <c r="Y103" s="130" t="s">
        <v>289</v>
      </c>
      <c r="Z103" s="131" t="s">
        <v>619</v>
      </c>
      <c r="AA103" s="132">
        <v>21507</v>
      </c>
      <c r="AB103" s="132" t="s">
        <v>293</v>
      </c>
      <c r="AC103" s="132" t="s">
        <v>287</v>
      </c>
      <c r="AD103" s="133">
        <f t="shared" si="31"/>
        <v>21507</v>
      </c>
      <c r="AE103" s="134">
        <f t="shared" si="32"/>
        <v>4086.33</v>
      </c>
      <c r="AF103" s="134">
        <f t="shared" si="33"/>
        <v>25593.33</v>
      </c>
      <c r="AG103" s="134">
        <f t="shared" si="34"/>
        <v>3871260</v>
      </c>
      <c r="AH103" s="134">
        <f t="shared" si="35"/>
        <v>4606799.4000000004</v>
      </c>
      <c r="AI103" s="135" t="s">
        <v>282</v>
      </c>
      <c r="AJ103" s="136">
        <v>46152</v>
      </c>
      <c r="AK103" s="137" t="s">
        <v>628</v>
      </c>
      <c r="AL103" s="138" t="s">
        <v>289</v>
      </c>
      <c r="AM103" s="139" t="s">
        <v>629</v>
      </c>
      <c r="AN103" s="140">
        <v>22682</v>
      </c>
      <c r="AO103" s="140" t="s">
        <v>293</v>
      </c>
      <c r="AP103" s="141" t="s">
        <v>287</v>
      </c>
      <c r="AQ103" s="142">
        <f t="shared" si="36"/>
        <v>22682</v>
      </c>
      <c r="AR103" s="143">
        <f t="shared" si="37"/>
        <v>4309.58</v>
      </c>
      <c r="AS103" s="143">
        <f t="shared" si="38"/>
        <v>26991.58</v>
      </c>
      <c r="AT103" s="143">
        <f t="shared" si="39"/>
        <v>4082760</v>
      </c>
      <c r="AU103" s="143">
        <f t="shared" si="40"/>
        <v>4858484.4000000004</v>
      </c>
      <c r="AV103" s="144">
        <f t="shared" si="41"/>
        <v>25194.97</v>
      </c>
      <c r="AW103" s="144">
        <f t="shared" si="42"/>
        <v>4535094.6000000006</v>
      </c>
      <c r="AX103" s="144">
        <f t="shared" si="43"/>
        <v>364569.80404048844</v>
      </c>
      <c r="AY103" s="145">
        <f t="shared" si="44"/>
        <v>8.0388577570242606E-2</v>
      </c>
      <c r="AZ103" s="5"/>
      <c r="BA103" s="7">
        <f t="shared" si="45"/>
        <v>3</v>
      </c>
    </row>
    <row r="104" spans="1:53" ht="70">
      <c r="A104" s="6" t="s">
        <v>278</v>
      </c>
      <c r="B104" s="6" t="s">
        <v>333</v>
      </c>
      <c r="C104" s="6">
        <v>80141607</v>
      </c>
      <c r="D104" s="6" t="s">
        <v>630</v>
      </c>
      <c r="E104" s="117" t="s">
        <v>631</v>
      </c>
      <c r="F104" s="118" t="s">
        <v>57</v>
      </c>
      <c r="G104" s="119">
        <v>1</v>
      </c>
      <c r="H104" s="118" t="s">
        <v>58</v>
      </c>
      <c r="I104" s="120" t="s">
        <v>282</v>
      </c>
      <c r="J104" s="121">
        <v>46153</v>
      </c>
      <c r="K104" s="122" t="s">
        <v>632</v>
      </c>
      <c r="L104" s="123" t="s">
        <v>289</v>
      </c>
      <c r="M104" s="121" t="s">
        <v>342</v>
      </c>
      <c r="N104" s="124">
        <v>14290</v>
      </c>
      <c r="O104" s="124" t="s">
        <v>293</v>
      </c>
      <c r="P104" s="124" t="s">
        <v>313</v>
      </c>
      <c r="Q104" s="125">
        <f t="shared" si="26"/>
        <v>14290</v>
      </c>
      <c r="R104" s="126">
        <f t="shared" si="46"/>
        <v>0</v>
      </c>
      <c r="S104" s="126">
        <f t="shared" si="28"/>
        <v>14290</v>
      </c>
      <c r="T104" s="126">
        <f t="shared" si="29"/>
        <v>14290</v>
      </c>
      <c r="U104" s="126">
        <f t="shared" si="30"/>
        <v>14290</v>
      </c>
      <c r="V104" s="127" t="s">
        <v>282</v>
      </c>
      <c r="W104" s="128">
        <v>46153</v>
      </c>
      <c r="X104" s="129" t="s">
        <v>633</v>
      </c>
      <c r="Y104" s="130" t="s">
        <v>289</v>
      </c>
      <c r="Z104" s="131" t="s">
        <v>634</v>
      </c>
      <c r="AA104" s="132">
        <v>17250</v>
      </c>
      <c r="AB104" s="132" t="s">
        <v>293</v>
      </c>
      <c r="AC104" s="132" t="s">
        <v>313</v>
      </c>
      <c r="AD104" s="133">
        <f t="shared" si="31"/>
        <v>17250</v>
      </c>
      <c r="AE104" s="134">
        <f t="shared" si="32"/>
        <v>0</v>
      </c>
      <c r="AF104" s="134">
        <f t="shared" si="33"/>
        <v>17250</v>
      </c>
      <c r="AG104" s="134">
        <f t="shared" si="34"/>
        <v>17250</v>
      </c>
      <c r="AH104" s="134">
        <f t="shared" si="35"/>
        <v>17250</v>
      </c>
      <c r="AI104" s="135" t="s">
        <v>282</v>
      </c>
      <c r="AJ104" s="136">
        <v>46086</v>
      </c>
      <c r="AK104" s="137" t="s">
        <v>632</v>
      </c>
      <c r="AL104" s="138" t="s">
        <v>289</v>
      </c>
      <c r="AM104" s="139" t="s">
        <v>342</v>
      </c>
      <c r="AN104" s="140">
        <v>14290</v>
      </c>
      <c r="AO104" s="140" t="s">
        <v>293</v>
      </c>
      <c r="AP104" s="141" t="s">
        <v>313</v>
      </c>
      <c r="AQ104" s="142">
        <f t="shared" si="36"/>
        <v>14290</v>
      </c>
      <c r="AR104" s="143">
        <f t="shared" si="37"/>
        <v>0</v>
      </c>
      <c r="AS104" s="143">
        <f t="shared" si="38"/>
        <v>14290</v>
      </c>
      <c r="AT104" s="143">
        <f t="shared" si="39"/>
        <v>14290</v>
      </c>
      <c r="AU104" s="143">
        <f t="shared" si="40"/>
        <v>14290</v>
      </c>
      <c r="AV104" s="144">
        <f t="shared" si="41"/>
        <v>15276.666666666666</v>
      </c>
      <c r="AW104" s="144">
        <f t="shared" si="42"/>
        <v>15276.666666666666</v>
      </c>
      <c r="AX104" s="144">
        <f t="shared" si="43"/>
        <v>1708.9567968012923</v>
      </c>
      <c r="AY104" s="145">
        <f t="shared" si="44"/>
        <v>0.11186712612707565</v>
      </c>
      <c r="AZ104" s="5"/>
      <c r="BA104" s="7">
        <f t="shared" si="45"/>
        <v>3</v>
      </c>
    </row>
    <row r="105" spans="1:53" ht="112">
      <c r="A105" s="6" t="s">
        <v>278</v>
      </c>
      <c r="B105" s="6" t="s">
        <v>279</v>
      </c>
      <c r="C105" s="6">
        <v>60101402</v>
      </c>
      <c r="D105" s="6" t="s">
        <v>635</v>
      </c>
      <c r="E105" s="117" t="s">
        <v>636</v>
      </c>
      <c r="F105" s="118" t="s">
        <v>57</v>
      </c>
      <c r="G105" s="119">
        <v>1</v>
      </c>
      <c r="H105" s="118" t="s">
        <v>58</v>
      </c>
      <c r="I105" s="120" t="s">
        <v>327</v>
      </c>
      <c r="J105" s="121">
        <v>46070</v>
      </c>
      <c r="K105" s="122" t="s">
        <v>317</v>
      </c>
      <c r="L105" s="123" t="s">
        <v>289</v>
      </c>
      <c r="M105" s="121" t="s">
        <v>637</v>
      </c>
      <c r="N105" s="124">
        <v>2500</v>
      </c>
      <c r="O105" s="124" t="s">
        <v>293</v>
      </c>
      <c r="P105" s="124" t="s">
        <v>287</v>
      </c>
      <c r="Q105" s="125">
        <f t="shared" si="26"/>
        <v>2500</v>
      </c>
      <c r="R105" s="126">
        <f t="shared" si="46"/>
        <v>475</v>
      </c>
      <c r="S105" s="126">
        <f t="shared" si="28"/>
        <v>2975</v>
      </c>
      <c r="T105" s="126">
        <f t="shared" si="29"/>
        <v>2500</v>
      </c>
      <c r="U105" s="126">
        <f t="shared" si="30"/>
        <v>2975</v>
      </c>
      <c r="V105" s="127" t="s">
        <v>327</v>
      </c>
      <c r="W105" s="128">
        <v>46070</v>
      </c>
      <c r="X105" s="129" t="s">
        <v>328</v>
      </c>
      <c r="Y105" s="130" t="s">
        <v>289</v>
      </c>
      <c r="Z105" s="131" t="s">
        <v>307</v>
      </c>
      <c r="AA105" s="132">
        <v>2500</v>
      </c>
      <c r="AB105" s="132" t="s">
        <v>293</v>
      </c>
      <c r="AC105" s="132" t="s">
        <v>287</v>
      </c>
      <c r="AD105" s="133">
        <f t="shared" si="31"/>
        <v>2500</v>
      </c>
      <c r="AE105" s="134">
        <f t="shared" si="32"/>
        <v>475</v>
      </c>
      <c r="AF105" s="134">
        <f t="shared" si="33"/>
        <v>2975</v>
      </c>
      <c r="AG105" s="134">
        <f t="shared" si="34"/>
        <v>2500</v>
      </c>
      <c r="AH105" s="134">
        <f t="shared" si="35"/>
        <v>2975</v>
      </c>
      <c r="AI105" s="135" t="s">
        <v>327</v>
      </c>
      <c r="AJ105" s="136">
        <v>46071</v>
      </c>
      <c r="AK105" s="137" t="s">
        <v>288</v>
      </c>
      <c r="AL105" s="138" t="s">
        <v>289</v>
      </c>
      <c r="AM105" s="139" t="s">
        <v>300</v>
      </c>
      <c r="AN105" s="140">
        <v>2700</v>
      </c>
      <c r="AO105" s="140" t="s">
        <v>293</v>
      </c>
      <c r="AP105" s="141" t="s">
        <v>313</v>
      </c>
      <c r="AQ105" s="142">
        <f t="shared" si="36"/>
        <v>2700</v>
      </c>
      <c r="AR105" s="143">
        <f t="shared" si="37"/>
        <v>0</v>
      </c>
      <c r="AS105" s="143">
        <f t="shared" si="38"/>
        <v>2700</v>
      </c>
      <c r="AT105" s="143">
        <f t="shared" si="39"/>
        <v>2700</v>
      </c>
      <c r="AU105" s="143">
        <f t="shared" si="40"/>
        <v>2700</v>
      </c>
      <c r="AV105" s="144">
        <f t="shared" si="41"/>
        <v>2883.3333333333335</v>
      </c>
      <c r="AW105" s="144">
        <f t="shared" si="42"/>
        <v>2883.3333333333335</v>
      </c>
      <c r="AX105" s="144">
        <f t="shared" si="43"/>
        <v>158.7713240271471</v>
      </c>
      <c r="AY105" s="145">
        <f t="shared" si="44"/>
        <v>5.5065199084559688E-2</v>
      </c>
      <c r="AZ105" s="5"/>
      <c r="BA105" s="7">
        <f t="shared" si="45"/>
        <v>3</v>
      </c>
    </row>
    <row r="106" spans="1:53" ht="336">
      <c r="A106" s="6" t="s">
        <v>344</v>
      </c>
      <c r="B106" s="6" t="s">
        <v>344</v>
      </c>
      <c r="C106" s="6" t="s">
        <v>344</v>
      </c>
      <c r="D106" s="6" t="s">
        <v>638</v>
      </c>
      <c r="E106" s="117" t="s">
        <v>639</v>
      </c>
      <c r="F106" s="118" t="s">
        <v>347</v>
      </c>
      <c r="G106" s="119">
        <v>1</v>
      </c>
      <c r="H106" s="118"/>
      <c r="I106" s="120" t="s">
        <v>344</v>
      </c>
      <c r="J106" s="121" t="s">
        <v>344</v>
      </c>
      <c r="K106" s="122" t="s">
        <v>344</v>
      </c>
      <c r="L106" s="123" t="s">
        <v>344</v>
      </c>
      <c r="M106" s="121" t="s">
        <v>344</v>
      </c>
      <c r="N106" s="124"/>
      <c r="O106" s="124"/>
      <c r="P106" s="124"/>
      <c r="Q106" s="125" t="s">
        <v>348</v>
      </c>
      <c r="R106" s="126" t="s">
        <v>348</v>
      </c>
      <c r="S106" s="126" t="s">
        <v>348</v>
      </c>
      <c r="T106" s="126" t="s">
        <v>348</v>
      </c>
      <c r="U106" s="126" t="s">
        <v>348</v>
      </c>
      <c r="V106" s="127" t="s">
        <v>344</v>
      </c>
      <c r="W106" s="128" t="s">
        <v>344</v>
      </c>
      <c r="X106" s="129" t="s">
        <v>344</v>
      </c>
      <c r="Y106" s="130" t="s">
        <v>344</v>
      </c>
      <c r="Z106" s="131" t="s">
        <v>349</v>
      </c>
      <c r="AA106" s="132" t="s">
        <v>344</v>
      </c>
      <c r="AB106" s="132" t="s">
        <v>344</v>
      </c>
      <c r="AC106" s="132" t="s">
        <v>344</v>
      </c>
      <c r="AD106" s="133" t="s">
        <v>344</v>
      </c>
      <c r="AE106" s="134" t="s">
        <v>344</v>
      </c>
      <c r="AF106" s="134">
        <v>563629</v>
      </c>
      <c r="AG106" s="134">
        <v>5.5599999999999997E-2</v>
      </c>
      <c r="AH106" s="134">
        <v>594966</v>
      </c>
      <c r="AI106" s="135" t="s">
        <v>344</v>
      </c>
      <c r="AJ106" s="136" t="s">
        <v>344</v>
      </c>
      <c r="AK106" s="137" t="s">
        <v>344</v>
      </c>
      <c r="AL106" s="138" t="s">
        <v>344</v>
      </c>
      <c r="AM106" s="139" t="s">
        <v>350</v>
      </c>
      <c r="AN106" s="140" t="s">
        <v>344</v>
      </c>
      <c r="AO106" s="140" t="s">
        <v>344</v>
      </c>
      <c r="AP106" s="141" t="s">
        <v>344</v>
      </c>
      <c r="AQ106" s="142">
        <v>485478</v>
      </c>
      <c r="AR106" s="143">
        <v>92241</v>
      </c>
      <c r="AS106" s="143">
        <v>577719</v>
      </c>
      <c r="AT106" s="143">
        <v>485478</v>
      </c>
      <c r="AU106" s="143">
        <v>577719</v>
      </c>
      <c r="AV106" s="144">
        <v>586343</v>
      </c>
      <c r="AW106" s="144">
        <v>586343</v>
      </c>
      <c r="AX106" s="144">
        <v>12195.49</v>
      </c>
      <c r="AY106" s="145">
        <v>2.0799999999999999E-2</v>
      </c>
      <c r="AZ106" s="5"/>
      <c r="BA106" s="7"/>
    </row>
    <row r="107" spans="1:53" ht="336">
      <c r="A107" s="6" t="s">
        <v>344</v>
      </c>
      <c r="B107" s="6" t="s">
        <v>344</v>
      </c>
      <c r="C107" s="6" t="s">
        <v>344</v>
      </c>
      <c r="D107" s="6" t="s">
        <v>640</v>
      </c>
      <c r="E107" s="117" t="s">
        <v>641</v>
      </c>
      <c r="F107" s="118" t="s">
        <v>347</v>
      </c>
      <c r="G107" s="119">
        <v>1</v>
      </c>
      <c r="H107" s="118"/>
      <c r="I107" s="120" t="s">
        <v>344</v>
      </c>
      <c r="J107" s="121" t="s">
        <v>344</v>
      </c>
      <c r="K107" s="122" t="s">
        <v>344</v>
      </c>
      <c r="L107" s="123" t="s">
        <v>344</v>
      </c>
      <c r="M107" s="121" t="s">
        <v>344</v>
      </c>
      <c r="N107" s="124"/>
      <c r="O107" s="124"/>
      <c r="P107" s="124"/>
      <c r="Q107" s="125" t="s">
        <v>348</v>
      </c>
      <c r="R107" s="126" t="s">
        <v>348</v>
      </c>
      <c r="S107" s="126" t="s">
        <v>348</v>
      </c>
      <c r="T107" s="126" t="s">
        <v>348</v>
      </c>
      <c r="U107" s="126" t="s">
        <v>348</v>
      </c>
      <c r="V107" s="127" t="s">
        <v>344</v>
      </c>
      <c r="W107" s="128" t="s">
        <v>344</v>
      </c>
      <c r="X107" s="129" t="s">
        <v>344</v>
      </c>
      <c r="Y107" s="130" t="s">
        <v>344</v>
      </c>
      <c r="Z107" s="131" t="s">
        <v>349</v>
      </c>
      <c r="AA107" s="132" t="s">
        <v>344</v>
      </c>
      <c r="AB107" s="132" t="s">
        <v>344</v>
      </c>
      <c r="AC107" s="132" t="s">
        <v>344</v>
      </c>
      <c r="AD107" s="133" t="s">
        <v>344</v>
      </c>
      <c r="AE107" s="134" t="s">
        <v>344</v>
      </c>
      <c r="AF107" s="134">
        <v>381263</v>
      </c>
      <c r="AG107" s="134">
        <v>5.5599999999999997E-2</v>
      </c>
      <c r="AH107" s="134">
        <v>402461</v>
      </c>
      <c r="AI107" s="135" t="s">
        <v>344</v>
      </c>
      <c r="AJ107" s="136" t="s">
        <v>344</v>
      </c>
      <c r="AK107" s="137" t="s">
        <v>344</v>
      </c>
      <c r="AL107" s="138" t="s">
        <v>344</v>
      </c>
      <c r="AM107" s="139" t="s">
        <v>350</v>
      </c>
      <c r="AN107" s="140" t="s">
        <v>344</v>
      </c>
      <c r="AO107" s="140" t="s">
        <v>344</v>
      </c>
      <c r="AP107" s="141" t="s">
        <v>344</v>
      </c>
      <c r="AQ107" s="142">
        <v>326796</v>
      </c>
      <c r="AR107" s="143">
        <v>62091</v>
      </c>
      <c r="AS107" s="143">
        <v>388888</v>
      </c>
      <c r="AT107" s="143">
        <v>326796</v>
      </c>
      <c r="AU107" s="143">
        <v>388888</v>
      </c>
      <c r="AV107" s="144">
        <v>395674</v>
      </c>
      <c r="AW107" s="144">
        <v>395674</v>
      </c>
      <c r="AX107" s="144">
        <v>9597.52</v>
      </c>
      <c r="AY107" s="145">
        <v>2.4299999999999999E-2</v>
      </c>
      <c r="AZ107" s="5"/>
      <c r="BA107" s="7"/>
    </row>
    <row r="108" spans="1:53" ht="98">
      <c r="A108" s="6" t="s">
        <v>278</v>
      </c>
      <c r="B108" s="6" t="s">
        <v>279</v>
      </c>
      <c r="C108" s="6">
        <v>53103000</v>
      </c>
      <c r="D108" s="6" t="s">
        <v>642</v>
      </c>
      <c r="E108" s="117" t="s">
        <v>643</v>
      </c>
      <c r="F108" s="118" t="s">
        <v>57</v>
      </c>
      <c r="G108" s="119">
        <v>1</v>
      </c>
      <c r="H108" s="118" t="s">
        <v>58</v>
      </c>
      <c r="I108" s="120" t="s">
        <v>327</v>
      </c>
      <c r="J108" s="121">
        <v>46070</v>
      </c>
      <c r="K108" s="122" t="s">
        <v>296</v>
      </c>
      <c r="L108" s="123" t="s">
        <v>289</v>
      </c>
      <c r="M108" s="121" t="s">
        <v>292</v>
      </c>
      <c r="N108" s="124">
        <v>38000</v>
      </c>
      <c r="O108" s="124" t="s">
        <v>293</v>
      </c>
      <c r="P108" s="124" t="s">
        <v>287</v>
      </c>
      <c r="Q108" s="125">
        <f>IF(O108="IVA Incluido",(N108/1.19),N108)</f>
        <v>38000</v>
      </c>
      <c r="R108" s="126">
        <f>IF(P108="Si tiene IVA",Q108*19%,0)</f>
        <v>7220</v>
      </c>
      <c r="S108" s="126">
        <f>Q108+R108</f>
        <v>45220</v>
      </c>
      <c r="T108" s="126">
        <f>IF(B108="","",(N108*G108))</f>
        <v>38000</v>
      </c>
      <c r="U108" s="126">
        <f>IF(B108="","",(S108*G108))</f>
        <v>45220</v>
      </c>
      <c r="V108" s="127" t="s">
        <v>327</v>
      </c>
      <c r="W108" s="128">
        <v>46070</v>
      </c>
      <c r="X108" s="129" t="s">
        <v>317</v>
      </c>
      <c r="Y108" s="130" t="s">
        <v>289</v>
      </c>
      <c r="Z108" s="131" t="s">
        <v>637</v>
      </c>
      <c r="AA108" s="132">
        <v>38000</v>
      </c>
      <c r="AB108" s="132" t="s">
        <v>293</v>
      </c>
      <c r="AC108" s="132" t="s">
        <v>287</v>
      </c>
      <c r="AD108" s="133">
        <f>IF(AB108="IVA Incluido",(AA108/1.19),AA108)</f>
        <v>38000</v>
      </c>
      <c r="AE108" s="134">
        <f>IF(AC108="Si tiene IVA",AD108*19%,0)</f>
        <v>7220</v>
      </c>
      <c r="AF108" s="134">
        <f>AD108+AE108</f>
        <v>45220</v>
      </c>
      <c r="AG108" s="134">
        <f>IF(O108="","",(AA108*G108))</f>
        <v>38000</v>
      </c>
      <c r="AH108" s="134">
        <f>IF(O108="","",(AF108*G108))</f>
        <v>45220</v>
      </c>
      <c r="AI108" s="135" t="s">
        <v>327</v>
      </c>
      <c r="AJ108" s="136">
        <v>46071</v>
      </c>
      <c r="AK108" s="137" t="s">
        <v>311</v>
      </c>
      <c r="AL108" s="138" t="s">
        <v>289</v>
      </c>
      <c r="AM108" s="139" t="s">
        <v>644</v>
      </c>
      <c r="AN108" s="140">
        <v>38000</v>
      </c>
      <c r="AO108" s="140" t="s">
        <v>293</v>
      </c>
      <c r="AP108" s="141" t="s">
        <v>313</v>
      </c>
      <c r="AQ108" s="142">
        <f>IF(AO108="IVA Incluido",(AN108/1.19),AN108)</f>
        <v>38000</v>
      </c>
      <c r="AR108" s="143">
        <f>IF(AP108="Si tiene IVA",AQ108*19%,0)</f>
        <v>0</v>
      </c>
      <c r="AS108" s="143">
        <f>AQ108+AR108</f>
        <v>38000</v>
      </c>
      <c r="AT108" s="143">
        <f>IF(AB108="","",(AN108*G108))</f>
        <v>38000</v>
      </c>
      <c r="AU108" s="143">
        <f>IF(AB108="","",(AS108*G108))</f>
        <v>38000</v>
      </c>
      <c r="AV108" s="144">
        <f>IF(A108="","",AVERAGE(S108,AF108,AS108))</f>
        <v>42813.333333333336</v>
      </c>
      <c r="AW108" s="144">
        <f>IF(A108="","",AVERAGE(U108,AH108,AU108))</f>
        <v>42813.333333333336</v>
      </c>
      <c r="AX108" s="144">
        <f>IF(N108="","",STDEV(U108,AH108,AU108))</f>
        <v>4168.4689435490982</v>
      </c>
      <c r="AY108" s="145">
        <f>IF(N108="","",(AX108/AW108))</f>
        <v>9.7363802792333337E-2</v>
      </c>
      <c r="AZ108" s="5"/>
      <c r="BA108" s="7">
        <f>COUNTA(M108,Z108,AM108)</f>
        <v>3</v>
      </c>
    </row>
    <row r="109" spans="1:53" ht="56">
      <c r="A109" s="6" t="s">
        <v>278</v>
      </c>
      <c r="B109" s="6" t="s">
        <v>279</v>
      </c>
      <c r="C109" s="6">
        <v>53103000</v>
      </c>
      <c r="D109" s="6" t="s">
        <v>645</v>
      </c>
      <c r="E109" s="117" t="s">
        <v>646</v>
      </c>
      <c r="F109" s="118" t="s">
        <v>57</v>
      </c>
      <c r="G109" s="119">
        <v>1</v>
      </c>
      <c r="H109" s="118" t="s">
        <v>58</v>
      </c>
      <c r="I109" s="120" t="s">
        <v>327</v>
      </c>
      <c r="J109" s="121">
        <v>46072</v>
      </c>
      <c r="K109" s="122" t="s">
        <v>329</v>
      </c>
      <c r="L109" s="123" t="s">
        <v>289</v>
      </c>
      <c r="M109" s="121" t="s">
        <v>330</v>
      </c>
      <c r="N109" s="124">
        <v>22000</v>
      </c>
      <c r="O109" s="124" t="s">
        <v>293</v>
      </c>
      <c r="P109" s="124" t="s">
        <v>313</v>
      </c>
      <c r="Q109" s="125">
        <f>IF(O109="IVA Incluido",(N109/1.19),N109)</f>
        <v>22000</v>
      </c>
      <c r="R109" s="126">
        <f>IF(P109="Si tiene IVA",Q109*19%,0)</f>
        <v>0</v>
      </c>
      <c r="S109" s="126">
        <f>Q109+R109</f>
        <v>22000</v>
      </c>
      <c r="T109" s="126">
        <f>IF(B109="","",(N109*G109))</f>
        <v>22000</v>
      </c>
      <c r="U109" s="126">
        <f>IF(B109="","",(S109*G109))</f>
        <v>22000</v>
      </c>
      <c r="V109" s="127" t="s">
        <v>327</v>
      </c>
      <c r="W109" s="128">
        <v>46072</v>
      </c>
      <c r="X109" s="129" t="s">
        <v>311</v>
      </c>
      <c r="Y109" s="130" t="s">
        <v>289</v>
      </c>
      <c r="Z109" s="131" t="s">
        <v>312</v>
      </c>
      <c r="AA109" s="132">
        <v>28000</v>
      </c>
      <c r="AB109" s="132" t="s">
        <v>293</v>
      </c>
      <c r="AC109" s="132"/>
      <c r="AD109" s="133">
        <f>IF(AB109="IVA Incluido",(AA109/1.19),AA109)</f>
        <v>28000</v>
      </c>
      <c r="AE109" s="134">
        <f>IF(AC109="Si tiene IVA",AD109*19%,0)</f>
        <v>0</v>
      </c>
      <c r="AF109" s="134">
        <f>AD109+AE109</f>
        <v>28000</v>
      </c>
      <c r="AG109" s="134">
        <f>IF(O109="","",(AA109*G109))</f>
        <v>28000</v>
      </c>
      <c r="AH109" s="134">
        <f>IF(O109="","",(AF109*G109))</f>
        <v>28000</v>
      </c>
      <c r="AI109" s="135" t="s">
        <v>327</v>
      </c>
      <c r="AJ109" s="136">
        <v>46072</v>
      </c>
      <c r="AK109" s="137" t="s">
        <v>328</v>
      </c>
      <c r="AL109" s="138" t="s">
        <v>289</v>
      </c>
      <c r="AM109" s="139" t="s">
        <v>307</v>
      </c>
      <c r="AN109" s="140">
        <v>25000</v>
      </c>
      <c r="AO109" s="140" t="s">
        <v>293</v>
      </c>
      <c r="AP109" s="141" t="s">
        <v>287</v>
      </c>
      <c r="AQ109" s="142">
        <f>IF(AO109="IVA Incluido",(AN109/1.19),AN109)</f>
        <v>25000</v>
      </c>
      <c r="AR109" s="143">
        <f>IF(AP109="Si tiene IVA",AQ109*19%,0)</f>
        <v>4750</v>
      </c>
      <c r="AS109" s="143">
        <f>AQ109+AR109</f>
        <v>29750</v>
      </c>
      <c r="AT109" s="143">
        <f>IF(AB109="","",(AN109*G109))</f>
        <v>25000</v>
      </c>
      <c r="AU109" s="143">
        <f>IF(AB109="","",(AS109*G109))</f>
        <v>29750</v>
      </c>
      <c r="AV109" s="144">
        <f>IF(A109="","",AVERAGE(S109,AF109,AS109))</f>
        <v>26583.333333333332</v>
      </c>
      <c r="AW109" s="144">
        <f>IF(A109="","",AVERAGE(U109,AH109,AU109))</f>
        <v>26583.333333333332</v>
      </c>
      <c r="AX109" s="144">
        <f>IF(N109="","",STDEV(U109,AH109,AU109))</f>
        <v>4064.5827994190713</v>
      </c>
      <c r="AY109" s="145">
        <f>IF(N109="","",(AX109/AW109))</f>
        <v>0.15289966643582714</v>
      </c>
      <c r="AZ109" s="5"/>
      <c r="BA109" s="7">
        <f>COUNTA(M109,Z109,AM109)</f>
        <v>3</v>
      </c>
    </row>
    <row r="110" spans="1:53" ht="336">
      <c r="A110" s="6" t="s">
        <v>344</v>
      </c>
      <c r="B110" s="6" t="s">
        <v>344</v>
      </c>
      <c r="C110" s="6" t="s">
        <v>344</v>
      </c>
      <c r="D110" s="6" t="s">
        <v>647</v>
      </c>
      <c r="E110" s="117" t="s">
        <v>648</v>
      </c>
      <c r="F110" s="118" t="s">
        <v>347</v>
      </c>
      <c r="G110" s="119">
        <v>1</v>
      </c>
      <c r="H110" s="118"/>
      <c r="I110" s="120" t="s">
        <v>344</v>
      </c>
      <c r="J110" s="121" t="s">
        <v>344</v>
      </c>
      <c r="K110" s="122" t="s">
        <v>344</v>
      </c>
      <c r="L110" s="123" t="s">
        <v>344</v>
      </c>
      <c r="M110" s="121" t="s">
        <v>344</v>
      </c>
      <c r="N110" s="124"/>
      <c r="O110" s="124"/>
      <c r="P110" s="124"/>
      <c r="Q110" s="125">
        <v>5000000</v>
      </c>
      <c r="R110" s="126">
        <v>950000</v>
      </c>
      <c r="S110" s="126">
        <v>5950000</v>
      </c>
      <c r="T110" s="126">
        <v>5000000</v>
      </c>
      <c r="U110" s="126">
        <v>5950000</v>
      </c>
      <c r="V110" s="127" t="s">
        <v>344</v>
      </c>
      <c r="W110" s="128" t="s">
        <v>344</v>
      </c>
      <c r="X110" s="129" t="s">
        <v>344</v>
      </c>
      <c r="Y110" s="130" t="s">
        <v>344</v>
      </c>
      <c r="Z110" s="131" t="s">
        <v>349</v>
      </c>
      <c r="AA110" s="132" t="s">
        <v>344</v>
      </c>
      <c r="AB110" s="132" t="s">
        <v>344</v>
      </c>
      <c r="AC110" s="132" t="s">
        <v>344</v>
      </c>
      <c r="AD110" s="133" t="s">
        <v>344</v>
      </c>
      <c r="AE110" s="134" t="s">
        <v>344</v>
      </c>
      <c r="AF110" s="134">
        <v>5707232</v>
      </c>
      <c r="AG110" s="134">
        <v>5.5599999999999997E-2</v>
      </c>
      <c r="AH110" s="134">
        <v>6024554</v>
      </c>
      <c r="AI110" s="135" t="s">
        <v>344</v>
      </c>
      <c r="AJ110" s="136" t="s">
        <v>344</v>
      </c>
      <c r="AK110" s="137" t="s">
        <v>344</v>
      </c>
      <c r="AL110" s="138" t="s">
        <v>344</v>
      </c>
      <c r="AM110" s="139" t="s">
        <v>350</v>
      </c>
      <c r="AN110" s="140" t="s">
        <v>344</v>
      </c>
      <c r="AO110" s="140" t="s">
        <v>344</v>
      </c>
      <c r="AP110" s="141" t="s">
        <v>344</v>
      </c>
      <c r="AQ110" s="142">
        <v>4987833</v>
      </c>
      <c r="AR110" s="143">
        <v>947688</v>
      </c>
      <c r="AS110" s="143">
        <v>5935521</v>
      </c>
      <c r="AT110" s="143">
        <v>4987833</v>
      </c>
      <c r="AU110" s="143">
        <v>5935521</v>
      </c>
      <c r="AV110" s="144">
        <v>5980037</v>
      </c>
      <c r="AW110" s="144">
        <v>5980037</v>
      </c>
      <c r="AX110" s="144">
        <v>47775.07</v>
      </c>
      <c r="AY110" s="145">
        <v>8.0000000000000002E-3</v>
      </c>
      <c r="AZ110" s="5"/>
      <c r="BA110" s="7"/>
    </row>
    <row r="111" spans="1:53" ht="98">
      <c r="A111" s="6" t="s">
        <v>278</v>
      </c>
      <c r="B111" s="6" t="s">
        <v>351</v>
      </c>
      <c r="C111" s="6">
        <v>60121148</v>
      </c>
      <c r="D111" s="6" t="s">
        <v>649</v>
      </c>
      <c r="E111" s="117" t="s">
        <v>650</v>
      </c>
      <c r="F111" s="118" t="s">
        <v>57</v>
      </c>
      <c r="G111" s="119">
        <v>1</v>
      </c>
      <c r="H111" s="118" t="s">
        <v>58</v>
      </c>
      <c r="I111" s="120" t="s">
        <v>295</v>
      </c>
      <c r="J111" s="121">
        <v>46069</v>
      </c>
      <c r="K111" s="122" t="s">
        <v>577</v>
      </c>
      <c r="L111" s="123" t="s">
        <v>289</v>
      </c>
      <c r="M111" s="121" t="s">
        <v>578</v>
      </c>
      <c r="N111" s="124">
        <v>2171</v>
      </c>
      <c r="O111" s="124" t="s">
        <v>293</v>
      </c>
      <c r="P111" s="124" t="s">
        <v>287</v>
      </c>
      <c r="Q111" s="125">
        <f t="shared" ref="Q111:Q120" si="47">IF(O111="IVA Incluido",(N111/1.19),N111)</f>
        <v>2171</v>
      </c>
      <c r="R111" s="126">
        <f t="shared" ref="R111:R120" si="48">IF(P111="Si tiene IVA",Q111*19%,0)</f>
        <v>412.49</v>
      </c>
      <c r="S111" s="126">
        <f t="shared" ref="S111:S120" si="49">Q111+R111</f>
        <v>2583.4899999999998</v>
      </c>
      <c r="T111" s="126">
        <f t="shared" ref="T111:T120" si="50">IF(B111="","",(N111*G111))</f>
        <v>2171</v>
      </c>
      <c r="U111" s="126" t="s">
        <v>651</v>
      </c>
      <c r="V111" s="127" t="s">
        <v>295</v>
      </c>
      <c r="W111" s="128">
        <v>46069</v>
      </c>
      <c r="X111" s="129" t="s">
        <v>579</v>
      </c>
      <c r="Y111" s="130" t="s">
        <v>289</v>
      </c>
      <c r="Z111" s="131" t="s">
        <v>580</v>
      </c>
      <c r="AA111" s="132">
        <v>2185</v>
      </c>
      <c r="AB111" s="132" t="s">
        <v>293</v>
      </c>
      <c r="AC111" s="132" t="s">
        <v>287</v>
      </c>
      <c r="AD111" s="133">
        <v>2185</v>
      </c>
      <c r="AE111" s="134">
        <f t="shared" ref="AE111:AE120" si="51">IF(AC111="Si tiene IVA",AD111*19%,0)</f>
        <v>415.15</v>
      </c>
      <c r="AF111" s="134">
        <f t="shared" ref="AF111:AF120" si="52">AD111+AE111</f>
        <v>2600.15</v>
      </c>
      <c r="AG111" s="134">
        <f t="shared" ref="AG111:AG120" si="53">IF(O111="","",(AA111*G111))</f>
        <v>2185</v>
      </c>
      <c r="AH111" s="134">
        <f t="shared" ref="AH111:AH120" si="54">IF(O111="","",(AF111*G111))</f>
        <v>2600.15</v>
      </c>
      <c r="AI111" s="135" t="s">
        <v>295</v>
      </c>
      <c r="AJ111" s="136">
        <v>46069</v>
      </c>
      <c r="AK111" s="137" t="s">
        <v>652</v>
      </c>
      <c r="AL111" s="138" t="s">
        <v>289</v>
      </c>
      <c r="AM111" s="139" t="s">
        <v>653</v>
      </c>
      <c r="AN111" s="140">
        <v>2800</v>
      </c>
      <c r="AO111" s="140" t="s">
        <v>286</v>
      </c>
      <c r="AP111" s="141" t="s">
        <v>287</v>
      </c>
      <c r="AQ111" s="142">
        <f t="shared" ref="AQ111:AQ120" si="55">IF(AO111="IVA Incluido",(AN111/1.19),AN111)</f>
        <v>2352.9411764705883</v>
      </c>
      <c r="AR111" s="143">
        <f t="shared" ref="AR111:AR120" si="56">IF(AP111="Si tiene IVA",AQ111*19%,0)</f>
        <v>447.05882352941177</v>
      </c>
      <c r="AS111" s="143">
        <f t="shared" ref="AS111:AS120" si="57">AQ111+AR111</f>
        <v>2800</v>
      </c>
      <c r="AT111" s="143">
        <f t="shared" ref="AT111:AT120" si="58">IF(AB111="","",(AN111*G111))</f>
        <v>2800</v>
      </c>
      <c r="AU111" s="143">
        <f t="shared" ref="AU111:AU120" si="59">IF(AB111="","",(AS111*G111))</f>
        <v>2800</v>
      </c>
      <c r="AV111" s="144">
        <f t="shared" ref="AV111:AV120" si="60">IF(A111="","",AVERAGE(S111,AF111,AS111))</f>
        <v>2661.2133333333331</v>
      </c>
      <c r="AW111" s="144">
        <f t="shared" ref="AW111:AW120" si="61">IF(A111="","",AVERAGE(U111,AH111,AU111))</f>
        <v>2700.0749999999998</v>
      </c>
      <c r="AX111" s="144">
        <f t="shared" ref="AX111:AX120" si="62">IF(N111="","",STDEV(U111,AH111,AU111))</f>
        <v>141.31529022013146</v>
      </c>
      <c r="AY111" s="145">
        <f t="shared" ref="AY111:AY120" si="63">IF(N111="","",(AX111/AW111))</f>
        <v>5.2337542557199884E-2</v>
      </c>
      <c r="AZ111" s="5"/>
      <c r="BA111" s="7">
        <f t="shared" ref="BA111:BA120" si="64">COUNTA(M111,Z111,AM111)</f>
        <v>3</v>
      </c>
    </row>
    <row r="112" spans="1:53" ht="56">
      <c r="A112" s="6" t="s">
        <v>278</v>
      </c>
      <c r="B112" s="6" t="s">
        <v>351</v>
      </c>
      <c r="C112" s="6">
        <v>60121148</v>
      </c>
      <c r="D112" s="6" t="s">
        <v>654</v>
      </c>
      <c r="E112" s="117" t="s">
        <v>655</v>
      </c>
      <c r="F112" s="118" t="s">
        <v>57</v>
      </c>
      <c r="G112" s="119">
        <v>1</v>
      </c>
      <c r="H112" s="118" t="s">
        <v>58</v>
      </c>
      <c r="I112" s="120" t="s">
        <v>295</v>
      </c>
      <c r="J112" s="121">
        <v>46069</v>
      </c>
      <c r="K112" s="122" t="s">
        <v>536</v>
      </c>
      <c r="L112" s="123" t="s">
        <v>289</v>
      </c>
      <c r="M112" s="121" t="s">
        <v>571</v>
      </c>
      <c r="N112" s="124">
        <v>9000</v>
      </c>
      <c r="O112" s="124" t="s">
        <v>286</v>
      </c>
      <c r="P112" s="124" t="s">
        <v>287</v>
      </c>
      <c r="Q112" s="125">
        <f t="shared" si="47"/>
        <v>7563.0252100840344</v>
      </c>
      <c r="R112" s="126">
        <f t="shared" si="48"/>
        <v>1436.9747899159665</v>
      </c>
      <c r="S112" s="126">
        <f t="shared" si="49"/>
        <v>9000</v>
      </c>
      <c r="T112" s="126">
        <f t="shared" si="50"/>
        <v>9000</v>
      </c>
      <c r="U112" s="126">
        <f t="shared" ref="U112:U120" si="65">IF(B112="","",(S112*G112))</f>
        <v>9000</v>
      </c>
      <c r="V112" s="127" t="s">
        <v>295</v>
      </c>
      <c r="W112" s="128">
        <v>46069</v>
      </c>
      <c r="X112" s="129" t="s">
        <v>579</v>
      </c>
      <c r="Y112" s="130" t="s">
        <v>289</v>
      </c>
      <c r="Z112" s="131" t="s">
        <v>580</v>
      </c>
      <c r="AA112" s="132">
        <v>6050</v>
      </c>
      <c r="AB112" s="132" t="s">
        <v>293</v>
      </c>
      <c r="AC112" s="132" t="s">
        <v>287</v>
      </c>
      <c r="AD112" s="133">
        <f t="shared" ref="AD112:AD120" si="66">IF(AB112="IVA Incluido",(AA112/1.19),AA112)</f>
        <v>6050</v>
      </c>
      <c r="AE112" s="134">
        <f t="shared" si="51"/>
        <v>1149.5</v>
      </c>
      <c r="AF112" s="134">
        <f t="shared" si="52"/>
        <v>7199.5</v>
      </c>
      <c r="AG112" s="134">
        <f t="shared" si="53"/>
        <v>6050</v>
      </c>
      <c r="AH112" s="134">
        <f t="shared" si="54"/>
        <v>7199.5</v>
      </c>
      <c r="AI112" s="135" t="s">
        <v>295</v>
      </c>
      <c r="AJ112" s="136">
        <v>46069</v>
      </c>
      <c r="AK112" s="137" t="s">
        <v>534</v>
      </c>
      <c r="AL112" s="138" t="s">
        <v>289</v>
      </c>
      <c r="AM112" s="139" t="s">
        <v>600</v>
      </c>
      <c r="AN112" s="140">
        <v>10000</v>
      </c>
      <c r="AO112" s="140" t="s">
        <v>286</v>
      </c>
      <c r="AP112" s="141" t="s">
        <v>287</v>
      </c>
      <c r="AQ112" s="142">
        <f t="shared" si="55"/>
        <v>8403.361344537816</v>
      </c>
      <c r="AR112" s="143">
        <f t="shared" si="56"/>
        <v>1596.6386554621849</v>
      </c>
      <c r="AS112" s="143">
        <f t="shared" si="57"/>
        <v>10000</v>
      </c>
      <c r="AT112" s="143">
        <f t="shared" si="58"/>
        <v>10000</v>
      </c>
      <c r="AU112" s="143">
        <f t="shared" si="59"/>
        <v>10000</v>
      </c>
      <c r="AV112" s="144">
        <f t="shared" si="60"/>
        <v>8733.1666666666661</v>
      </c>
      <c r="AW112" s="144">
        <f t="shared" si="61"/>
        <v>8733.1666666666661</v>
      </c>
      <c r="AX112" s="144">
        <f t="shared" si="62"/>
        <v>1419.189939131943</v>
      </c>
      <c r="AY112" s="145">
        <f t="shared" si="63"/>
        <v>0.16250576604117747</v>
      </c>
      <c r="AZ112" s="5"/>
      <c r="BA112" s="7">
        <f t="shared" si="64"/>
        <v>3</v>
      </c>
    </row>
    <row r="113" spans="1:53" ht="56">
      <c r="A113" s="6" t="s">
        <v>278</v>
      </c>
      <c r="B113" s="6" t="s">
        <v>351</v>
      </c>
      <c r="C113" s="6"/>
      <c r="D113" s="6" t="s">
        <v>656</v>
      </c>
      <c r="E113" s="117" t="s">
        <v>657</v>
      </c>
      <c r="F113" s="118" t="s">
        <v>57</v>
      </c>
      <c r="G113" s="119">
        <v>1</v>
      </c>
      <c r="H113" s="118" t="s">
        <v>58</v>
      </c>
      <c r="I113" s="120" t="s">
        <v>295</v>
      </c>
      <c r="J113" s="121">
        <v>46070</v>
      </c>
      <c r="K113" s="122" t="s">
        <v>596</v>
      </c>
      <c r="L113" s="123" t="s">
        <v>289</v>
      </c>
      <c r="M113" s="121" t="s">
        <v>658</v>
      </c>
      <c r="N113" s="124">
        <v>2000</v>
      </c>
      <c r="O113" s="124" t="s">
        <v>286</v>
      </c>
      <c r="P113" s="124" t="s">
        <v>287</v>
      </c>
      <c r="Q113" s="125">
        <f t="shared" si="47"/>
        <v>1680.6722689075632</v>
      </c>
      <c r="R113" s="126">
        <f t="shared" si="48"/>
        <v>319.32773109243703</v>
      </c>
      <c r="S113" s="126">
        <f t="shared" si="49"/>
        <v>2000.0000000000002</v>
      </c>
      <c r="T113" s="126">
        <f t="shared" si="50"/>
        <v>2000</v>
      </c>
      <c r="U113" s="126">
        <f t="shared" si="65"/>
        <v>2000.0000000000002</v>
      </c>
      <c r="V113" s="127" t="s">
        <v>295</v>
      </c>
      <c r="W113" s="128">
        <v>46070</v>
      </c>
      <c r="X113" s="129" t="s">
        <v>659</v>
      </c>
      <c r="Y113" s="130" t="s">
        <v>289</v>
      </c>
      <c r="Z113" s="131" t="s">
        <v>660</v>
      </c>
      <c r="AA113" s="132">
        <v>2400</v>
      </c>
      <c r="AB113" s="132" t="s">
        <v>286</v>
      </c>
      <c r="AC113" s="132" t="s">
        <v>287</v>
      </c>
      <c r="AD113" s="133">
        <f t="shared" si="66"/>
        <v>2016.8067226890757</v>
      </c>
      <c r="AE113" s="134">
        <f t="shared" si="51"/>
        <v>383.19327731092437</v>
      </c>
      <c r="AF113" s="134">
        <f t="shared" si="52"/>
        <v>2400</v>
      </c>
      <c r="AG113" s="134">
        <f t="shared" si="53"/>
        <v>2400</v>
      </c>
      <c r="AH113" s="134">
        <f t="shared" si="54"/>
        <v>2400</v>
      </c>
      <c r="AI113" s="135" t="s">
        <v>295</v>
      </c>
      <c r="AJ113" s="136">
        <v>46070</v>
      </c>
      <c r="AK113" s="137" t="s">
        <v>661</v>
      </c>
      <c r="AL113" s="138" t="s">
        <v>289</v>
      </c>
      <c r="AM113" s="139" t="s">
        <v>662</v>
      </c>
      <c r="AN113" s="140">
        <v>2800</v>
      </c>
      <c r="AO113" s="140" t="s">
        <v>286</v>
      </c>
      <c r="AP113" s="141" t="s">
        <v>287</v>
      </c>
      <c r="AQ113" s="142">
        <f t="shared" si="55"/>
        <v>2352.9411764705883</v>
      </c>
      <c r="AR113" s="143">
        <f t="shared" si="56"/>
        <v>447.05882352941177</v>
      </c>
      <c r="AS113" s="143">
        <f t="shared" si="57"/>
        <v>2800</v>
      </c>
      <c r="AT113" s="143">
        <f t="shared" si="58"/>
        <v>2800</v>
      </c>
      <c r="AU113" s="143">
        <f t="shared" si="59"/>
        <v>2800</v>
      </c>
      <c r="AV113" s="144">
        <f t="shared" si="60"/>
        <v>2400</v>
      </c>
      <c r="AW113" s="144">
        <f t="shared" si="61"/>
        <v>2400</v>
      </c>
      <c r="AX113" s="144">
        <f t="shared" si="62"/>
        <v>400</v>
      </c>
      <c r="AY113" s="145">
        <f t="shared" si="63"/>
        <v>0.16666666666666666</v>
      </c>
      <c r="AZ113" s="5"/>
      <c r="BA113" s="7">
        <f t="shared" si="64"/>
        <v>3</v>
      </c>
    </row>
    <row r="114" spans="1:53" ht="70">
      <c r="A114" s="6" t="s">
        <v>278</v>
      </c>
      <c r="B114" s="6" t="s">
        <v>351</v>
      </c>
      <c r="C114" s="6">
        <v>14111519</v>
      </c>
      <c r="D114" s="6" t="s">
        <v>663</v>
      </c>
      <c r="E114" s="117" t="s">
        <v>664</v>
      </c>
      <c r="F114" s="118" t="s">
        <v>57</v>
      </c>
      <c r="G114" s="119">
        <v>1</v>
      </c>
      <c r="H114" s="118" t="s">
        <v>58</v>
      </c>
      <c r="I114" s="120" t="s">
        <v>295</v>
      </c>
      <c r="J114" s="121">
        <v>46070</v>
      </c>
      <c r="K114" s="122" t="s">
        <v>577</v>
      </c>
      <c r="L114" s="123" t="s">
        <v>289</v>
      </c>
      <c r="M114" s="121" t="s">
        <v>578</v>
      </c>
      <c r="N114" s="124">
        <v>7990</v>
      </c>
      <c r="O114" s="124" t="s">
        <v>293</v>
      </c>
      <c r="P114" s="124" t="s">
        <v>287</v>
      </c>
      <c r="Q114" s="125">
        <f t="shared" si="47"/>
        <v>7990</v>
      </c>
      <c r="R114" s="126">
        <f t="shared" si="48"/>
        <v>1518.1</v>
      </c>
      <c r="S114" s="126">
        <f t="shared" si="49"/>
        <v>9508.1</v>
      </c>
      <c r="T114" s="126">
        <f t="shared" si="50"/>
        <v>7990</v>
      </c>
      <c r="U114" s="126">
        <f t="shared" si="65"/>
        <v>9508.1</v>
      </c>
      <c r="V114" s="127" t="s">
        <v>295</v>
      </c>
      <c r="W114" s="128">
        <v>46070</v>
      </c>
      <c r="X114" s="129" t="s">
        <v>356</v>
      </c>
      <c r="Y114" s="130" t="s">
        <v>289</v>
      </c>
      <c r="Z114" s="131" t="s">
        <v>357</v>
      </c>
      <c r="AA114" s="132">
        <v>7774</v>
      </c>
      <c r="AB114" s="132" t="s">
        <v>293</v>
      </c>
      <c r="AC114" s="132" t="s">
        <v>287</v>
      </c>
      <c r="AD114" s="133">
        <f t="shared" si="66"/>
        <v>7774</v>
      </c>
      <c r="AE114" s="134">
        <f t="shared" si="51"/>
        <v>1477.06</v>
      </c>
      <c r="AF114" s="134">
        <f t="shared" si="52"/>
        <v>9251.06</v>
      </c>
      <c r="AG114" s="134">
        <f t="shared" si="53"/>
        <v>7774</v>
      </c>
      <c r="AH114" s="134">
        <f t="shared" si="54"/>
        <v>9251.06</v>
      </c>
      <c r="AI114" s="135" t="s">
        <v>295</v>
      </c>
      <c r="AJ114" s="136">
        <v>46070</v>
      </c>
      <c r="AK114" s="137" t="s">
        <v>665</v>
      </c>
      <c r="AL114" s="138" t="s">
        <v>289</v>
      </c>
      <c r="AM114" s="139" t="s">
        <v>666</v>
      </c>
      <c r="AN114" s="140">
        <v>11000</v>
      </c>
      <c r="AO114" s="140" t="s">
        <v>286</v>
      </c>
      <c r="AP114" s="141" t="s">
        <v>287</v>
      </c>
      <c r="AQ114" s="142">
        <f t="shared" si="55"/>
        <v>9243.6974789915967</v>
      </c>
      <c r="AR114" s="143">
        <f t="shared" si="56"/>
        <v>1756.3025210084033</v>
      </c>
      <c r="AS114" s="143">
        <f t="shared" si="57"/>
        <v>11000</v>
      </c>
      <c r="AT114" s="143">
        <f t="shared" si="58"/>
        <v>11000</v>
      </c>
      <c r="AU114" s="143">
        <f t="shared" si="59"/>
        <v>11000</v>
      </c>
      <c r="AV114" s="144">
        <f t="shared" si="60"/>
        <v>9919.7199999999993</v>
      </c>
      <c r="AW114" s="144">
        <f t="shared" si="61"/>
        <v>9919.7199999999993</v>
      </c>
      <c r="AX114" s="144">
        <f t="shared" si="62"/>
        <v>944.33630090132624</v>
      </c>
      <c r="AY114" s="145">
        <f t="shared" si="63"/>
        <v>9.5197878660015237E-2</v>
      </c>
      <c r="AZ114" s="5"/>
      <c r="BA114" s="7">
        <f t="shared" si="64"/>
        <v>3</v>
      </c>
    </row>
    <row r="115" spans="1:53" ht="42">
      <c r="A115" s="6" t="s">
        <v>278</v>
      </c>
      <c r="B115" s="6" t="s">
        <v>351</v>
      </c>
      <c r="C115" s="6">
        <v>14111519</v>
      </c>
      <c r="D115" s="6" t="s">
        <v>667</v>
      </c>
      <c r="E115" s="117" t="s">
        <v>668</v>
      </c>
      <c r="F115" s="118" t="s">
        <v>57</v>
      </c>
      <c r="G115" s="119">
        <v>1</v>
      </c>
      <c r="H115" s="118" t="s">
        <v>58</v>
      </c>
      <c r="I115" s="120" t="s">
        <v>295</v>
      </c>
      <c r="J115" s="121">
        <v>46070</v>
      </c>
      <c r="K115" s="122" t="s">
        <v>534</v>
      </c>
      <c r="L115" s="123" t="s">
        <v>289</v>
      </c>
      <c r="M115" s="121" t="s">
        <v>600</v>
      </c>
      <c r="N115" s="124">
        <v>1200</v>
      </c>
      <c r="O115" s="124" t="s">
        <v>286</v>
      </c>
      <c r="P115" s="124" t="s">
        <v>287</v>
      </c>
      <c r="Q115" s="125">
        <f t="shared" si="47"/>
        <v>1008.4033613445379</v>
      </c>
      <c r="R115" s="126">
        <f t="shared" si="48"/>
        <v>191.59663865546219</v>
      </c>
      <c r="S115" s="126">
        <f t="shared" si="49"/>
        <v>1200</v>
      </c>
      <c r="T115" s="126">
        <f t="shared" si="50"/>
        <v>1200</v>
      </c>
      <c r="U115" s="126">
        <f t="shared" si="65"/>
        <v>1200</v>
      </c>
      <c r="V115" s="127" t="s">
        <v>295</v>
      </c>
      <c r="W115" s="128">
        <v>46070</v>
      </c>
      <c r="X115" s="129" t="s">
        <v>358</v>
      </c>
      <c r="Y115" s="130" t="s">
        <v>289</v>
      </c>
      <c r="Z115" s="131" t="s">
        <v>595</v>
      </c>
      <c r="AA115" s="132">
        <v>1500</v>
      </c>
      <c r="AB115" s="132" t="s">
        <v>286</v>
      </c>
      <c r="AC115" s="132" t="s">
        <v>287</v>
      </c>
      <c r="AD115" s="133">
        <f t="shared" si="66"/>
        <v>1260.5042016806724</v>
      </c>
      <c r="AE115" s="134">
        <f t="shared" si="51"/>
        <v>239.49579831932775</v>
      </c>
      <c r="AF115" s="134">
        <f t="shared" si="52"/>
        <v>1500.0000000000002</v>
      </c>
      <c r="AG115" s="134">
        <f t="shared" si="53"/>
        <v>1500</v>
      </c>
      <c r="AH115" s="134">
        <f t="shared" si="54"/>
        <v>1500.0000000000002</v>
      </c>
      <c r="AI115" s="135" t="s">
        <v>295</v>
      </c>
      <c r="AJ115" s="136">
        <v>46070</v>
      </c>
      <c r="AK115" s="137" t="s">
        <v>577</v>
      </c>
      <c r="AL115" s="138" t="s">
        <v>289</v>
      </c>
      <c r="AM115" s="139" t="s">
        <v>578</v>
      </c>
      <c r="AN115" s="140">
        <v>1050</v>
      </c>
      <c r="AO115" s="140" t="s">
        <v>293</v>
      </c>
      <c r="AP115" s="141" t="s">
        <v>287</v>
      </c>
      <c r="AQ115" s="142">
        <f t="shared" si="55"/>
        <v>1050</v>
      </c>
      <c r="AR115" s="143">
        <f t="shared" si="56"/>
        <v>199.5</v>
      </c>
      <c r="AS115" s="143">
        <f t="shared" si="57"/>
        <v>1249.5</v>
      </c>
      <c r="AT115" s="143">
        <f t="shared" si="58"/>
        <v>1050</v>
      </c>
      <c r="AU115" s="143">
        <f t="shared" si="59"/>
        <v>1249.5</v>
      </c>
      <c r="AV115" s="144">
        <f t="shared" si="60"/>
        <v>1316.5</v>
      </c>
      <c r="AW115" s="144">
        <f t="shared" si="61"/>
        <v>1316.5</v>
      </c>
      <c r="AX115" s="144">
        <f t="shared" si="62"/>
        <v>160.83143349482413</v>
      </c>
      <c r="AY115" s="145">
        <f t="shared" si="63"/>
        <v>0.12216591985934229</v>
      </c>
      <c r="AZ115" s="5"/>
      <c r="BA115" s="7">
        <f t="shared" si="64"/>
        <v>3</v>
      </c>
    </row>
    <row r="116" spans="1:53" ht="42">
      <c r="A116" s="6" t="s">
        <v>278</v>
      </c>
      <c r="B116" s="6" t="s">
        <v>351</v>
      </c>
      <c r="C116" s="6">
        <v>14111519</v>
      </c>
      <c r="D116" s="6" t="s">
        <v>669</v>
      </c>
      <c r="E116" s="117" t="s">
        <v>670</v>
      </c>
      <c r="F116" s="118" t="s">
        <v>57</v>
      </c>
      <c r="G116" s="119">
        <v>1</v>
      </c>
      <c r="H116" s="118" t="s">
        <v>58</v>
      </c>
      <c r="I116" s="120" t="s">
        <v>295</v>
      </c>
      <c r="J116" s="121">
        <v>46071</v>
      </c>
      <c r="K116" s="122" t="s">
        <v>358</v>
      </c>
      <c r="L116" s="123" t="s">
        <v>289</v>
      </c>
      <c r="M116" s="121" t="s">
        <v>603</v>
      </c>
      <c r="N116" s="124">
        <v>2000</v>
      </c>
      <c r="O116" s="124" t="s">
        <v>286</v>
      </c>
      <c r="P116" s="124" t="s">
        <v>287</v>
      </c>
      <c r="Q116" s="125">
        <f t="shared" si="47"/>
        <v>1680.6722689075632</v>
      </c>
      <c r="R116" s="126">
        <f t="shared" si="48"/>
        <v>319.32773109243703</v>
      </c>
      <c r="S116" s="126">
        <f t="shared" si="49"/>
        <v>2000.0000000000002</v>
      </c>
      <c r="T116" s="126">
        <f t="shared" si="50"/>
        <v>2000</v>
      </c>
      <c r="U116" s="126">
        <f t="shared" si="65"/>
        <v>2000.0000000000002</v>
      </c>
      <c r="V116" s="127" t="s">
        <v>282</v>
      </c>
      <c r="W116" s="128">
        <v>46139</v>
      </c>
      <c r="X116" s="129" t="s">
        <v>579</v>
      </c>
      <c r="Y116" s="130" t="s">
        <v>289</v>
      </c>
      <c r="Z116" s="131" t="s">
        <v>671</v>
      </c>
      <c r="AA116" s="132">
        <v>1681</v>
      </c>
      <c r="AB116" s="132" t="s">
        <v>293</v>
      </c>
      <c r="AC116" s="132" t="s">
        <v>287</v>
      </c>
      <c r="AD116" s="133">
        <f t="shared" si="66"/>
        <v>1681</v>
      </c>
      <c r="AE116" s="134">
        <f t="shared" si="51"/>
        <v>319.39</v>
      </c>
      <c r="AF116" s="134">
        <f t="shared" si="52"/>
        <v>2000.3899999999999</v>
      </c>
      <c r="AG116" s="134">
        <f t="shared" si="53"/>
        <v>1681</v>
      </c>
      <c r="AH116" s="134">
        <f t="shared" si="54"/>
        <v>2000.3899999999999</v>
      </c>
      <c r="AI116" s="135" t="s">
        <v>282</v>
      </c>
      <c r="AJ116" s="136">
        <v>46139</v>
      </c>
      <c r="AK116" s="137" t="s">
        <v>577</v>
      </c>
      <c r="AL116" s="138" t="s">
        <v>289</v>
      </c>
      <c r="AM116" s="139" t="s">
        <v>578</v>
      </c>
      <c r="AN116" s="140">
        <v>1694</v>
      </c>
      <c r="AO116" s="140" t="s">
        <v>293</v>
      </c>
      <c r="AP116" s="141" t="s">
        <v>287</v>
      </c>
      <c r="AQ116" s="142">
        <f t="shared" si="55"/>
        <v>1694</v>
      </c>
      <c r="AR116" s="143">
        <f t="shared" si="56"/>
        <v>321.86</v>
      </c>
      <c r="AS116" s="143">
        <f t="shared" si="57"/>
        <v>2015.8600000000001</v>
      </c>
      <c r="AT116" s="143">
        <f t="shared" si="58"/>
        <v>1694</v>
      </c>
      <c r="AU116" s="143">
        <f t="shared" si="59"/>
        <v>2015.8600000000001</v>
      </c>
      <c r="AV116" s="144">
        <f t="shared" si="60"/>
        <v>2005.4166666666667</v>
      </c>
      <c r="AW116" s="144">
        <f t="shared" si="61"/>
        <v>2005.4166666666667</v>
      </c>
      <c r="AX116" s="144">
        <f t="shared" si="62"/>
        <v>9.0462939004508396</v>
      </c>
      <c r="AY116" s="145">
        <f t="shared" si="63"/>
        <v>4.5109298485522574E-3</v>
      </c>
      <c r="AZ116" s="5"/>
      <c r="BA116" s="7">
        <f t="shared" si="64"/>
        <v>3</v>
      </c>
    </row>
    <row r="117" spans="1:53" ht="42">
      <c r="A117" s="6" t="s">
        <v>278</v>
      </c>
      <c r="B117" s="6" t="s">
        <v>351</v>
      </c>
      <c r="C117" s="6">
        <v>14111519</v>
      </c>
      <c r="D117" s="6" t="s">
        <v>672</v>
      </c>
      <c r="E117" s="117" t="s">
        <v>673</v>
      </c>
      <c r="F117" s="118" t="s">
        <v>57</v>
      </c>
      <c r="G117" s="119">
        <v>1</v>
      </c>
      <c r="H117" s="118" t="s">
        <v>58</v>
      </c>
      <c r="I117" s="120" t="s">
        <v>295</v>
      </c>
      <c r="J117" s="121">
        <v>46071</v>
      </c>
      <c r="K117" s="122" t="s">
        <v>577</v>
      </c>
      <c r="L117" s="123" t="s">
        <v>289</v>
      </c>
      <c r="M117" s="121" t="s">
        <v>578</v>
      </c>
      <c r="N117" s="124">
        <v>13043</v>
      </c>
      <c r="O117" s="124" t="s">
        <v>293</v>
      </c>
      <c r="P117" s="124" t="s">
        <v>287</v>
      </c>
      <c r="Q117" s="125">
        <f t="shared" si="47"/>
        <v>13043</v>
      </c>
      <c r="R117" s="126">
        <f t="shared" si="48"/>
        <v>2478.17</v>
      </c>
      <c r="S117" s="126">
        <f t="shared" si="49"/>
        <v>15521.17</v>
      </c>
      <c r="T117" s="126">
        <f t="shared" si="50"/>
        <v>13043</v>
      </c>
      <c r="U117" s="126">
        <f t="shared" si="65"/>
        <v>15521.17</v>
      </c>
      <c r="V117" s="127" t="s">
        <v>295</v>
      </c>
      <c r="W117" s="128">
        <v>46071</v>
      </c>
      <c r="X117" s="129" t="s">
        <v>674</v>
      </c>
      <c r="Y117" s="130" t="s">
        <v>289</v>
      </c>
      <c r="Z117" s="131" t="s">
        <v>91</v>
      </c>
      <c r="AA117" s="132">
        <v>16700</v>
      </c>
      <c r="AB117" s="132" t="s">
        <v>286</v>
      </c>
      <c r="AC117" s="132" t="s">
        <v>287</v>
      </c>
      <c r="AD117" s="133">
        <f t="shared" si="66"/>
        <v>14033.613445378152</v>
      </c>
      <c r="AE117" s="134">
        <f t="shared" si="51"/>
        <v>2666.386554621849</v>
      </c>
      <c r="AF117" s="134">
        <f t="shared" si="52"/>
        <v>16700</v>
      </c>
      <c r="AG117" s="134">
        <f t="shared" si="53"/>
        <v>16700</v>
      </c>
      <c r="AH117" s="134">
        <f t="shared" si="54"/>
        <v>16700</v>
      </c>
      <c r="AI117" s="135" t="s">
        <v>295</v>
      </c>
      <c r="AJ117" s="136">
        <v>46071</v>
      </c>
      <c r="AK117" s="137" t="s">
        <v>675</v>
      </c>
      <c r="AL117" s="138" t="s">
        <v>289</v>
      </c>
      <c r="AM117" s="139" t="s">
        <v>338</v>
      </c>
      <c r="AN117" s="140">
        <v>14390</v>
      </c>
      <c r="AO117" s="140" t="s">
        <v>286</v>
      </c>
      <c r="AP117" s="141" t="s">
        <v>287</v>
      </c>
      <c r="AQ117" s="142">
        <f t="shared" si="55"/>
        <v>12092.436974789916</v>
      </c>
      <c r="AR117" s="143">
        <f t="shared" si="56"/>
        <v>2297.5630252100841</v>
      </c>
      <c r="AS117" s="143">
        <f t="shared" si="57"/>
        <v>14390</v>
      </c>
      <c r="AT117" s="143">
        <f t="shared" si="58"/>
        <v>14390</v>
      </c>
      <c r="AU117" s="143">
        <f t="shared" si="59"/>
        <v>14390</v>
      </c>
      <c r="AV117" s="144">
        <f t="shared" si="60"/>
        <v>15537.056666666665</v>
      </c>
      <c r="AW117" s="144">
        <f t="shared" si="61"/>
        <v>15537.056666666665</v>
      </c>
      <c r="AX117" s="144">
        <f t="shared" si="62"/>
        <v>1155.0819406576024</v>
      </c>
      <c r="AY117" s="145">
        <f t="shared" si="63"/>
        <v>7.4343678177844652E-2</v>
      </c>
      <c r="AZ117" s="5"/>
      <c r="BA117" s="7">
        <f t="shared" si="64"/>
        <v>3</v>
      </c>
    </row>
    <row r="118" spans="1:53" ht="70">
      <c r="A118" s="6" t="s">
        <v>278</v>
      </c>
      <c r="B118" s="6" t="s">
        <v>279</v>
      </c>
      <c r="C118" s="6">
        <v>60101606</v>
      </c>
      <c r="D118" s="6" t="s">
        <v>676</v>
      </c>
      <c r="E118" s="117" t="s">
        <v>677</v>
      </c>
      <c r="F118" s="118" t="s">
        <v>57</v>
      </c>
      <c r="G118" s="119">
        <v>1</v>
      </c>
      <c r="H118" s="118" t="s">
        <v>58</v>
      </c>
      <c r="I118" s="120" t="s">
        <v>282</v>
      </c>
      <c r="J118" s="121">
        <v>46146</v>
      </c>
      <c r="K118" s="122" t="s">
        <v>678</v>
      </c>
      <c r="L118" s="123" t="s">
        <v>284</v>
      </c>
      <c r="M118" s="121" t="s">
        <v>679</v>
      </c>
      <c r="N118" s="124">
        <v>2200</v>
      </c>
      <c r="O118" s="124" t="s">
        <v>293</v>
      </c>
      <c r="P118" s="124" t="s">
        <v>287</v>
      </c>
      <c r="Q118" s="125">
        <f t="shared" si="47"/>
        <v>2200</v>
      </c>
      <c r="R118" s="126">
        <f t="shared" si="48"/>
        <v>418</v>
      </c>
      <c r="S118" s="126">
        <f t="shared" si="49"/>
        <v>2618</v>
      </c>
      <c r="T118" s="126">
        <f t="shared" si="50"/>
        <v>2200</v>
      </c>
      <c r="U118" s="126">
        <f t="shared" si="65"/>
        <v>2618</v>
      </c>
      <c r="V118" s="127" t="s">
        <v>282</v>
      </c>
      <c r="W118" s="128">
        <v>46146</v>
      </c>
      <c r="X118" s="129" t="s">
        <v>303</v>
      </c>
      <c r="Y118" s="130" t="s">
        <v>284</v>
      </c>
      <c r="Z118" s="131" t="s">
        <v>300</v>
      </c>
      <c r="AA118" s="132">
        <v>3200</v>
      </c>
      <c r="AB118" s="132" t="s">
        <v>286</v>
      </c>
      <c r="AC118" s="132" t="s">
        <v>287</v>
      </c>
      <c r="AD118" s="133">
        <f t="shared" si="66"/>
        <v>2689.0756302521008</v>
      </c>
      <c r="AE118" s="134">
        <f t="shared" si="51"/>
        <v>510.92436974789916</v>
      </c>
      <c r="AF118" s="134">
        <f t="shared" si="52"/>
        <v>3200</v>
      </c>
      <c r="AG118" s="134">
        <f t="shared" si="53"/>
        <v>3200</v>
      </c>
      <c r="AH118" s="134">
        <f t="shared" si="54"/>
        <v>3200</v>
      </c>
      <c r="AI118" s="135" t="s">
        <v>282</v>
      </c>
      <c r="AJ118" s="136">
        <v>46146</v>
      </c>
      <c r="AK118" s="137" t="s">
        <v>680</v>
      </c>
      <c r="AL118" s="138" t="s">
        <v>289</v>
      </c>
      <c r="AM118" s="139" t="s">
        <v>283</v>
      </c>
      <c r="AN118" s="140">
        <v>3800</v>
      </c>
      <c r="AO118" s="140" t="s">
        <v>293</v>
      </c>
      <c r="AP118" s="141" t="s">
        <v>313</v>
      </c>
      <c r="AQ118" s="142">
        <f t="shared" si="55"/>
        <v>3800</v>
      </c>
      <c r="AR118" s="143">
        <f t="shared" si="56"/>
        <v>0</v>
      </c>
      <c r="AS118" s="143">
        <f t="shared" si="57"/>
        <v>3800</v>
      </c>
      <c r="AT118" s="143">
        <f t="shared" si="58"/>
        <v>3800</v>
      </c>
      <c r="AU118" s="143">
        <f t="shared" si="59"/>
        <v>3800</v>
      </c>
      <c r="AV118" s="144">
        <f t="shared" si="60"/>
        <v>3206</v>
      </c>
      <c r="AW118" s="144">
        <f t="shared" si="61"/>
        <v>3206</v>
      </c>
      <c r="AX118" s="144">
        <f t="shared" si="62"/>
        <v>591.0228421981675</v>
      </c>
      <c r="AY118" s="145">
        <f t="shared" si="63"/>
        <v>0.18434898384222317</v>
      </c>
      <c r="AZ118" s="5"/>
      <c r="BA118" s="7">
        <f t="shared" si="64"/>
        <v>3</v>
      </c>
    </row>
    <row r="119" spans="1:53" ht="56">
      <c r="A119" s="6" t="s">
        <v>278</v>
      </c>
      <c r="B119" s="6" t="s">
        <v>351</v>
      </c>
      <c r="C119" s="6"/>
      <c r="D119" s="6" t="s">
        <v>681</v>
      </c>
      <c r="E119" s="117" t="s">
        <v>682</v>
      </c>
      <c r="F119" s="118" t="s">
        <v>57</v>
      </c>
      <c r="G119" s="119">
        <v>1</v>
      </c>
      <c r="H119" s="118" t="s">
        <v>58</v>
      </c>
      <c r="I119" s="120" t="s">
        <v>295</v>
      </c>
      <c r="J119" s="121">
        <v>46071</v>
      </c>
      <c r="K119" s="122" t="s">
        <v>577</v>
      </c>
      <c r="L119" s="123" t="s">
        <v>289</v>
      </c>
      <c r="M119" s="121" t="s">
        <v>578</v>
      </c>
      <c r="N119" s="124">
        <v>4547</v>
      </c>
      <c r="O119" s="124" t="s">
        <v>293</v>
      </c>
      <c r="P119" s="124" t="s">
        <v>287</v>
      </c>
      <c r="Q119" s="125">
        <f t="shared" si="47"/>
        <v>4547</v>
      </c>
      <c r="R119" s="126">
        <f t="shared" si="48"/>
        <v>863.93000000000006</v>
      </c>
      <c r="S119" s="126">
        <f t="shared" si="49"/>
        <v>5410.93</v>
      </c>
      <c r="T119" s="126">
        <f t="shared" si="50"/>
        <v>4547</v>
      </c>
      <c r="U119" s="126">
        <f t="shared" si="65"/>
        <v>5410.93</v>
      </c>
      <c r="V119" s="127" t="s">
        <v>295</v>
      </c>
      <c r="W119" s="128">
        <v>46071</v>
      </c>
      <c r="X119" s="129" t="s">
        <v>358</v>
      </c>
      <c r="Y119" s="130" t="s">
        <v>289</v>
      </c>
      <c r="Z119" s="131" t="s">
        <v>595</v>
      </c>
      <c r="AA119" s="132">
        <v>6500</v>
      </c>
      <c r="AB119" s="132" t="s">
        <v>286</v>
      </c>
      <c r="AC119" s="132" t="s">
        <v>287</v>
      </c>
      <c r="AD119" s="133">
        <f t="shared" si="66"/>
        <v>5462.1848739495799</v>
      </c>
      <c r="AE119" s="134">
        <f t="shared" si="51"/>
        <v>1037.8151260504203</v>
      </c>
      <c r="AF119" s="134">
        <f t="shared" si="52"/>
        <v>6500</v>
      </c>
      <c r="AG119" s="134">
        <f t="shared" si="53"/>
        <v>6500</v>
      </c>
      <c r="AH119" s="134">
        <f t="shared" si="54"/>
        <v>6500</v>
      </c>
      <c r="AI119" s="135" t="s">
        <v>295</v>
      </c>
      <c r="AJ119" s="136">
        <v>46071</v>
      </c>
      <c r="AK119" s="137" t="s">
        <v>356</v>
      </c>
      <c r="AL119" s="138" t="s">
        <v>289</v>
      </c>
      <c r="AM119" s="139" t="s">
        <v>357</v>
      </c>
      <c r="AN119" s="140">
        <v>5850</v>
      </c>
      <c r="AO119" s="140" t="s">
        <v>293</v>
      </c>
      <c r="AP119" s="141" t="s">
        <v>287</v>
      </c>
      <c r="AQ119" s="142">
        <f t="shared" si="55"/>
        <v>5850</v>
      </c>
      <c r="AR119" s="143">
        <f t="shared" si="56"/>
        <v>1111.5</v>
      </c>
      <c r="AS119" s="143">
        <f t="shared" si="57"/>
        <v>6961.5</v>
      </c>
      <c r="AT119" s="143">
        <f t="shared" si="58"/>
        <v>5850</v>
      </c>
      <c r="AU119" s="143">
        <f t="shared" si="59"/>
        <v>6961.5</v>
      </c>
      <c r="AV119" s="144">
        <f t="shared" si="60"/>
        <v>6290.81</v>
      </c>
      <c r="AW119" s="144">
        <f t="shared" si="61"/>
        <v>6290.81</v>
      </c>
      <c r="AX119" s="144">
        <f t="shared" si="62"/>
        <v>796.17031676645547</v>
      </c>
      <c r="AY119" s="145">
        <f t="shared" si="63"/>
        <v>0.12656085889837007</v>
      </c>
      <c r="AZ119" s="5"/>
      <c r="BA119" s="7">
        <f t="shared" si="64"/>
        <v>3</v>
      </c>
    </row>
    <row r="120" spans="1:53" ht="56">
      <c r="A120" s="6" t="s">
        <v>278</v>
      </c>
      <c r="B120" s="6" t="s">
        <v>351</v>
      </c>
      <c r="C120" s="6">
        <v>31201512</v>
      </c>
      <c r="D120" s="6" t="s">
        <v>683</v>
      </c>
      <c r="E120" s="117" t="s">
        <v>684</v>
      </c>
      <c r="F120" s="118" t="s">
        <v>57</v>
      </c>
      <c r="G120" s="119">
        <v>1</v>
      </c>
      <c r="H120" s="118" t="s">
        <v>58</v>
      </c>
      <c r="I120" s="120" t="s">
        <v>295</v>
      </c>
      <c r="J120" s="121">
        <v>46071</v>
      </c>
      <c r="K120" s="122" t="s">
        <v>536</v>
      </c>
      <c r="L120" s="123" t="s">
        <v>289</v>
      </c>
      <c r="M120" s="121" t="s">
        <v>571</v>
      </c>
      <c r="N120" s="124">
        <v>6000</v>
      </c>
      <c r="O120" s="124" t="s">
        <v>286</v>
      </c>
      <c r="P120" s="124" t="s">
        <v>287</v>
      </c>
      <c r="Q120" s="125">
        <f t="shared" si="47"/>
        <v>5042.0168067226896</v>
      </c>
      <c r="R120" s="126">
        <f t="shared" si="48"/>
        <v>957.98319327731099</v>
      </c>
      <c r="S120" s="126">
        <f t="shared" si="49"/>
        <v>6000.0000000000009</v>
      </c>
      <c r="T120" s="126">
        <f t="shared" si="50"/>
        <v>6000</v>
      </c>
      <c r="U120" s="126">
        <f t="shared" si="65"/>
        <v>6000.0000000000009</v>
      </c>
      <c r="V120" s="127" t="s">
        <v>295</v>
      </c>
      <c r="W120" s="128">
        <v>46071</v>
      </c>
      <c r="X120" s="129" t="s">
        <v>358</v>
      </c>
      <c r="Y120" s="130" t="s">
        <v>289</v>
      </c>
      <c r="Z120" s="131" t="s">
        <v>595</v>
      </c>
      <c r="AA120" s="132">
        <v>7100</v>
      </c>
      <c r="AB120" s="132" t="s">
        <v>286</v>
      </c>
      <c r="AC120" s="132" t="s">
        <v>287</v>
      </c>
      <c r="AD120" s="133">
        <f t="shared" si="66"/>
        <v>5966.3865546218494</v>
      </c>
      <c r="AE120" s="134">
        <f t="shared" si="51"/>
        <v>1133.6134453781515</v>
      </c>
      <c r="AF120" s="134">
        <f t="shared" si="52"/>
        <v>7100.0000000000009</v>
      </c>
      <c r="AG120" s="134">
        <f t="shared" si="53"/>
        <v>7100</v>
      </c>
      <c r="AH120" s="134">
        <f t="shared" si="54"/>
        <v>7100.0000000000009</v>
      </c>
      <c r="AI120" s="135" t="s">
        <v>295</v>
      </c>
      <c r="AJ120" s="136">
        <v>46071</v>
      </c>
      <c r="AK120" s="137" t="s">
        <v>596</v>
      </c>
      <c r="AL120" s="138" t="s">
        <v>289</v>
      </c>
      <c r="AM120" s="139" t="s">
        <v>608</v>
      </c>
      <c r="AN120" s="140">
        <v>6500</v>
      </c>
      <c r="AO120" s="140" t="s">
        <v>286</v>
      </c>
      <c r="AP120" s="141" t="s">
        <v>287</v>
      </c>
      <c r="AQ120" s="142">
        <f t="shared" si="55"/>
        <v>5462.1848739495799</v>
      </c>
      <c r="AR120" s="143">
        <f t="shared" si="56"/>
        <v>1037.8151260504203</v>
      </c>
      <c r="AS120" s="143">
        <f t="shared" si="57"/>
        <v>6500</v>
      </c>
      <c r="AT120" s="143">
        <f t="shared" si="58"/>
        <v>6500</v>
      </c>
      <c r="AU120" s="143">
        <f t="shared" si="59"/>
        <v>6500</v>
      </c>
      <c r="AV120" s="144">
        <f t="shared" si="60"/>
        <v>6533.333333333333</v>
      </c>
      <c r="AW120" s="144">
        <f t="shared" si="61"/>
        <v>6533.333333333333</v>
      </c>
      <c r="AX120" s="144">
        <f t="shared" si="62"/>
        <v>550.75705472861023</v>
      </c>
      <c r="AY120" s="145">
        <f t="shared" si="63"/>
        <v>8.4299549193154633E-2</v>
      </c>
      <c r="AZ120" s="5"/>
      <c r="BA120" s="7">
        <f t="shared" si="64"/>
        <v>3</v>
      </c>
    </row>
    <row r="121" spans="1:53" ht="336">
      <c r="A121" s="6" t="s">
        <v>344</v>
      </c>
      <c r="B121" s="6" t="s">
        <v>344</v>
      </c>
      <c r="C121" s="6" t="s">
        <v>344</v>
      </c>
      <c r="D121" s="6" t="s">
        <v>685</v>
      </c>
      <c r="E121" s="117" t="s">
        <v>686</v>
      </c>
      <c r="F121" s="118" t="s">
        <v>347</v>
      </c>
      <c r="G121" s="119">
        <v>1</v>
      </c>
      <c r="H121" s="118"/>
      <c r="I121" s="120" t="s">
        <v>344</v>
      </c>
      <c r="J121" s="121" t="s">
        <v>344</v>
      </c>
      <c r="K121" s="122" t="s">
        <v>344</v>
      </c>
      <c r="L121" s="123" t="s">
        <v>344</v>
      </c>
      <c r="M121" s="121" t="s">
        <v>344</v>
      </c>
      <c r="N121" s="124"/>
      <c r="O121" s="124"/>
      <c r="P121" s="124"/>
      <c r="Q121" s="125" t="s">
        <v>348</v>
      </c>
      <c r="R121" s="126" t="s">
        <v>348</v>
      </c>
      <c r="S121" s="126" t="s">
        <v>348</v>
      </c>
      <c r="T121" s="126" t="s">
        <v>348</v>
      </c>
      <c r="U121" s="126" t="s">
        <v>348</v>
      </c>
      <c r="V121" s="127" t="s">
        <v>344</v>
      </c>
      <c r="W121" s="128" t="s">
        <v>344</v>
      </c>
      <c r="X121" s="129" t="s">
        <v>344</v>
      </c>
      <c r="Y121" s="130" t="s">
        <v>344</v>
      </c>
      <c r="Z121" s="131" t="s">
        <v>349</v>
      </c>
      <c r="AA121" s="132" t="s">
        <v>344</v>
      </c>
      <c r="AB121" s="132" t="s">
        <v>344</v>
      </c>
      <c r="AC121" s="132" t="s">
        <v>344</v>
      </c>
      <c r="AD121" s="133" t="s">
        <v>344</v>
      </c>
      <c r="AE121" s="134" t="s">
        <v>344</v>
      </c>
      <c r="AF121" s="134">
        <v>4030114</v>
      </c>
      <c r="AG121" s="134">
        <v>5.5599999999999997E-2</v>
      </c>
      <c r="AH121" s="134">
        <v>4254188</v>
      </c>
      <c r="AI121" s="135" t="s">
        <v>344</v>
      </c>
      <c r="AJ121" s="136" t="s">
        <v>344</v>
      </c>
      <c r="AK121" s="137" t="s">
        <v>344</v>
      </c>
      <c r="AL121" s="138" t="s">
        <v>344</v>
      </c>
      <c r="AM121" s="139" t="s">
        <v>350</v>
      </c>
      <c r="AN121" s="140" t="s">
        <v>344</v>
      </c>
      <c r="AO121" s="140" t="s">
        <v>344</v>
      </c>
      <c r="AP121" s="141" t="s">
        <v>344</v>
      </c>
      <c r="AQ121" s="142">
        <v>3454383</v>
      </c>
      <c r="AR121" s="143">
        <v>656333</v>
      </c>
      <c r="AS121" s="143">
        <v>4110716</v>
      </c>
      <c r="AT121" s="143">
        <v>3454383</v>
      </c>
      <c r="AU121" s="143">
        <v>4110716</v>
      </c>
      <c r="AV121" s="144">
        <v>4182452</v>
      </c>
      <c r="AW121" s="144">
        <v>4182452</v>
      </c>
      <c r="AX121" s="144">
        <v>101450.05</v>
      </c>
      <c r="AY121" s="145">
        <v>2.4299999999999999E-2</v>
      </c>
      <c r="AZ121" s="5"/>
      <c r="BA121" s="7"/>
    </row>
    <row r="122" spans="1:53" ht="336">
      <c r="A122" s="6" t="s">
        <v>344</v>
      </c>
      <c r="B122" s="6" t="s">
        <v>344</v>
      </c>
      <c r="C122" s="6" t="s">
        <v>344</v>
      </c>
      <c r="D122" s="6" t="s">
        <v>687</v>
      </c>
      <c r="E122" s="117" t="s">
        <v>688</v>
      </c>
      <c r="F122" s="118" t="s">
        <v>347</v>
      </c>
      <c r="G122" s="119">
        <v>1</v>
      </c>
      <c r="H122" s="118"/>
      <c r="I122" s="120" t="s">
        <v>344</v>
      </c>
      <c r="J122" s="121" t="s">
        <v>344</v>
      </c>
      <c r="K122" s="122" t="s">
        <v>344</v>
      </c>
      <c r="L122" s="123" t="s">
        <v>344</v>
      </c>
      <c r="M122" s="121" t="s">
        <v>344</v>
      </c>
      <c r="N122" s="124"/>
      <c r="O122" s="124"/>
      <c r="P122" s="124"/>
      <c r="Q122" s="125" t="s">
        <v>348</v>
      </c>
      <c r="R122" s="126" t="s">
        <v>348</v>
      </c>
      <c r="S122" s="126" t="s">
        <v>348</v>
      </c>
      <c r="T122" s="126" t="s">
        <v>348</v>
      </c>
      <c r="U122" s="126" t="s">
        <v>348</v>
      </c>
      <c r="V122" s="127" t="s">
        <v>344</v>
      </c>
      <c r="W122" s="128" t="s">
        <v>344</v>
      </c>
      <c r="X122" s="129" t="s">
        <v>344</v>
      </c>
      <c r="Y122" s="130" t="s">
        <v>344</v>
      </c>
      <c r="Z122" s="131" t="s">
        <v>349</v>
      </c>
      <c r="AA122" s="132" t="s">
        <v>344</v>
      </c>
      <c r="AB122" s="132" t="s">
        <v>344</v>
      </c>
      <c r="AC122" s="132" t="s">
        <v>344</v>
      </c>
      <c r="AD122" s="133" t="s">
        <v>344</v>
      </c>
      <c r="AE122" s="134" t="s">
        <v>344</v>
      </c>
      <c r="AF122" s="134">
        <v>4692675</v>
      </c>
      <c r="AG122" s="134">
        <v>5.5599999999999997E-2</v>
      </c>
      <c r="AH122" s="134">
        <v>4953588</v>
      </c>
      <c r="AI122" s="135" t="s">
        <v>344</v>
      </c>
      <c r="AJ122" s="136" t="s">
        <v>344</v>
      </c>
      <c r="AK122" s="137" t="s">
        <v>344</v>
      </c>
      <c r="AL122" s="138" t="s">
        <v>344</v>
      </c>
      <c r="AM122" s="139" t="s">
        <v>350</v>
      </c>
      <c r="AN122" s="140" t="s">
        <v>344</v>
      </c>
      <c r="AO122" s="140" t="s">
        <v>344</v>
      </c>
      <c r="AP122" s="141" t="s">
        <v>344</v>
      </c>
      <c r="AQ122" s="142">
        <v>4022293</v>
      </c>
      <c r="AR122" s="143">
        <v>764236</v>
      </c>
      <c r="AS122" s="143">
        <v>4786529</v>
      </c>
      <c r="AT122" s="143">
        <v>4022293</v>
      </c>
      <c r="AU122" s="143">
        <v>4786529</v>
      </c>
      <c r="AV122" s="144">
        <v>4870058</v>
      </c>
      <c r="AW122" s="144">
        <v>4870058</v>
      </c>
      <c r="AX122" s="144">
        <v>118128.71</v>
      </c>
      <c r="AY122" s="145">
        <v>2.4299999999999999E-2</v>
      </c>
      <c r="AZ122" s="5"/>
      <c r="BA122" s="7"/>
    </row>
    <row r="123" spans="1:53" ht="70">
      <c r="A123" s="6" t="s">
        <v>278</v>
      </c>
      <c r="B123" s="6" t="s">
        <v>351</v>
      </c>
      <c r="C123" s="6">
        <v>44121707</v>
      </c>
      <c r="D123" s="6" t="s">
        <v>689</v>
      </c>
      <c r="E123" s="117" t="s">
        <v>690</v>
      </c>
      <c r="F123" s="118" t="s">
        <v>57</v>
      </c>
      <c r="G123" s="119">
        <v>1</v>
      </c>
      <c r="H123" s="118" t="s">
        <v>58</v>
      </c>
      <c r="I123" s="120" t="s">
        <v>295</v>
      </c>
      <c r="J123" s="121">
        <v>46071</v>
      </c>
      <c r="K123" s="122" t="s">
        <v>691</v>
      </c>
      <c r="L123" s="123" t="s">
        <v>289</v>
      </c>
      <c r="M123" s="121" t="s">
        <v>571</v>
      </c>
      <c r="N123" s="124">
        <v>7500</v>
      </c>
      <c r="O123" s="124" t="s">
        <v>286</v>
      </c>
      <c r="P123" s="124" t="s">
        <v>287</v>
      </c>
      <c r="Q123" s="125">
        <f t="shared" ref="Q123:Q129" si="67">IF(O123="IVA Incluido",(N123/1.19),N123)</f>
        <v>6302.5210084033615</v>
      </c>
      <c r="R123" s="126">
        <f t="shared" ref="R123:R129" si="68">IF(P123="Si tiene IVA",Q123*19%,0)</f>
        <v>1197.4789915966387</v>
      </c>
      <c r="S123" s="126">
        <f t="shared" ref="S123:S129" si="69">Q123+R123</f>
        <v>7500</v>
      </c>
      <c r="T123" s="126">
        <f t="shared" ref="T123:T129" si="70">IF(B123="","",(N123*G123))</f>
        <v>7500</v>
      </c>
      <c r="U123" s="126">
        <f t="shared" ref="U123:U129" si="71">IF(B123="","",(S123*G123))</f>
        <v>7500</v>
      </c>
      <c r="V123" s="127" t="s">
        <v>295</v>
      </c>
      <c r="W123" s="128">
        <v>46071</v>
      </c>
      <c r="X123" s="129" t="s">
        <v>358</v>
      </c>
      <c r="Y123" s="130" t="s">
        <v>289</v>
      </c>
      <c r="Z123" s="131" t="s">
        <v>595</v>
      </c>
      <c r="AA123" s="132">
        <v>8500</v>
      </c>
      <c r="AB123" s="132" t="s">
        <v>286</v>
      </c>
      <c r="AC123" s="132" t="s">
        <v>287</v>
      </c>
      <c r="AD123" s="133">
        <f t="shared" ref="AD123:AD129" si="72">IF(AB123="IVA Incluido",(AA123/1.19),AA123)</f>
        <v>7142.8571428571431</v>
      </c>
      <c r="AE123" s="134">
        <f t="shared" ref="AE123:AE129" si="73">IF(AC123="Si tiene IVA",AD123*19%,0)</f>
        <v>1357.1428571428571</v>
      </c>
      <c r="AF123" s="134">
        <f t="shared" ref="AF123:AF129" si="74">AD123+AE123</f>
        <v>8500</v>
      </c>
      <c r="AG123" s="134">
        <f t="shared" ref="AG123:AG129" si="75">IF(O123="","",(AA123*G123))</f>
        <v>8500</v>
      </c>
      <c r="AH123" s="134">
        <f t="shared" ref="AH123:AH129" si="76">IF(O123="","",(AF123*G123))</f>
        <v>8500</v>
      </c>
      <c r="AI123" s="135" t="s">
        <v>295</v>
      </c>
      <c r="AJ123" s="136">
        <v>46071</v>
      </c>
      <c r="AK123" s="137" t="s">
        <v>579</v>
      </c>
      <c r="AL123" s="138" t="s">
        <v>289</v>
      </c>
      <c r="AM123" s="139" t="s">
        <v>692</v>
      </c>
      <c r="AN123" s="140">
        <v>7400</v>
      </c>
      <c r="AO123" s="140" t="s">
        <v>293</v>
      </c>
      <c r="AP123" s="141" t="s">
        <v>287</v>
      </c>
      <c r="AQ123" s="142">
        <f t="shared" ref="AQ123:AQ129" si="77">IF(AO123="IVA Incluido",(AN123/1.19),AN123)</f>
        <v>7400</v>
      </c>
      <c r="AR123" s="143">
        <f t="shared" ref="AR123:AR129" si="78">IF(AP123="Si tiene IVA",AQ123*19%,0)</f>
        <v>1406</v>
      </c>
      <c r="AS123" s="143">
        <f t="shared" ref="AS123:AS129" si="79">AQ123+AR123</f>
        <v>8806</v>
      </c>
      <c r="AT123" s="143">
        <f t="shared" ref="AT123:AT129" si="80">IF(AB123="","",(AN123*G123))</f>
        <v>7400</v>
      </c>
      <c r="AU123" s="143">
        <f t="shared" ref="AU123:AU129" si="81">IF(AB123="","",(AS123*G123))</f>
        <v>8806</v>
      </c>
      <c r="AV123" s="144">
        <f>IF(A123="","",AVERAGE(S123,AF123,AS123))</f>
        <v>8268.6666666666661</v>
      </c>
      <c r="AW123" s="144">
        <f>IF(A123="","",AVERAGE(U123,AH123,AU123))</f>
        <v>8268.6666666666661</v>
      </c>
      <c r="AX123" s="144">
        <f>IF(N123="","",STDEV(U123,AH123,AU123))</f>
        <v>683.04123838413545</v>
      </c>
      <c r="AY123" s="145">
        <f t="shared" ref="AY123:AY129" si="82">IF(N123="","",(AX123/AW123))</f>
        <v>8.2605970940595283E-2</v>
      </c>
      <c r="AZ123" s="5"/>
      <c r="BA123" s="7">
        <f>COUNTA(M123,Z123,AM123)</f>
        <v>3</v>
      </c>
    </row>
    <row r="124" spans="1:53" ht="84">
      <c r="A124" s="6" t="s">
        <v>278</v>
      </c>
      <c r="B124" s="6" t="s">
        <v>351</v>
      </c>
      <c r="C124" s="6">
        <v>44121707</v>
      </c>
      <c r="D124" s="6" t="s">
        <v>693</v>
      </c>
      <c r="E124" s="117" t="s">
        <v>694</v>
      </c>
      <c r="F124" s="118" t="s">
        <v>57</v>
      </c>
      <c r="G124" s="119">
        <v>1</v>
      </c>
      <c r="H124" s="118" t="s">
        <v>58</v>
      </c>
      <c r="I124" s="120" t="s">
        <v>295</v>
      </c>
      <c r="J124" s="121">
        <v>46071</v>
      </c>
      <c r="K124" s="122" t="s">
        <v>579</v>
      </c>
      <c r="L124" s="123" t="s">
        <v>289</v>
      </c>
      <c r="M124" s="121" t="s">
        <v>692</v>
      </c>
      <c r="N124" s="124">
        <v>7000</v>
      </c>
      <c r="O124" s="124" t="s">
        <v>293</v>
      </c>
      <c r="P124" s="124" t="s">
        <v>287</v>
      </c>
      <c r="Q124" s="125">
        <f t="shared" si="67"/>
        <v>7000</v>
      </c>
      <c r="R124" s="126">
        <f t="shared" si="68"/>
        <v>1330</v>
      </c>
      <c r="S124" s="126">
        <f t="shared" si="69"/>
        <v>8330</v>
      </c>
      <c r="T124" s="126">
        <f t="shared" si="70"/>
        <v>7000</v>
      </c>
      <c r="U124" s="126">
        <f t="shared" si="71"/>
        <v>8330</v>
      </c>
      <c r="V124" s="127" t="s">
        <v>295</v>
      </c>
      <c r="W124" s="128">
        <v>46071</v>
      </c>
      <c r="X124" s="129" t="s">
        <v>695</v>
      </c>
      <c r="Y124" s="130" t="s">
        <v>284</v>
      </c>
      <c r="Z124" s="131" t="s">
        <v>696</v>
      </c>
      <c r="AA124" s="132">
        <v>7183</v>
      </c>
      <c r="AB124" s="132" t="s">
        <v>293</v>
      </c>
      <c r="AC124" s="132" t="s">
        <v>313</v>
      </c>
      <c r="AD124" s="133">
        <f t="shared" si="72"/>
        <v>7183</v>
      </c>
      <c r="AE124" s="134">
        <f t="shared" si="73"/>
        <v>0</v>
      </c>
      <c r="AF124" s="134">
        <f t="shared" si="74"/>
        <v>7183</v>
      </c>
      <c r="AG124" s="134">
        <f t="shared" si="75"/>
        <v>7183</v>
      </c>
      <c r="AH124" s="134">
        <f t="shared" si="76"/>
        <v>7183</v>
      </c>
      <c r="AI124" s="135" t="s">
        <v>295</v>
      </c>
      <c r="AJ124" s="136">
        <v>46071</v>
      </c>
      <c r="AK124" s="137" t="s">
        <v>697</v>
      </c>
      <c r="AL124" s="138" t="s">
        <v>289</v>
      </c>
      <c r="AM124" s="139" t="s">
        <v>653</v>
      </c>
      <c r="AN124" s="140">
        <v>8600</v>
      </c>
      <c r="AO124" s="140" t="s">
        <v>286</v>
      </c>
      <c r="AP124" s="141" t="s">
        <v>287</v>
      </c>
      <c r="AQ124" s="142">
        <f t="shared" si="77"/>
        <v>7226.8907563025214</v>
      </c>
      <c r="AR124" s="143">
        <f t="shared" si="78"/>
        <v>1373.1092436974791</v>
      </c>
      <c r="AS124" s="143">
        <f t="shared" si="79"/>
        <v>8600</v>
      </c>
      <c r="AT124" s="143">
        <f t="shared" si="80"/>
        <v>8600</v>
      </c>
      <c r="AU124" s="143">
        <f t="shared" si="81"/>
        <v>8600</v>
      </c>
      <c r="AV124" s="144">
        <f>IF(A124="","",AVERAGE(S124,AF124,AS124))</f>
        <v>8037.666666666667</v>
      </c>
      <c r="AW124" s="144">
        <f>IF(A124="","",AVERAGE(U124,AH124,AU124))</f>
        <v>8037.666666666667</v>
      </c>
      <c r="AX124" s="144">
        <f>IF(N124="","",STDEV(U124,AH124,AU124))</f>
        <v>752.3737989412798</v>
      </c>
      <c r="AY124" s="145">
        <f t="shared" si="82"/>
        <v>9.3605996633510533E-2</v>
      </c>
      <c r="AZ124" s="5"/>
      <c r="BA124" s="7">
        <f>COUNTA(M124,Z124,AM124)</f>
        <v>3</v>
      </c>
    </row>
    <row r="125" spans="1:53" ht="84">
      <c r="A125" s="6" t="s">
        <v>278</v>
      </c>
      <c r="B125" s="6" t="s">
        <v>333</v>
      </c>
      <c r="C125" s="6" t="s">
        <v>698</v>
      </c>
      <c r="D125" s="6" t="s">
        <v>699</v>
      </c>
      <c r="E125" s="117" t="s">
        <v>700</v>
      </c>
      <c r="F125" s="118" t="s">
        <v>57</v>
      </c>
      <c r="G125" s="119">
        <v>1</v>
      </c>
      <c r="H125" s="118" t="s">
        <v>58</v>
      </c>
      <c r="I125" s="120" t="s">
        <v>327</v>
      </c>
      <c r="J125" s="121">
        <v>46139</v>
      </c>
      <c r="K125" s="122" t="s">
        <v>369</v>
      </c>
      <c r="L125" s="123" t="s">
        <v>284</v>
      </c>
      <c r="M125" s="121" t="s">
        <v>370</v>
      </c>
      <c r="N125" s="124">
        <v>1957500</v>
      </c>
      <c r="O125" s="124" t="s">
        <v>293</v>
      </c>
      <c r="P125" s="124" t="s">
        <v>287</v>
      </c>
      <c r="Q125" s="125">
        <f t="shared" si="67"/>
        <v>1957500</v>
      </c>
      <c r="R125" s="126">
        <f t="shared" si="68"/>
        <v>371925</v>
      </c>
      <c r="S125" s="126">
        <f t="shared" si="69"/>
        <v>2329425</v>
      </c>
      <c r="T125" s="126">
        <f t="shared" si="70"/>
        <v>1957500</v>
      </c>
      <c r="U125" s="126">
        <f t="shared" si="71"/>
        <v>2329425</v>
      </c>
      <c r="V125" s="127" t="s">
        <v>558</v>
      </c>
      <c r="W125" s="128">
        <v>46139</v>
      </c>
      <c r="X125" s="129" t="s">
        <v>701</v>
      </c>
      <c r="Y125" s="130" t="s">
        <v>289</v>
      </c>
      <c r="Z125" s="131" t="s">
        <v>702</v>
      </c>
      <c r="AA125" s="132">
        <v>1850000</v>
      </c>
      <c r="AB125" s="132" t="s">
        <v>293</v>
      </c>
      <c r="AC125" s="132" t="s">
        <v>287</v>
      </c>
      <c r="AD125" s="133">
        <f t="shared" si="72"/>
        <v>1850000</v>
      </c>
      <c r="AE125" s="134">
        <f t="shared" si="73"/>
        <v>351500</v>
      </c>
      <c r="AF125" s="134">
        <f t="shared" si="74"/>
        <v>2201500</v>
      </c>
      <c r="AG125" s="134">
        <f t="shared" si="75"/>
        <v>1850000</v>
      </c>
      <c r="AH125" s="134">
        <f t="shared" si="76"/>
        <v>2201500</v>
      </c>
      <c r="AI125" s="135" t="s">
        <v>282</v>
      </c>
      <c r="AJ125" s="136">
        <v>46144</v>
      </c>
      <c r="AK125" s="137" t="s">
        <v>703</v>
      </c>
      <c r="AL125" s="138" t="s">
        <v>282</v>
      </c>
      <c r="AM125" s="139" t="s">
        <v>704</v>
      </c>
      <c r="AN125" s="140">
        <v>1100000</v>
      </c>
      <c r="AO125" s="140" t="s">
        <v>293</v>
      </c>
      <c r="AP125" s="141" t="s">
        <v>287</v>
      </c>
      <c r="AQ125" s="142">
        <f t="shared" si="77"/>
        <v>1100000</v>
      </c>
      <c r="AR125" s="143">
        <f t="shared" si="78"/>
        <v>209000</v>
      </c>
      <c r="AS125" s="143">
        <f t="shared" si="79"/>
        <v>1309000</v>
      </c>
      <c r="AT125" s="143">
        <f t="shared" si="80"/>
        <v>1100000</v>
      </c>
      <c r="AU125" s="143">
        <f t="shared" si="81"/>
        <v>1309000</v>
      </c>
      <c r="AV125" s="144">
        <f>IF(A125="","",AVERAGE(S125,AF125))</f>
        <v>2265462.5</v>
      </c>
      <c r="AW125" s="144">
        <f>IF(A125="","",AVERAGE(U125,AH125))</f>
        <v>2265462.5</v>
      </c>
      <c r="AX125" s="144">
        <f>IF(N125="","",STDEV(U125,AH125))</f>
        <v>90456.634983289099</v>
      </c>
      <c r="AY125" s="145">
        <f t="shared" si="82"/>
        <v>3.9928551005937681E-2</v>
      </c>
      <c r="AZ125" s="5"/>
      <c r="BA125" s="7">
        <f>COUNTA(M125,Z125,AM125)</f>
        <v>3</v>
      </c>
    </row>
    <row r="126" spans="1:53" ht="70">
      <c r="A126" s="6" t="s">
        <v>278</v>
      </c>
      <c r="B126" s="6" t="s">
        <v>333</v>
      </c>
      <c r="C126" s="6">
        <v>49121503</v>
      </c>
      <c r="D126" s="6" t="s">
        <v>705</v>
      </c>
      <c r="E126" s="117" t="s">
        <v>706</v>
      </c>
      <c r="F126" s="118" t="s">
        <v>57</v>
      </c>
      <c r="G126" s="119">
        <v>1</v>
      </c>
      <c r="H126" s="118" t="s">
        <v>58</v>
      </c>
      <c r="I126" s="120" t="s">
        <v>282</v>
      </c>
      <c r="J126" s="121">
        <v>46153</v>
      </c>
      <c r="K126" s="122" t="s">
        <v>707</v>
      </c>
      <c r="L126" s="123" t="s">
        <v>289</v>
      </c>
      <c r="M126" s="121" t="s">
        <v>708</v>
      </c>
      <c r="N126" s="124">
        <v>1590000</v>
      </c>
      <c r="O126" s="124" t="s">
        <v>286</v>
      </c>
      <c r="P126" s="124" t="s">
        <v>287</v>
      </c>
      <c r="Q126" s="125">
        <f t="shared" si="67"/>
        <v>1336134.4537815126</v>
      </c>
      <c r="R126" s="126">
        <f t="shared" si="68"/>
        <v>253865.5462184874</v>
      </c>
      <c r="S126" s="126">
        <f t="shared" si="69"/>
        <v>1590000</v>
      </c>
      <c r="T126" s="126">
        <f t="shared" si="70"/>
        <v>1590000</v>
      </c>
      <c r="U126" s="126">
        <f t="shared" si="71"/>
        <v>1590000</v>
      </c>
      <c r="V126" s="127" t="s">
        <v>282</v>
      </c>
      <c r="W126" s="128">
        <v>46153</v>
      </c>
      <c r="X126" s="129" t="s">
        <v>709</v>
      </c>
      <c r="Y126" s="130" t="s">
        <v>289</v>
      </c>
      <c r="Z126" s="131" t="s">
        <v>709</v>
      </c>
      <c r="AA126" s="132">
        <v>1400000</v>
      </c>
      <c r="AB126" s="132" t="s">
        <v>293</v>
      </c>
      <c r="AC126" s="132" t="s">
        <v>287</v>
      </c>
      <c r="AD126" s="133">
        <f t="shared" si="72"/>
        <v>1400000</v>
      </c>
      <c r="AE126" s="134">
        <f t="shared" si="73"/>
        <v>266000</v>
      </c>
      <c r="AF126" s="134">
        <f t="shared" si="74"/>
        <v>1666000</v>
      </c>
      <c r="AG126" s="134">
        <f t="shared" si="75"/>
        <v>1400000</v>
      </c>
      <c r="AH126" s="134">
        <f t="shared" si="76"/>
        <v>1666000</v>
      </c>
      <c r="AI126" s="135" t="s">
        <v>282</v>
      </c>
      <c r="AJ126" s="136">
        <v>46153</v>
      </c>
      <c r="AK126" s="137" t="s">
        <v>710</v>
      </c>
      <c r="AL126" s="138" t="s">
        <v>289</v>
      </c>
      <c r="AM126" s="139" t="s">
        <v>711</v>
      </c>
      <c r="AN126" s="140">
        <v>1590000</v>
      </c>
      <c r="AO126" s="140" t="s">
        <v>286</v>
      </c>
      <c r="AP126" s="141" t="s">
        <v>287</v>
      </c>
      <c r="AQ126" s="142">
        <f t="shared" si="77"/>
        <v>1336134.4537815126</v>
      </c>
      <c r="AR126" s="143">
        <f t="shared" si="78"/>
        <v>253865.5462184874</v>
      </c>
      <c r="AS126" s="143">
        <f t="shared" si="79"/>
        <v>1590000</v>
      </c>
      <c r="AT126" s="143">
        <f t="shared" si="80"/>
        <v>1590000</v>
      </c>
      <c r="AU126" s="143">
        <f t="shared" si="81"/>
        <v>1590000</v>
      </c>
      <c r="AV126" s="144">
        <f>IF(A126="","",AVERAGE(S126,AF126,AS126))</f>
        <v>1615333.3333333333</v>
      </c>
      <c r="AW126" s="144">
        <f>IF(A126="","",AVERAGE(U126,AH126,AU126))</f>
        <v>1615333.3333333333</v>
      </c>
      <c r="AX126" s="144">
        <f>IF(N126="","",STDEV(U126,AH126,AU126))</f>
        <v>43878.620458411555</v>
      </c>
      <c r="AY126" s="145">
        <f t="shared" si="82"/>
        <v>2.7163817865298118E-2</v>
      </c>
      <c r="AZ126" s="5"/>
      <c r="BA126" s="7"/>
    </row>
    <row r="127" spans="1:53" ht="70">
      <c r="A127" s="6" t="s">
        <v>278</v>
      </c>
      <c r="B127" s="6" t="s">
        <v>351</v>
      </c>
      <c r="C127" s="6">
        <v>44121709</v>
      </c>
      <c r="D127" s="6" t="s">
        <v>712</v>
      </c>
      <c r="E127" s="117" t="s">
        <v>713</v>
      </c>
      <c r="F127" s="118" t="s">
        <v>57</v>
      </c>
      <c r="G127" s="119">
        <v>1</v>
      </c>
      <c r="H127" s="118" t="s">
        <v>58</v>
      </c>
      <c r="I127" s="120" t="s">
        <v>295</v>
      </c>
      <c r="J127" s="121">
        <v>46071</v>
      </c>
      <c r="K127" s="122" t="s">
        <v>356</v>
      </c>
      <c r="L127" s="123" t="s">
        <v>289</v>
      </c>
      <c r="M127" s="121" t="s">
        <v>357</v>
      </c>
      <c r="N127" s="124">
        <v>8600</v>
      </c>
      <c r="O127" s="124" t="s">
        <v>293</v>
      </c>
      <c r="P127" s="124" t="s">
        <v>287</v>
      </c>
      <c r="Q127" s="125">
        <f t="shared" si="67"/>
        <v>8600</v>
      </c>
      <c r="R127" s="126">
        <f t="shared" si="68"/>
        <v>1634</v>
      </c>
      <c r="S127" s="126">
        <f t="shared" si="69"/>
        <v>10234</v>
      </c>
      <c r="T127" s="126">
        <f t="shared" si="70"/>
        <v>8600</v>
      </c>
      <c r="U127" s="126">
        <f t="shared" si="71"/>
        <v>10234</v>
      </c>
      <c r="V127" s="127" t="s">
        <v>295</v>
      </c>
      <c r="W127" s="128">
        <v>46071</v>
      </c>
      <c r="X127" s="129" t="s">
        <v>577</v>
      </c>
      <c r="Y127" s="130" t="s">
        <v>289</v>
      </c>
      <c r="Z127" s="131" t="s">
        <v>578</v>
      </c>
      <c r="AA127" s="132">
        <v>10018</v>
      </c>
      <c r="AB127" s="132" t="s">
        <v>293</v>
      </c>
      <c r="AC127" s="132" t="s">
        <v>287</v>
      </c>
      <c r="AD127" s="133">
        <f t="shared" si="72"/>
        <v>10018</v>
      </c>
      <c r="AE127" s="134">
        <f t="shared" si="73"/>
        <v>1903.42</v>
      </c>
      <c r="AF127" s="134">
        <f t="shared" si="74"/>
        <v>11921.42</v>
      </c>
      <c r="AG127" s="134">
        <f t="shared" si="75"/>
        <v>10018</v>
      </c>
      <c r="AH127" s="134">
        <f t="shared" si="76"/>
        <v>11921.42</v>
      </c>
      <c r="AI127" s="135" t="s">
        <v>295</v>
      </c>
      <c r="AJ127" s="136">
        <v>46071</v>
      </c>
      <c r="AK127" s="137" t="s">
        <v>579</v>
      </c>
      <c r="AL127" s="138" t="s">
        <v>289</v>
      </c>
      <c r="AM127" s="139" t="s">
        <v>580</v>
      </c>
      <c r="AN127" s="140">
        <v>8151</v>
      </c>
      <c r="AO127" s="140" t="s">
        <v>293</v>
      </c>
      <c r="AP127" s="141" t="s">
        <v>287</v>
      </c>
      <c r="AQ127" s="142">
        <f t="shared" si="77"/>
        <v>8151</v>
      </c>
      <c r="AR127" s="143">
        <f t="shared" si="78"/>
        <v>1548.69</v>
      </c>
      <c r="AS127" s="143">
        <f t="shared" si="79"/>
        <v>9699.69</v>
      </c>
      <c r="AT127" s="143">
        <f t="shared" si="80"/>
        <v>8151</v>
      </c>
      <c r="AU127" s="143">
        <f t="shared" si="81"/>
        <v>9699.69</v>
      </c>
      <c r="AV127" s="144">
        <f>IF(A127="","",AVERAGE(S127,AF127,AS127))</f>
        <v>10618.37</v>
      </c>
      <c r="AW127" s="144">
        <f>IF(A127="","",AVERAGE(U127,AH127,AU127))</f>
        <v>10618.37</v>
      </c>
      <c r="AX127" s="144">
        <f>IF(N127="","",STDEV(U127,AH127,AU127))</f>
        <v>1159.666448122045</v>
      </c>
      <c r="AY127" s="145">
        <f t="shared" si="82"/>
        <v>0.10921322652366088</v>
      </c>
      <c r="AZ127" s="5"/>
      <c r="BA127" s="7">
        <f>COUNTA(M127,Z127,AM127)</f>
        <v>3</v>
      </c>
    </row>
    <row r="128" spans="1:53" ht="70">
      <c r="A128" s="6" t="s">
        <v>278</v>
      </c>
      <c r="B128" s="6" t="s">
        <v>351</v>
      </c>
      <c r="C128" s="6">
        <v>14111531</v>
      </c>
      <c r="D128" s="6" t="s">
        <v>714</v>
      </c>
      <c r="E128" s="117" t="s">
        <v>715</v>
      </c>
      <c r="F128" s="118" t="s">
        <v>57</v>
      </c>
      <c r="G128" s="119">
        <v>1</v>
      </c>
      <c r="H128" s="118" t="s">
        <v>58</v>
      </c>
      <c r="I128" s="120" t="s">
        <v>295</v>
      </c>
      <c r="J128" s="121">
        <v>46071</v>
      </c>
      <c r="K128" s="122" t="s">
        <v>716</v>
      </c>
      <c r="L128" s="123" t="s">
        <v>289</v>
      </c>
      <c r="M128" s="121" t="s">
        <v>338</v>
      </c>
      <c r="N128" s="124">
        <v>5990</v>
      </c>
      <c r="O128" s="124" t="s">
        <v>286</v>
      </c>
      <c r="P128" s="124" t="s">
        <v>287</v>
      </c>
      <c r="Q128" s="125">
        <f t="shared" si="67"/>
        <v>5033.6134453781515</v>
      </c>
      <c r="R128" s="126">
        <f t="shared" si="68"/>
        <v>956.38655462184875</v>
      </c>
      <c r="S128" s="126">
        <f t="shared" si="69"/>
        <v>5990</v>
      </c>
      <c r="T128" s="126">
        <f t="shared" si="70"/>
        <v>5990</v>
      </c>
      <c r="U128" s="126">
        <f t="shared" si="71"/>
        <v>5990</v>
      </c>
      <c r="V128" s="127" t="s">
        <v>717</v>
      </c>
      <c r="W128" s="128">
        <v>46071</v>
      </c>
      <c r="X128" s="129" t="s">
        <v>718</v>
      </c>
      <c r="Y128" s="130" t="s">
        <v>289</v>
      </c>
      <c r="Z128" s="131" t="s">
        <v>719</v>
      </c>
      <c r="AA128" s="132">
        <v>6500</v>
      </c>
      <c r="AB128" s="132" t="s">
        <v>286</v>
      </c>
      <c r="AC128" s="132" t="s">
        <v>287</v>
      </c>
      <c r="AD128" s="147">
        <f t="shared" si="72"/>
        <v>5462.1848739495799</v>
      </c>
      <c r="AE128" s="134">
        <f t="shared" si="73"/>
        <v>1037.8151260504203</v>
      </c>
      <c r="AF128" s="134">
        <f t="shared" si="74"/>
        <v>6500</v>
      </c>
      <c r="AG128" s="134">
        <f t="shared" si="75"/>
        <v>6500</v>
      </c>
      <c r="AH128" s="134">
        <f t="shared" si="76"/>
        <v>6500</v>
      </c>
      <c r="AI128" s="135" t="s">
        <v>295</v>
      </c>
      <c r="AJ128" s="136">
        <v>46071</v>
      </c>
      <c r="AK128" s="137" t="s">
        <v>536</v>
      </c>
      <c r="AL128" s="138" t="s">
        <v>289</v>
      </c>
      <c r="AM128" s="139" t="s">
        <v>571</v>
      </c>
      <c r="AN128" s="140">
        <v>5000</v>
      </c>
      <c r="AO128" s="140" t="s">
        <v>286</v>
      </c>
      <c r="AP128" s="141" t="s">
        <v>287</v>
      </c>
      <c r="AQ128" s="142">
        <f t="shared" si="77"/>
        <v>4201.680672268908</v>
      </c>
      <c r="AR128" s="142">
        <f t="shared" si="78"/>
        <v>798.31932773109247</v>
      </c>
      <c r="AS128" s="142">
        <f t="shared" si="79"/>
        <v>5000</v>
      </c>
      <c r="AT128" s="142">
        <f t="shared" si="80"/>
        <v>5000</v>
      </c>
      <c r="AU128" s="142">
        <f t="shared" si="81"/>
        <v>5000</v>
      </c>
      <c r="AV128" s="144">
        <f>IF(A128="","",AVERAGE(S128,AF128,AS128))</f>
        <v>5830</v>
      </c>
      <c r="AW128" s="144">
        <f>IF(A128="","",AVERAGE(U128,AH128,AU128))</f>
        <v>5830</v>
      </c>
      <c r="AX128" s="144">
        <f>IF(N128="","",STDEV(U128,AH128,AU128))</f>
        <v>762.6925986267338</v>
      </c>
      <c r="AY128" s="145">
        <f t="shared" si="82"/>
        <v>0.13082205808348779</v>
      </c>
      <c r="AZ128" s="5"/>
      <c r="BA128" s="7">
        <f>COUNTA(M128,Z128,AM128)</f>
        <v>3</v>
      </c>
    </row>
    <row r="129" spans="1:53" ht="112">
      <c r="A129" s="6" t="s">
        <v>278</v>
      </c>
      <c r="B129" s="6" t="s">
        <v>351</v>
      </c>
      <c r="C129" s="6">
        <v>14111531</v>
      </c>
      <c r="D129" s="6" t="s">
        <v>720</v>
      </c>
      <c r="E129" s="117" t="s">
        <v>721</v>
      </c>
      <c r="F129" s="118" t="s">
        <v>57</v>
      </c>
      <c r="G129" s="119">
        <v>1</v>
      </c>
      <c r="H129" s="118" t="s">
        <v>58</v>
      </c>
      <c r="I129" s="120" t="s">
        <v>295</v>
      </c>
      <c r="J129" s="121">
        <v>46071</v>
      </c>
      <c r="K129" s="122" t="s">
        <v>577</v>
      </c>
      <c r="L129" s="123" t="s">
        <v>289</v>
      </c>
      <c r="M129" s="121" t="s">
        <v>578</v>
      </c>
      <c r="N129" s="124">
        <v>18890</v>
      </c>
      <c r="O129" s="124" t="s">
        <v>293</v>
      </c>
      <c r="P129" s="124" t="s">
        <v>293</v>
      </c>
      <c r="Q129" s="125">
        <f t="shared" si="67"/>
        <v>18890</v>
      </c>
      <c r="R129" s="126">
        <f t="shared" si="68"/>
        <v>0</v>
      </c>
      <c r="S129" s="126">
        <f t="shared" si="69"/>
        <v>18890</v>
      </c>
      <c r="T129" s="126">
        <f t="shared" si="70"/>
        <v>18890</v>
      </c>
      <c r="U129" s="126">
        <f t="shared" si="71"/>
        <v>18890</v>
      </c>
      <c r="V129" s="127" t="s">
        <v>295</v>
      </c>
      <c r="W129" s="128">
        <v>46071</v>
      </c>
      <c r="X129" s="129" t="s">
        <v>358</v>
      </c>
      <c r="Y129" s="130" t="s">
        <v>289</v>
      </c>
      <c r="Z129" s="131" t="s">
        <v>595</v>
      </c>
      <c r="AA129" s="132">
        <v>21200</v>
      </c>
      <c r="AB129" s="132" t="s">
        <v>286</v>
      </c>
      <c r="AC129" s="132" t="s">
        <v>287</v>
      </c>
      <c r="AD129" s="133">
        <f t="shared" si="72"/>
        <v>17815.126050420167</v>
      </c>
      <c r="AE129" s="134">
        <f t="shared" si="73"/>
        <v>3384.8739495798318</v>
      </c>
      <c r="AF129" s="134">
        <f t="shared" si="74"/>
        <v>21200</v>
      </c>
      <c r="AG129" s="134">
        <f t="shared" si="75"/>
        <v>21200</v>
      </c>
      <c r="AH129" s="134">
        <f t="shared" si="76"/>
        <v>21200</v>
      </c>
      <c r="AI129" s="135" t="s">
        <v>295</v>
      </c>
      <c r="AJ129" s="136">
        <v>46071</v>
      </c>
      <c r="AK129" s="137" t="s">
        <v>722</v>
      </c>
      <c r="AL129" s="138" t="s">
        <v>289</v>
      </c>
      <c r="AM129" s="139" t="s">
        <v>723</v>
      </c>
      <c r="AN129" s="140">
        <v>19900</v>
      </c>
      <c r="AO129" s="140" t="s">
        <v>286</v>
      </c>
      <c r="AP129" s="141" t="s">
        <v>287</v>
      </c>
      <c r="AQ129" s="142">
        <f t="shared" si="77"/>
        <v>16722.689075630253</v>
      </c>
      <c r="AR129" s="142">
        <f t="shared" si="78"/>
        <v>3177.3109243697481</v>
      </c>
      <c r="AS129" s="142">
        <f t="shared" si="79"/>
        <v>19900</v>
      </c>
      <c r="AT129" s="142">
        <f t="shared" si="80"/>
        <v>19900</v>
      </c>
      <c r="AU129" s="142">
        <f t="shared" si="81"/>
        <v>19900</v>
      </c>
      <c r="AV129" s="144">
        <f>IF(A129="","",AVERAGE(S129,AF129,AS129))</f>
        <v>19996.666666666668</v>
      </c>
      <c r="AW129" s="144">
        <f>IF(A129="","",AVERAGE(U129,AH129,AU129))</f>
        <v>19996.666666666668</v>
      </c>
      <c r="AX129" s="144">
        <f>IF(N129="","",STDEV(U129,AH129,AU129))</f>
        <v>1158.0299362854714</v>
      </c>
      <c r="AY129" s="145">
        <f t="shared" si="82"/>
        <v>5.7911148672385629E-2</v>
      </c>
      <c r="AZ129" s="5"/>
      <c r="BA129" s="7">
        <f>COUNTA(M129,Z129,AM129)</f>
        <v>3</v>
      </c>
    </row>
    <row r="130" spans="1:53" ht="336">
      <c r="A130" s="6" t="s">
        <v>344</v>
      </c>
      <c r="B130" s="6" t="s">
        <v>344</v>
      </c>
      <c r="C130" s="6" t="s">
        <v>344</v>
      </c>
      <c r="D130" s="6" t="s">
        <v>724</v>
      </c>
      <c r="E130" s="117" t="s">
        <v>725</v>
      </c>
      <c r="F130" s="118" t="s">
        <v>347</v>
      </c>
      <c r="G130" s="119">
        <v>1</v>
      </c>
      <c r="H130" s="118"/>
      <c r="I130" s="120" t="s">
        <v>344</v>
      </c>
      <c r="J130" s="121" t="s">
        <v>344</v>
      </c>
      <c r="K130" s="122" t="s">
        <v>344</v>
      </c>
      <c r="L130" s="123" t="s">
        <v>344</v>
      </c>
      <c r="M130" s="121" t="s">
        <v>344</v>
      </c>
      <c r="N130" s="124"/>
      <c r="O130" s="124"/>
      <c r="P130" s="124"/>
      <c r="Q130" s="125" t="s">
        <v>348</v>
      </c>
      <c r="R130" s="126" t="s">
        <v>348</v>
      </c>
      <c r="S130" s="126" t="s">
        <v>348</v>
      </c>
      <c r="T130" s="126" t="s">
        <v>348</v>
      </c>
      <c r="U130" s="126" t="s">
        <v>348</v>
      </c>
      <c r="V130" s="127" t="s">
        <v>344</v>
      </c>
      <c r="W130" s="128" t="s">
        <v>344</v>
      </c>
      <c r="X130" s="129" t="s">
        <v>344</v>
      </c>
      <c r="Y130" s="130" t="s">
        <v>344</v>
      </c>
      <c r="Z130" s="131" t="s">
        <v>349</v>
      </c>
      <c r="AA130" s="132" t="s">
        <v>344</v>
      </c>
      <c r="AB130" s="132" t="s">
        <v>344</v>
      </c>
      <c r="AC130" s="132" t="s">
        <v>344</v>
      </c>
      <c r="AD130" s="133" t="s">
        <v>344</v>
      </c>
      <c r="AE130" s="134" t="s">
        <v>344</v>
      </c>
      <c r="AF130" s="134">
        <v>18760</v>
      </c>
      <c r="AG130" s="134">
        <v>5.5599999999999997E-2</v>
      </c>
      <c r="AH130" s="134">
        <v>19803</v>
      </c>
      <c r="AI130" s="135" t="s">
        <v>344</v>
      </c>
      <c r="AJ130" s="136" t="s">
        <v>344</v>
      </c>
      <c r="AK130" s="137" t="s">
        <v>344</v>
      </c>
      <c r="AL130" s="138" t="s">
        <v>344</v>
      </c>
      <c r="AM130" s="139" t="s">
        <v>350</v>
      </c>
      <c r="AN130" s="140" t="s">
        <v>344</v>
      </c>
      <c r="AO130" s="140" t="s">
        <v>344</v>
      </c>
      <c r="AP130" s="141" t="s">
        <v>344</v>
      </c>
      <c r="AQ130" s="142">
        <v>16395</v>
      </c>
      <c r="AR130" s="143">
        <v>3115</v>
      </c>
      <c r="AS130" s="143">
        <v>19510</v>
      </c>
      <c r="AT130" s="143">
        <v>16395</v>
      </c>
      <c r="AU130" s="143">
        <v>19510</v>
      </c>
      <c r="AV130" s="144">
        <v>19657</v>
      </c>
      <c r="AW130" s="144">
        <v>19657</v>
      </c>
      <c r="AX130" s="144">
        <v>206.94</v>
      </c>
      <c r="AY130" s="145">
        <v>1.0500000000000001E-2</v>
      </c>
      <c r="AZ130" s="5"/>
      <c r="BA130" s="7"/>
    </row>
    <row r="131" spans="1:53" ht="336">
      <c r="A131" s="6" t="s">
        <v>344</v>
      </c>
      <c r="B131" s="6" t="s">
        <v>344</v>
      </c>
      <c r="C131" s="6" t="s">
        <v>344</v>
      </c>
      <c r="D131" s="6" t="s">
        <v>726</v>
      </c>
      <c r="E131" s="117" t="s">
        <v>727</v>
      </c>
      <c r="F131" s="118" t="s">
        <v>347</v>
      </c>
      <c r="G131" s="119">
        <v>1</v>
      </c>
      <c r="H131" s="118"/>
      <c r="I131" s="120" t="s">
        <v>344</v>
      </c>
      <c r="J131" s="121" t="s">
        <v>344</v>
      </c>
      <c r="K131" s="122" t="s">
        <v>344</v>
      </c>
      <c r="L131" s="123" t="s">
        <v>344</v>
      </c>
      <c r="M131" s="121" t="s">
        <v>344</v>
      </c>
      <c r="N131" s="124"/>
      <c r="O131" s="124"/>
      <c r="P131" s="124"/>
      <c r="Q131" s="125" t="s">
        <v>348</v>
      </c>
      <c r="R131" s="126" t="s">
        <v>348</v>
      </c>
      <c r="S131" s="126" t="s">
        <v>348</v>
      </c>
      <c r="T131" s="126" t="s">
        <v>348</v>
      </c>
      <c r="U131" s="126" t="s">
        <v>348</v>
      </c>
      <c r="V131" s="127" t="s">
        <v>344</v>
      </c>
      <c r="W131" s="128" t="s">
        <v>344</v>
      </c>
      <c r="X131" s="129" t="s">
        <v>344</v>
      </c>
      <c r="Y131" s="130" t="s">
        <v>344</v>
      </c>
      <c r="Z131" s="131" t="s">
        <v>349</v>
      </c>
      <c r="AA131" s="132" t="s">
        <v>344</v>
      </c>
      <c r="AB131" s="132" t="s">
        <v>344</v>
      </c>
      <c r="AC131" s="132" t="s">
        <v>344</v>
      </c>
      <c r="AD131" s="133" t="s">
        <v>344</v>
      </c>
      <c r="AE131" s="134" t="s">
        <v>344</v>
      </c>
      <c r="AF131" s="134">
        <v>1343608</v>
      </c>
      <c r="AG131" s="134">
        <v>5.5599999999999997E-2</v>
      </c>
      <c r="AH131" s="134">
        <v>1418313</v>
      </c>
      <c r="AI131" s="135" t="s">
        <v>344</v>
      </c>
      <c r="AJ131" s="136" t="s">
        <v>344</v>
      </c>
      <c r="AK131" s="137" t="s">
        <v>344</v>
      </c>
      <c r="AL131" s="138" t="s">
        <v>344</v>
      </c>
      <c r="AM131" s="139" t="s">
        <v>350</v>
      </c>
      <c r="AN131" s="140" t="s">
        <v>344</v>
      </c>
      <c r="AO131" s="140" t="s">
        <v>344</v>
      </c>
      <c r="AP131" s="141" t="s">
        <v>344</v>
      </c>
      <c r="AQ131" s="142">
        <v>1157309</v>
      </c>
      <c r="AR131" s="143">
        <v>219889</v>
      </c>
      <c r="AS131" s="143">
        <v>1377198</v>
      </c>
      <c r="AT131" s="143">
        <v>1157309</v>
      </c>
      <c r="AU131" s="143">
        <v>1377198</v>
      </c>
      <c r="AV131" s="144">
        <v>1397755</v>
      </c>
      <c r="AW131" s="144">
        <v>1397755</v>
      </c>
      <c r="AX131" s="144">
        <v>29072.27</v>
      </c>
      <c r="AY131" s="145">
        <v>2.0799999999999999E-2</v>
      </c>
      <c r="AZ131" s="5"/>
      <c r="BA131" s="7"/>
    </row>
    <row r="132" spans="1:53" ht="336">
      <c r="A132" s="6" t="s">
        <v>344</v>
      </c>
      <c r="B132" s="6" t="s">
        <v>344</v>
      </c>
      <c r="C132" s="6" t="s">
        <v>344</v>
      </c>
      <c r="D132" s="6" t="s">
        <v>728</v>
      </c>
      <c r="E132" s="117" t="s">
        <v>729</v>
      </c>
      <c r="F132" s="118" t="s">
        <v>347</v>
      </c>
      <c r="G132" s="119">
        <v>1</v>
      </c>
      <c r="H132" s="118"/>
      <c r="I132" s="120" t="s">
        <v>344</v>
      </c>
      <c r="J132" s="121" t="s">
        <v>344</v>
      </c>
      <c r="K132" s="122" t="s">
        <v>344</v>
      </c>
      <c r="L132" s="123" t="s">
        <v>344</v>
      </c>
      <c r="M132" s="121" t="s">
        <v>344</v>
      </c>
      <c r="N132" s="124"/>
      <c r="O132" s="124"/>
      <c r="P132" s="124"/>
      <c r="Q132" s="125" t="s">
        <v>348</v>
      </c>
      <c r="R132" s="126" t="s">
        <v>348</v>
      </c>
      <c r="S132" s="126" t="s">
        <v>348</v>
      </c>
      <c r="T132" s="126" t="s">
        <v>348</v>
      </c>
      <c r="U132" s="126" t="s">
        <v>348</v>
      </c>
      <c r="V132" s="127" t="s">
        <v>344</v>
      </c>
      <c r="W132" s="128" t="s">
        <v>344</v>
      </c>
      <c r="X132" s="129" t="s">
        <v>344</v>
      </c>
      <c r="Y132" s="130" t="s">
        <v>344</v>
      </c>
      <c r="Z132" s="131" t="s">
        <v>349</v>
      </c>
      <c r="AA132" s="132" t="s">
        <v>344</v>
      </c>
      <c r="AB132" s="132" t="s">
        <v>344</v>
      </c>
      <c r="AC132" s="132" t="s">
        <v>344</v>
      </c>
      <c r="AD132" s="133" t="s">
        <v>344</v>
      </c>
      <c r="AE132" s="134" t="s">
        <v>344</v>
      </c>
      <c r="AF132" s="134">
        <v>1458334</v>
      </c>
      <c r="AG132" s="134">
        <v>5.5599999999999997E-2</v>
      </c>
      <c r="AH132" s="134">
        <v>1539417</v>
      </c>
      <c r="AI132" s="135" t="s">
        <v>344</v>
      </c>
      <c r="AJ132" s="136" t="s">
        <v>344</v>
      </c>
      <c r="AK132" s="137" t="s">
        <v>344</v>
      </c>
      <c r="AL132" s="138" t="s">
        <v>344</v>
      </c>
      <c r="AM132" s="139" t="s">
        <v>350</v>
      </c>
      <c r="AN132" s="140" t="s">
        <v>344</v>
      </c>
      <c r="AO132" s="140" t="s">
        <v>344</v>
      </c>
      <c r="AP132" s="141" t="s">
        <v>344</v>
      </c>
      <c r="AQ132" s="142">
        <v>1256128</v>
      </c>
      <c r="AR132" s="143">
        <v>238664</v>
      </c>
      <c r="AS132" s="143">
        <v>1494792</v>
      </c>
      <c r="AT132" s="143">
        <v>1256128</v>
      </c>
      <c r="AU132" s="143">
        <v>1494792</v>
      </c>
      <c r="AV132" s="144">
        <v>1517105</v>
      </c>
      <c r="AW132" s="144">
        <v>1517105</v>
      </c>
      <c r="AX132" s="144">
        <v>31554.65</v>
      </c>
      <c r="AY132" s="145">
        <v>2.0799999999999999E-2</v>
      </c>
      <c r="AZ132" s="5"/>
      <c r="BA132" s="7"/>
    </row>
    <row r="133" spans="1:53" ht="336">
      <c r="A133" s="6" t="s">
        <v>344</v>
      </c>
      <c r="B133" s="6" t="s">
        <v>344</v>
      </c>
      <c r="C133" s="6" t="s">
        <v>344</v>
      </c>
      <c r="D133" s="6" t="s">
        <v>730</v>
      </c>
      <c r="E133" s="117" t="s">
        <v>731</v>
      </c>
      <c r="F133" s="118" t="s">
        <v>347</v>
      </c>
      <c r="G133" s="119">
        <v>1</v>
      </c>
      <c r="H133" s="118"/>
      <c r="I133" s="120" t="s">
        <v>344</v>
      </c>
      <c r="J133" s="121" t="s">
        <v>344</v>
      </c>
      <c r="K133" s="122" t="s">
        <v>344</v>
      </c>
      <c r="L133" s="123" t="s">
        <v>344</v>
      </c>
      <c r="M133" s="121" t="s">
        <v>344</v>
      </c>
      <c r="N133" s="124"/>
      <c r="O133" s="124"/>
      <c r="P133" s="124"/>
      <c r="Q133" s="125" t="s">
        <v>348</v>
      </c>
      <c r="R133" s="126" t="s">
        <v>348</v>
      </c>
      <c r="S133" s="126" t="s">
        <v>348</v>
      </c>
      <c r="T133" s="126" t="s">
        <v>348</v>
      </c>
      <c r="U133" s="126" t="s">
        <v>348</v>
      </c>
      <c r="V133" s="127" t="s">
        <v>344</v>
      </c>
      <c r="W133" s="128" t="s">
        <v>344</v>
      </c>
      <c r="X133" s="129" t="s">
        <v>344</v>
      </c>
      <c r="Y133" s="130" t="s">
        <v>344</v>
      </c>
      <c r="Z133" s="131" t="s">
        <v>349</v>
      </c>
      <c r="AA133" s="132" t="s">
        <v>344</v>
      </c>
      <c r="AB133" s="132" t="s">
        <v>344</v>
      </c>
      <c r="AC133" s="132" t="s">
        <v>344</v>
      </c>
      <c r="AD133" s="133" t="s">
        <v>344</v>
      </c>
      <c r="AE133" s="134" t="s">
        <v>344</v>
      </c>
      <c r="AF133" s="134">
        <v>2988899</v>
      </c>
      <c r="AG133" s="134">
        <v>5.5599999999999997E-2</v>
      </c>
      <c r="AH133" s="134">
        <v>3155082</v>
      </c>
      <c r="AI133" s="135" t="s">
        <v>344</v>
      </c>
      <c r="AJ133" s="136" t="s">
        <v>344</v>
      </c>
      <c r="AK133" s="137" t="s">
        <v>344</v>
      </c>
      <c r="AL133" s="138" t="s">
        <v>344</v>
      </c>
      <c r="AM133" s="139" t="s">
        <v>350</v>
      </c>
      <c r="AN133" s="140" t="s">
        <v>344</v>
      </c>
      <c r="AO133" s="140" t="s">
        <v>344</v>
      </c>
      <c r="AP133" s="141" t="s">
        <v>344</v>
      </c>
      <c r="AQ133" s="142">
        <v>2561913</v>
      </c>
      <c r="AR133" s="143">
        <v>486764</v>
      </c>
      <c r="AS133" s="143">
        <v>3048677</v>
      </c>
      <c r="AT133" s="143">
        <v>2561913</v>
      </c>
      <c r="AU133" s="143">
        <v>3048677</v>
      </c>
      <c r="AV133" s="144">
        <v>3101879</v>
      </c>
      <c r="AW133" s="144">
        <v>3101879</v>
      </c>
      <c r="AX133" s="144">
        <v>75239.56</v>
      </c>
      <c r="AY133" s="145">
        <v>2.4299999999999999E-2</v>
      </c>
      <c r="AZ133" s="5"/>
      <c r="BA133" s="7"/>
    </row>
    <row r="134" spans="1:53" ht="210">
      <c r="A134" s="6" t="s">
        <v>278</v>
      </c>
      <c r="B134" s="6" t="s">
        <v>279</v>
      </c>
      <c r="C134" s="6">
        <v>60101405</v>
      </c>
      <c r="D134" s="6" t="s">
        <v>732</v>
      </c>
      <c r="E134" s="117" t="s">
        <v>733</v>
      </c>
      <c r="F134" s="118" t="s">
        <v>734</v>
      </c>
      <c r="G134" s="119">
        <v>1</v>
      </c>
      <c r="H134" s="118" t="s">
        <v>58</v>
      </c>
      <c r="I134" s="120" t="s">
        <v>282</v>
      </c>
      <c r="J134" s="121">
        <v>46153</v>
      </c>
      <c r="K134" s="122" t="s">
        <v>308</v>
      </c>
      <c r="L134" s="123" t="s">
        <v>284</v>
      </c>
      <c r="M134" s="121" t="s">
        <v>637</v>
      </c>
      <c r="N134" s="124">
        <v>70000</v>
      </c>
      <c r="O134" s="124" t="s">
        <v>293</v>
      </c>
      <c r="P134" s="124" t="s">
        <v>287</v>
      </c>
      <c r="Q134" s="125">
        <f>IF(O134="IVA Incluido",(N134/1.19),N134)</f>
        <v>70000</v>
      </c>
      <c r="R134" s="126">
        <f>IF(P134="Si tiene IVA",Q134*19%,0)</f>
        <v>13300</v>
      </c>
      <c r="S134" s="126">
        <f>Q134+R134</f>
        <v>83300</v>
      </c>
      <c r="T134" s="126">
        <f>IF(B134="","",(N134*G134))</f>
        <v>70000</v>
      </c>
      <c r="U134" s="126">
        <f>IF(B134="","",(S134*G134))</f>
        <v>83300</v>
      </c>
      <c r="V134" s="127" t="s">
        <v>282</v>
      </c>
      <c r="W134" s="128">
        <v>46153</v>
      </c>
      <c r="X134" s="129" t="s">
        <v>303</v>
      </c>
      <c r="Y134" s="130" t="s">
        <v>284</v>
      </c>
      <c r="Z134" s="131" t="s">
        <v>300</v>
      </c>
      <c r="AA134" s="132">
        <v>70000</v>
      </c>
      <c r="AB134" s="132" t="s">
        <v>286</v>
      </c>
      <c r="AC134" s="132" t="s">
        <v>287</v>
      </c>
      <c r="AD134" s="133">
        <f>IF(AB134="IVA Incluido",(AA134/1.19),AA134)</f>
        <v>58823.529411764706</v>
      </c>
      <c r="AE134" s="134">
        <f>IF(AC134="Si tiene IVA",AD134*19%,0)</f>
        <v>11176.470588235294</v>
      </c>
      <c r="AF134" s="134">
        <f>AD134+AE134</f>
        <v>70000</v>
      </c>
      <c r="AG134" s="134">
        <f>IF(O134="","",(AA134*G134))</f>
        <v>70000</v>
      </c>
      <c r="AH134" s="134">
        <f>IF(O134="","",(AF134*G134))</f>
        <v>70000</v>
      </c>
      <c r="AI134" s="135" t="s">
        <v>282</v>
      </c>
      <c r="AJ134" s="136">
        <v>46153</v>
      </c>
      <c r="AK134" s="137" t="s">
        <v>735</v>
      </c>
      <c r="AL134" s="138" t="s">
        <v>289</v>
      </c>
      <c r="AM134" s="139" t="s">
        <v>312</v>
      </c>
      <c r="AN134" s="140">
        <v>80000</v>
      </c>
      <c r="AO134" s="140" t="s">
        <v>293</v>
      </c>
      <c r="AP134" s="141" t="s">
        <v>313</v>
      </c>
      <c r="AQ134" s="142">
        <f>IF(AO134="IVA Incluido",(AN134/1.19),AN134)</f>
        <v>80000</v>
      </c>
      <c r="AR134" s="143">
        <f>IF(AP134="Si tiene IVA",AQ134*19%,0)</f>
        <v>0</v>
      </c>
      <c r="AS134" s="143">
        <f>AQ134+AR134</f>
        <v>80000</v>
      </c>
      <c r="AT134" s="143">
        <f>IF(AB134="","",(AN134*G134))</f>
        <v>80000</v>
      </c>
      <c r="AU134" s="143">
        <f>IF(AB134="","",(AS134*G134))</f>
        <v>80000</v>
      </c>
      <c r="AV134" s="144">
        <f>IF(A134="","",AVERAGE(S134,AF134,AS134))</f>
        <v>77766.666666666672</v>
      </c>
      <c r="AW134" s="144">
        <f>IF(A134="","",AVERAGE(U134,AH134,AU134))</f>
        <v>77766.666666666672</v>
      </c>
      <c r="AX134" s="144">
        <f>IF(N134="","",STDEV(U134,AH134,AU134))</f>
        <v>6925.5565360000737</v>
      </c>
      <c r="AY134" s="145">
        <f>IF(N134="","",(AX134/AW134))</f>
        <v>8.9055591975997508E-2</v>
      </c>
      <c r="AZ134" s="5" t="s">
        <v>736</v>
      </c>
      <c r="BA134" s="7">
        <f>COUNTA(M134,Z134,AM134)</f>
        <v>3</v>
      </c>
    </row>
    <row r="135" spans="1:53" ht="210">
      <c r="A135" s="6" t="s">
        <v>278</v>
      </c>
      <c r="B135" s="6" t="s">
        <v>279</v>
      </c>
      <c r="C135" s="6"/>
      <c r="D135" s="6" t="s">
        <v>737</v>
      </c>
      <c r="E135" s="117" t="s">
        <v>733</v>
      </c>
      <c r="F135" s="118" t="s">
        <v>57</v>
      </c>
      <c r="G135" s="119">
        <v>1</v>
      </c>
      <c r="H135" s="118" t="s">
        <v>58</v>
      </c>
      <c r="I135" s="120" t="s">
        <v>282</v>
      </c>
      <c r="J135" s="121">
        <v>46153</v>
      </c>
      <c r="K135" s="122" t="s">
        <v>306</v>
      </c>
      <c r="L135" s="123" t="s">
        <v>284</v>
      </c>
      <c r="M135" s="121" t="s">
        <v>307</v>
      </c>
      <c r="N135" s="124">
        <v>230000</v>
      </c>
      <c r="O135" s="124" t="s">
        <v>293</v>
      </c>
      <c r="P135" s="124" t="s">
        <v>287</v>
      </c>
      <c r="Q135" s="125">
        <f>IF(O135="IVA Incluido",(N135/1.19),N135)</f>
        <v>230000</v>
      </c>
      <c r="R135" s="126">
        <f>IF(P135="Si tiene IVA",Q135*19%,IF(P135="Si tiene IPOCONSUMO",Q135*8%,0))</f>
        <v>43700</v>
      </c>
      <c r="S135" s="126">
        <f>Q135+R135</f>
        <v>273700</v>
      </c>
      <c r="T135" s="126">
        <f>IF(B135="","",(N135*G135))</f>
        <v>230000</v>
      </c>
      <c r="U135" s="126">
        <f>IF(B135="","",(S135*G135))</f>
        <v>273700</v>
      </c>
      <c r="V135" s="127" t="s">
        <v>282</v>
      </c>
      <c r="W135" s="128">
        <v>46153</v>
      </c>
      <c r="X135" s="129" t="s">
        <v>738</v>
      </c>
      <c r="Y135" s="130" t="s">
        <v>284</v>
      </c>
      <c r="Z135" s="131" t="s">
        <v>739</v>
      </c>
      <c r="AA135" s="132">
        <v>232500</v>
      </c>
      <c r="AB135" s="132" t="s">
        <v>293</v>
      </c>
      <c r="AC135" s="132" t="s">
        <v>287</v>
      </c>
      <c r="AD135" s="133">
        <f>IF(AB135="IVA Incluido",(AA135/1.19),AA135)</f>
        <v>232500</v>
      </c>
      <c r="AE135" s="134">
        <f>IF(AC135="Si tiene IVA",AD135*19%,IF(AC135="Si tiene IPOCONSUMO",AD135*8%,0))</f>
        <v>44175</v>
      </c>
      <c r="AF135" s="134">
        <f>AD135+AE135</f>
        <v>276675</v>
      </c>
      <c r="AG135" s="134">
        <f>IF(O135="","",(AA135*G135))</f>
        <v>232500</v>
      </c>
      <c r="AH135" s="134">
        <f>IF(O135="","",(AF135*G135))</f>
        <v>276675</v>
      </c>
      <c r="AI135" s="135" t="s">
        <v>282</v>
      </c>
      <c r="AJ135" s="136">
        <v>46153</v>
      </c>
      <c r="AK135" s="137" t="s">
        <v>308</v>
      </c>
      <c r="AL135" s="138" t="s">
        <v>284</v>
      </c>
      <c r="AM135" s="139" t="s">
        <v>637</v>
      </c>
      <c r="AN135" s="140">
        <v>200000</v>
      </c>
      <c r="AO135" s="140" t="s">
        <v>293</v>
      </c>
      <c r="AP135" s="141" t="s">
        <v>287</v>
      </c>
      <c r="AQ135" s="142">
        <f>IF(AO135="IVA Incluido",(AN135/1.19),AN135)</f>
        <v>200000</v>
      </c>
      <c r="AR135" s="143">
        <f>IF(AP135="Si tiene IVA",AQ135*19%,0)</f>
        <v>38000</v>
      </c>
      <c r="AS135" s="143">
        <f>AQ135+AR135</f>
        <v>238000</v>
      </c>
      <c r="AT135" s="143">
        <f>IF(AB135="","",(AN135*G135))</f>
        <v>200000</v>
      </c>
      <c r="AU135" s="143">
        <f>IF(AB135="","",(AS135*G135))</f>
        <v>238000</v>
      </c>
      <c r="AV135" s="144">
        <f>IF(A135="","",AVERAGE(S135,AF135,AS135))</f>
        <v>262791.66666666669</v>
      </c>
      <c r="AW135" s="144">
        <f>IF(A135="","",AVERAGE(U135,AH135,AU135))</f>
        <v>262791.66666666669</v>
      </c>
      <c r="AX135" s="144">
        <f>IF(N135="","",STDEV(U135,AH135,AU135))</f>
        <v>21521.679960758949</v>
      </c>
      <c r="AY135" s="145">
        <f>IF(N135="","",(AX135/AW135))</f>
        <v>8.1896356280040397E-2</v>
      </c>
      <c r="AZ135" s="5" t="s">
        <v>736</v>
      </c>
      <c r="BA135" s="7">
        <f>COUNTA(M135,Z135,AM135)</f>
        <v>3</v>
      </c>
    </row>
    <row r="136" spans="1:53" ht="210">
      <c r="A136" s="6" t="s">
        <v>278</v>
      </c>
      <c r="B136" s="6" t="s">
        <v>279</v>
      </c>
      <c r="C136" s="6"/>
      <c r="D136" s="6" t="s">
        <v>740</v>
      </c>
      <c r="E136" s="117" t="s">
        <v>733</v>
      </c>
      <c r="F136" s="118" t="s">
        <v>57</v>
      </c>
      <c r="G136" s="119">
        <v>1</v>
      </c>
      <c r="H136" s="118" t="s">
        <v>58</v>
      </c>
      <c r="I136" s="120" t="s">
        <v>282</v>
      </c>
      <c r="J136" s="121">
        <v>46153</v>
      </c>
      <c r="K136" s="122" t="s">
        <v>306</v>
      </c>
      <c r="L136" s="123" t="s">
        <v>284</v>
      </c>
      <c r="M136" s="121" t="s">
        <v>307</v>
      </c>
      <c r="N136" s="124">
        <v>120000</v>
      </c>
      <c r="O136" s="124" t="s">
        <v>293</v>
      </c>
      <c r="P136" s="124" t="s">
        <v>287</v>
      </c>
      <c r="Q136" s="125">
        <f>IF(O136="IVA Incluido",(N136/1.19),N136)</f>
        <v>120000</v>
      </c>
      <c r="R136" s="126">
        <f>IF(P136="Si tiene IVA",Q136*19%,0)</f>
        <v>22800</v>
      </c>
      <c r="S136" s="126">
        <f>Q136+R136</f>
        <v>142800</v>
      </c>
      <c r="T136" s="126">
        <f>IF(B136="","",(N136*G136))</f>
        <v>120000</v>
      </c>
      <c r="U136" s="126">
        <f>IF(B136="","",(S136*G136))</f>
        <v>142800</v>
      </c>
      <c r="V136" s="127" t="s">
        <v>282</v>
      </c>
      <c r="W136" s="128">
        <v>46153</v>
      </c>
      <c r="X136" s="129" t="s">
        <v>738</v>
      </c>
      <c r="Y136" s="130" t="s">
        <v>284</v>
      </c>
      <c r="Z136" s="131" t="s">
        <v>739</v>
      </c>
      <c r="AA136" s="132">
        <v>108000</v>
      </c>
      <c r="AB136" s="132" t="s">
        <v>293</v>
      </c>
      <c r="AC136" s="132" t="s">
        <v>287</v>
      </c>
      <c r="AD136" s="133">
        <f>IF(AB136="IVA Incluido",(AA136/1.19),AA136)</f>
        <v>108000</v>
      </c>
      <c r="AE136" s="134">
        <f>IF(AC136="Si tiene IVA",AD136*19%,0)</f>
        <v>20520</v>
      </c>
      <c r="AF136" s="134">
        <f>AD136+AE136</f>
        <v>128520</v>
      </c>
      <c r="AG136" s="134">
        <f>IF(O136="","",(AA136*G136))</f>
        <v>108000</v>
      </c>
      <c r="AH136" s="134">
        <f>IF(O136="","",(AF136*G136))</f>
        <v>128520</v>
      </c>
      <c r="AI136" s="135" t="s">
        <v>282</v>
      </c>
      <c r="AJ136" s="136">
        <v>46153</v>
      </c>
      <c r="AK136" s="137" t="s">
        <v>741</v>
      </c>
      <c r="AL136" s="138" t="s">
        <v>284</v>
      </c>
      <c r="AM136" s="139" t="s">
        <v>742</v>
      </c>
      <c r="AN136" s="140">
        <v>150000</v>
      </c>
      <c r="AO136" s="140" t="s">
        <v>293</v>
      </c>
      <c r="AP136" s="141" t="s">
        <v>313</v>
      </c>
      <c r="AQ136" s="142">
        <f>IF(AO136="IVA Incluido",(AN136/1.19),AN136)</f>
        <v>150000</v>
      </c>
      <c r="AR136" s="143">
        <f>IF(AP136="Si tiene IVA",AQ136*19%,0)</f>
        <v>0</v>
      </c>
      <c r="AS136" s="143">
        <f>AQ136+AR136</f>
        <v>150000</v>
      </c>
      <c r="AT136" s="143">
        <f>IF(AB136="","",(AN136*G136))</f>
        <v>150000</v>
      </c>
      <c r="AU136" s="143">
        <f>IF(AB136="","",(AS136*G136))</f>
        <v>150000</v>
      </c>
      <c r="AV136" s="144">
        <f>IF(A136="","",AVERAGE(S136,AF136,AS136))</f>
        <v>140440</v>
      </c>
      <c r="AW136" s="144">
        <f>IF(A136="","",AVERAGE(U136,AH136,AU136))</f>
        <v>140440</v>
      </c>
      <c r="AX136" s="144">
        <f>IF(N136="","",STDEV(U136,AH136,AU136))</f>
        <v>10932.73982128908</v>
      </c>
      <c r="AY136" s="145">
        <f>IF(N136="","",(AX136/AW136))</f>
        <v>7.784633880154572E-2</v>
      </c>
      <c r="AZ136" s="5" t="s">
        <v>736</v>
      </c>
      <c r="BA136" s="7">
        <f>COUNTA(M136,Z136,AM136)</f>
        <v>3</v>
      </c>
    </row>
    <row r="137" spans="1:53" ht="70">
      <c r="A137" s="6" t="s">
        <v>278</v>
      </c>
      <c r="B137" s="6" t="s">
        <v>351</v>
      </c>
      <c r="C137" s="6">
        <v>44121702</v>
      </c>
      <c r="D137" s="6" t="s">
        <v>743</v>
      </c>
      <c r="E137" s="117" t="s">
        <v>744</v>
      </c>
      <c r="F137" s="118" t="s">
        <v>57</v>
      </c>
      <c r="G137" s="119">
        <v>1</v>
      </c>
      <c r="H137" s="118" t="s">
        <v>58</v>
      </c>
      <c r="I137" s="120" t="s">
        <v>282</v>
      </c>
      <c r="J137" s="121">
        <v>46139</v>
      </c>
      <c r="K137" s="122" t="s">
        <v>745</v>
      </c>
      <c r="L137" s="123" t="s">
        <v>284</v>
      </c>
      <c r="M137" s="121" t="s">
        <v>679</v>
      </c>
      <c r="N137" s="124">
        <v>6435</v>
      </c>
      <c r="O137" s="124" t="s">
        <v>286</v>
      </c>
      <c r="P137" s="124" t="s">
        <v>287</v>
      </c>
      <c r="Q137" s="125">
        <f>IF(O137="IVA Incluido",(N137/1.19),N137)</f>
        <v>5407.5630252100846</v>
      </c>
      <c r="R137" s="126">
        <f>IF(P137="Si tiene IVA",Q137*19%,0)</f>
        <v>1027.4369747899161</v>
      </c>
      <c r="S137" s="126">
        <f>Q137+R137</f>
        <v>6435.0000000000009</v>
      </c>
      <c r="T137" s="126">
        <f>IF(B137="","",(N137*G137))</f>
        <v>6435</v>
      </c>
      <c r="U137" s="126">
        <f>IF(B137="","",(S137*G137))</f>
        <v>6435.0000000000009</v>
      </c>
      <c r="V137" s="127" t="s">
        <v>282</v>
      </c>
      <c r="W137" s="128">
        <v>46139</v>
      </c>
      <c r="X137" s="129" t="s">
        <v>577</v>
      </c>
      <c r="Y137" s="130" t="s">
        <v>289</v>
      </c>
      <c r="Z137" s="131" t="s">
        <v>746</v>
      </c>
      <c r="AA137" s="132">
        <v>5508</v>
      </c>
      <c r="AB137" s="132" t="s">
        <v>286</v>
      </c>
      <c r="AC137" s="132" t="s">
        <v>287</v>
      </c>
      <c r="AD137" s="133">
        <f>IF(AB137="IVA Incluido",(AA137/1.19),AA137)</f>
        <v>4628.5714285714284</v>
      </c>
      <c r="AE137" s="134">
        <f>IF(AC137="Si tiene IVA",AD137*19%,0)</f>
        <v>879.42857142857144</v>
      </c>
      <c r="AF137" s="134">
        <f>AD137+AE137</f>
        <v>5508</v>
      </c>
      <c r="AG137" s="134">
        <f>IF(O137="","",(AA137*G137))</f>
        <v>5508</v>
      </c>
      <c r="AH137" s="134">
        <f>IF(O137="","",(AF137*G137))</f>
        <v>5508</v>
      </c>
      <c r="AI137" s="135" t="s">
        <v>282</v>
      </c>
      <c r="AJ137" s="136">
        <v>46139</v>
      </c>
      <c r="AK137" s="137" t="s">
        <v>747</v>
      </c>
      <c r="AL137" s="138" t="s">
        <v>289</v>
      </c>
      <c r="AM137" s="139" t="s">
        <v>748</v>
      </c>
      <c r="AN137" s="140">
        <v>5913</v>
      </c>
      <c r="AO137" s="140" t="s">
        <v>286</v>
      </c>
      <c r="AP137" s="141" t="s">
        <v>287</v>
      </c>
      <c r="AQ137" s="142">
        <f>IF(AO137="IVA Incluido",(AN137/1.19),AN137)</f>
        <v>4968.90756302521</v>
      </c>
      <c r="AR137" s="143">
        <f>IF(AP137="Si tiene IVA",AQ137*19%,0)</f>
        <v>944.09243697478996</v>
      </c>
      <c r="AS137" s="143">
        <f>AQ137+AR137</f>
        <v>5913</v>
      </c>
      <c r="AT137" s="143">
        <f>IF(AB137="","",(AN137*G137))</f>
        <v>5913</v>
      </c>
      <c r="AU137" s="143">
        <f>IF(AB137="","",(AS137*G137))</f>
        <v>5913</v>
      </c>
      <c r="AV137" s="144">
        <f>IF(A137="","",AVERAGE(S137,AF137,AS137))</f>
        <v>5952</v>
      </c>
      <c r="AW137" s="144">
        <f>IF(A137="","",AVERAGE(U137,AH137,AU137))</f>
        <v>5952</v>
      </c>
      <c r="AX137" s="144">
        <f>IF(N137="","",STDEV(U137,AH137,AU137))</f>
        <v>464.72895326200671</v>
      </c>
      <c r="AY137" s="145">
        <f>IF(N137="","",(AX137/AW137))</f>
        <v>7.8079461233536068E-2</v>
      </c>
      <c r="AZ137" s="5"/>
      <c r="BA137" s="7">
        <f>COUNTA(M137,Z137,AM137)</f>
        <v>3</v>
      </c>
    </row>
    <row r="138" spans="1:53" ht="336">
      <c r="A138" s="6" t="s">
        <v>344</v>
      </c>
      <c r="B138" s="6" t="s">
        <v>344</v>
      </c>
      <c r="C138" s="6" t="s">
        <v>344</v>
      </c>
      <c r="D138" s="6" t="s">
        <v>749</v>
      </c>
      <c r="E138" s="117" t="s">
        <v>750</v>
      </c>
      <c r="F138" s="118" t="s">
        <v>347</v>
      </c>
      <c r="G138" s="119">
        <v>1</v>
      </c>
      <c r="H138" s="118"/>
      <c r="I138" s="120" t="s">
        <v>344</v>
      </c>
      <c r="J138" s="121" t="s">
        <v>344</v>
      </c>
      <c r="K138" s="122" t="s">
        <v>344</v>
      </c>
      <c r="L138" s="123" t="s">
        <v>344</v>
      </c>
      <c r="M138" s="121" t="s">
        <v>344</v>
      </c>
      <c r="N138" s="124"/>
      <c r="O138" s="124"/>
      <c r="P138" s="124"/>
      <c r="Q138" s="125" t="s">
        <v>348</v>
      </c>
      <c r="R138" s="126" t="s">
        <v>348</v>
      </c>
      <c r="S138" s="126" t="s">
        <v>348</v>
      </c>
      <c r="T138" s="126" t="s">
        <v>348</v>
      </c>
      <c r="U138" s="126" t="s">
        <v>348</v>
      </c>
      <c r="V138" s="127" t="s">
        <v>344</v>
      </c>
      <c r="W138" s="128" t="s">
        <v>344</v>
      </c>
      <c r="X138" s="129" t="s">
        <v>344</v>
      </c>
      <c r="Y138" s="130" t="s">
        <v>344</v>
      </c>
      <c r="Z138" s="131" t="s">
        <v>349</v>
      </c>
      <c r="AA138" s="132" t="s">
        <v>344</v>
      </c>
      <c r="AB138" s="132" t="s">
        <v>344</v>
      </c>
      <c r="AC138" s="132" t="s">
        <v>344</v>
      </c>
      <c r="AD138" s="133" t="s">
        <v>344</v>
      </c>
      <c r="AE138" s="134" t="s">
        <v>344</v>
      </c>
      <c r="AF138" s="134">
        <v>488125</v>
      </c>
      <c r="AG138" s="134">
        <v>5.5599999999999997E-2</v>
      </c>
      <c r="AH138" s="134">
        <v>515265</v>
      </c>
      <c r="AI138" s="135" t="s">
        <v>344</v>
      </c>
      <c r="AJ138" s="136" t="s">
        <v>344</v>
      </c>
      <c r="AK138" s="137" t="s">
        <v>344</v>
      </c>
      <c r="AL138" s="138" t="s">
        <v>344</v>
      </c>
      <c r="AM138" s="139" t="s">
        <v>350</v>
      </c>
      <c r="AN138" s="140" t="s">
        <v>344</v>
      </c>
      <c r="AO138" s="140" t="s">
        <v>344</v>
      </c>
      <c r="AP138" s="141" t="s">
        <v>344</v>
      </c>
      <c r="AQ138" s="142">
        <v>426597</v>
      </c>
      <c r="AR138" s="143">
        <v>81053</v>
      </c>
      <c r="AS138" s="143">
        <v>507650</v>
      </c>
      <c r="AT138" s="143">
        <v>426597</v>
      </c>
      <c r="AU138" s="143">
        <v>507650</v>
      </c>
      <c r="AV138" s="144">
        <v>511457</v>
      </c>
      <c r="AW138" s="144">
        <v>511457</v>
      </c>
      <c r="AX138" s="144">
        <v>5384.44</v>
      </c>
      <c r="AY138" s="145">
        <v>1.0500000000000001E-2</v>
      </c>
      <c r="AZ138" s="5"/>
      <c r="BA138" s="7"/>
    </row>
    <row r="139" spans="1:53" ht="70">
      <c r="A139" s="6" t="s">
        <v>278</v>
      </c>
      <c r="B139" s="6" t="s">
        <v>333</v>
      </c>
      <c r="C139" s="6">
        <v>90101603</v>
      </c>
      <c r="D139" s="6" t="s">
        <v>751</v>
      </c>
      <c r="E139" s="117" t="s">
        <v>752</v>
      </c>
      <c r="F139" s="118" t="s">
        <v>362</v>
      </c>
      <c r="G139" s="119">
        <v>1</v>
      </c>
      <c r="H139" s="118" t="s">
        <v>58</v>
      </c>
      <c r="I139" s="120"/>
      <c r="J139" s="121"/>
      <c r="K139" s="122"/>
      <c r="L139" s="123"/>
      <c r="M139" s="121"/>
      <c r="N139" s="124"/>
      <c r="O139" s="124"/>
      <c r="P139" s="124"/>
      <c r="Q139" s="125"/>
      <c r="R139" s="126"/>
      <c r="S139" s="126"/>
      <c r="T139" s="126"/>
      <c r="U139" s="126"/>
      <c r="V139" s="127" t="s">
        <v>282</v>
      </c>
      <c r="W139" s="128">
        <v>46094</v>
      </c>
      <c r="X139" s="129" t="s">
        <v>369</v>
      </c>
      <c r="Y139" s="130" t="s">
        <v>289</v>
      </c>
      <c r="Z139" s="131" t="s">
        <v>370</v>
      </c>
      <c r="AA139" s="132">
        <v>1282500</v>
      </c>
      <c r="AB139" s="132" t="s">
        <v>365</v>
      </c>
      <c r="AC139" s="132" t="s">
        <v>366</v>
      </c>
      <c r="AD139" s="133">
        <f>IF(AB139="IVA Incluido",(AA139/1.19),AA139)</f>
        <v>1282500</v>
      </c>
      <c r="AE139" s="134">
        <f>IF(AC139="Si tiene IVA",AD139*19%,0)</f>
        <v>0</v>
      </c>
      <c r="AF139" s="134">
        <f t="shared" ref="AF139:AF154" si="83">AD139+AE139</f>
        <v>1282500</v>
      </c>
      <c r="AG139" s="134">
        <f>IF(C139="","",(AA139*G139))</f>
        <v>1282500</v>
      </c>
      <c r="AH139" s="134">
        <f>IF(C139="","",(AF139*G139))</f>
        <v>1282500</v>
      </c>
      <c r="AI139" s="135" t="s">
        <v>753</v>
      </c>
      <c r="AJ139" s="136"/>
      <c r="AK139" s="137"/>
      <c r="AL139" s="138" t="s">
        <v>289</v>
      </c>
      <c r="AM139" s="139" t="s">
        <v>754</v>
      </c>
      <c r="AN139" s="140">
        <v>1200000</v>
      </c>
      <c r="AO139" s="140" t="s">
        <v>293</v>
      </c>
      <c r="AP139" s="141" t="s">
        <v>287</v>
      </c>
      <c r="AQ139" s="142">
        <f>IF(AO139="IVA Incluido",(AN139/1.19),AN139)</f>
        <v>1200000</v>
      </c>
      <c r="AR139" s="143">
        <f t="shared" ref="AR139:AR154" si="84">IF(AP139="Si tiene IVA",AQ139*19%,0)</f>
        <v>228000</v>
      </c>
      <c r="AS139" s="143">
        <f t="shared" ref="AS139:AS154" si="85">AQ139+AR139</f>
        <v>1428000</v>
      </c>
      <c r="AT139" s="143">
        <f t="shared" ref="AT139:AT154" si="86">IF(AB139="","",(AN139*G139))</f>
        <v>1200000</v>
      </c>
      <c r="AU139" s="143">
        <f t="shared" ref="AU139:AU154" si="87">IF(AB139="","",(AS139*G139))</f>
        <v>1428000</v>
      </c>
      <c r="AV139" s="144">
        <f t="shared" ref="AV139" si="88">IF(A139="","",AVERAGE(S139,AF139,AS139))</f>
        <v>1355250</v>
      </c>
      <c r="AW139" s="144">
        <f t="shared" ref="AW139" si="89">IF(A139="","",AVERAGE(U139,AH139,AU139))</f>
        <v>1355250</v>
      </c>
      <c r="AX139" s="144">
        <f>IF(B139="","",STDEV(AH139,AU139))</f>
        <v>102884.03666264267</v>
      </c>
      <c r="AY139" s="145">
        <f>IF(B139="","",(AX139/AW139))</f>
        <v>7.5915171859540803E-2</v>
      </c>
      <c r="AZ139" s="5" t="s">
        <v>755</v>
      </c>
      <c r="BA139" s="7">
        <f t="shared" ref="BA139:BA154" si="90">COUNTA(M139,Z139,AM139)</f>
        <v>2</v>
      </c>
    </row>
    <row r="140" spans="1:53" ht="84">
      <c r="A140" s="6" t="s">
        <v>278</v>
      </c>
      <c r="B140" s="6" t="s">
        <v>333</v>
      </c>
      <c r="C140" s="6">
        <v>90101603</v>
      </c>
      <c r="D140" s="6" t="s">
        <v>756</v>
      </c>
      <c r="E140" s="117" t="s">
        <v>757</v>
      </c>
      <c r="F140" s="118" t="s">
        <v>362</v>
      </c>
      <c r="G140" s="119">
        <v>1</v>
      </c>
      <c r="H140" s="118" t="s">
        <v>58</v>
      </c>
      <c r="I140" s="120" t="s">
        <v>282</v>
      </c>
      <c r="J140" s="121">
        <v>46134</v>
      </c>
      <c r="K140" s="122" t="s">
        <v>758</v>
      </c>
      <c r="L140" s="123" t="s">
        <v>289</v>
      </c>
      <c r="M140" s="121" t="s">
        <v>370</v>
      </c>
      <c r="N140" s="124">
        <v>641250</v>
      </c>
      <c r="O140" s="124" t="s">
        <v>293</v>
      </c>
      <c r="P140" s="124" t="s">
        <v>366</v>
      </c>
      <c r="Q140" s="125">
        <f>IF(O140="IVA Incluido",(N140/1.19),IF(O140="Ipoconsumo Incluido",(N140/1.08),N140))</f>
        <v>641250</v>
      </c>
      <c r="R140" s="126">
        <f>IF(P140="Si tiene IVA",Q140*19%,IF(P140="Si tiene IPOCONSUMO",Q140*8%,0))</f>
        <v>51300</v>
      </c>
      <c r="S140" s="126">
        <f t="shared" ref="S140:S154" si="91">Q140+R140</f>
        <v>692550</v>
      </c>
      <c r="T140" s="126">
        <f>IF(R140="IVA Incluido",(Q140/1.19),IF(R140="Ipoconsumo Incluido",(Q140/1.08),Q140))</f>
        <v>641250</v>
      </c>
      <c r="U140" s="126">
        <f>Q140+R140</f>
        <v>692550</v>
      </c>
      <c r="V140" s="127" t="s">
        <v>282</v>
      </c>
      <c r="W140" s="128">
        <v>46134</v>
      </c>
      <c r="X140" s="129" t="s">
        <v>477</v>
      </c>
      <c r="Y140" s="130" t="s">
        <v>289</v>
      </c>
      <c r="Z140" s="131" t="s">
        <v>392</v>
      </c>
      <c r="AA140" s="132">
        <v>588000</v>
      </c>
      <c r="AB140" s="132" t="s">
        <v>759</v>
      </c>
      <c r="AC140" s="132" t="s">
        <v>366</v>
      </c>
      <c r="AD140" s="133">
        <f>IF(AB140="IVA Incluido",(AA140/1.19),IF(AB140="Ipoconsumo Incluido",(AA140/1.08),AA140))</f>
        <v>544444.44444444438</v>
      </c>
      <c r="AE140" s="134">
        <f>IF(AC140="Si tiene IVA",AD140*19%,IF(AC140="Si tiene IPOCONSUMO",AD140*8%,0))</f>
        <v>43555.555555555555</v>
      </c>
      <c r="AF140" s="134">
        <f t="shared" si="83"/>
        <v>587999.99999999988</v>
      </c>
      <c r="AG140" s="134">
        <f>IF(AE140="IVA Incluido",(AD140/1.19),IF(AE140="Ipoconsumo Incluido",(AD140/1.08),AD140))</f>
        <v>544444.44444444438</v>
      </c>
      <c r="AH140" s="134">
        <f>AD140+AE140</f>
        <v>587999.99999999988</v>
      </c>
      <c r="AI140" s="135"/>
      <c r="AJ140" s="136"/>
      <c r="AK140" s="137"/>
      <c r="AL140" s="138"/>
      <c r="AM140" s="139"/>
      <c r="AN140" s="140"/>
      <c r="AO140" s="140"/>
      <c r="AP140" s="141"/>
      <c r="AQ140" s="142"/>
      <c r="AR140" s="143">
        <f t="shared" si="84"/>
        <v>0</v>
      </c>
      <c r="AS140" s="143">
        <f t="shared" si="85"/>
        <v>0</v>
      </c>
      <c r="AT140" s="143">
        <f t="shared" si="86"/>
        <v>0</v>
      </c>
      <c r="AU140" s="143">
        <f t="shared" si="87"/>
        <v>0</v>
      </c>
      <c r="AV140" s="144">
        <f>IF(A140="","",AVERAGE(S140,AF140))</f>
        <v>640275</v>
      </c>
      <c r="AW140" s="144">
        <f>IF(A140="","",AVERAGE(U140,AH140))</f>
        <v>640275</v>
      </c>
      <c r="AX140" s="144">
        <f>IF(N140="","",STDEV(U140,AH140))</f>
        <v>73928.013973053632</v>
      </c>
      <c r="AY140" s="145">
        <f t="shared" ref="AY140:AY154" si="92">IF(N140="","",(AX140/AW140))</f>
        <v>0.11546290886424369</v>
      </c>
      <c r="AZ140" s="5" t="s">
        <v>755</v>
      </c>
      <c r="BA140" s="7">
        <f t="shared" si="90"/>
        <v>2</v>
      </c>
    </row>
    <row r="141" spans="1:53" ht="56">
      <c r="A141" s="6" t="s">
        <v>278</v>
      </c>
      <c r="B141" s="6" t="s">
        <v>351</v>
      </c>
      <c r="C141" s="6">
        <v>60141001</v>
      </c>
      <c r="D141" s="6" t="s">
        <v>760</v>
      </c>
      <c r="E141" s="117" t="s">
        <v>761</v>
      </c>
      <c r="F141" s="118" t="s">
        <v>57</v>
      </c>
      <c r="G141" s="119">
        <v>1</v>
      </c>
      <c r="H141" s="118" t="s">
        <v>58</v>
      </c>
      <c r="I141" s="120" t="s">
        <v>295</v>
      </c>
      <c r="J141" s="121">
        <v>46071</v>
      </c>
      <c r="K141" s="122" t="s">
        <v>358</v>
      </c>
      <c r="L141" s="123" t="s">
        <v>289</v>
      </c>
      <c r="M141" s="121" t="s">
        <v>603</v>
      </c>
      <c r="N141" s="124">
        <v>13800</v>
      </c>
      <c r="O141" s="124" t="s">
        <v>286</v>
      </c>
      <c r="P141" s="124" t="s">
        <v>287</v>
      </c>
      <c r="Q141" s="125">
        <f>IF(O141="IVA Incluido",(N141/1.19),N141)</f>
        <v>11596.638655462186</v>
      </c>
      <c r="R141" s="126">
        <f t="shared" ref="R141:R154" si="93">IF(P141="Si tiene IVA",Q141*19%,0)</f>
        <v>2203.3613445378155</v>
      </c>
      <c r="S141" s="126">
        <f t="shared" si="91"/>
        <v>13800.000000000002</v>
      </c>
      <c r="T141" s="126">
        <f t="shared" ref="T141:T154" si="94">IF(B141="","",(N141*G141))</f>
        <v>13800</v>
      </c>
      <c r="U141" s="126">
        <f t="shared" ref="U141:U154" si="95">IF(B141="","",(S141*G141))</f>
        <v>13800.000000000002</v>
      </c>
      <c r="V141" s="127" t="s">
        <v>295</v>
      </c>
      <c r="W141" s="128">
        <v>46071</v>
      </c>
      <c r="X141" s="129" t="s">
        <v>579</v>
      </c>
      <c r="Y141" s="130" t="s">
        <v>289</v>
      </c>
      <c r="Z141" s="131" t="s">
        <v>671</v>
      </c>
      <c r="AA141" s="132">
        <v>10504</v>
      </c>
      <c r="AB141" s="132" t="s">
        <v>293</v>
      </c>
      <c r="AC141" s="132" t="s">
        <v>287</v>
      </c>
      <c r="AD141" s="133">
        <f t="shared" ref="AD141:AD154" si="96">IF(AB141="IVA Incluido",(AA141/1.19),AA141)</f>
        <v>10504</v>
      </c>
      <c r="AE141" s="134">
        <f t="shared" ref="AE141:AE154" si="97">IF(AC141="Si tiene IVA",AD141*19%,0)</f>
        <v>1995.76</v>
      </c>
      <c r="AF141" s="134">
        <f t="shared" si="83"/>
        <v>12499.76</v>
      </c>
      <c r="AG141" s="134">
        <f t="shared" ref="AG141:AG154" si="98">IF(O141="","",(AA141*G141))</f>
        <v>10504</v>
      </c>
      <c r="AH141" s="134">
        <f t="shared" ref="AH141:AH154" si="99">IF(O141="","",(AF141*G141))</f>
        <v>12499.76</v>
      </c>
      <c r="AI141" s="135" t="s">
        <v>295</v>
      </c>
      <c r="AJ141" s="136">
        <v>46071</v>
      </c>
      <c r="AK141" s="137" t="s">
        <v>356</v>
      </c>
      <c r="AL141" s="138" t="s">
        <v>289</v>
      </c>
      <c r="AM141" s="139" t="s">
        <v>357</v>
      </c>
      <c r="AN141" s="140">
        <v>8926</v>
      </c>
      <c r="AO141" s="140" t="s">
        <v>293</v>
      </c>
      <c r="AP141" s="141" t="s">
        <v>287</v>
      </c>
      <c r="AQ141" s="142">
        <f t="shared" ref="AQ141:AQ154" si="100">IF(AO141="IVA Incluido",(AN141/1.19),AN141)</f>
        <v>8926</v>
      </c>
      <c r="AR141" s="143">
        <f t="shared" si="84"/>
        <v>1695.94</v>
      </c>
      <c r="AS141" s="143">
        <f t="shared" si="85"/>
        <v>10621.94</v>
      </c>
      <c r="AT141" s="143">
        <f t="shared" si="86"/>
        <v>8926</v>
      </c>
      <c r="AU141" s="143">
        <f t="shared" si="87"/>
        <v>10621.94</v>
      </c>
      <c r="AV141" s="144">
        <f t="shared" ref="AV141:AV154" si="101">IF(A141="","",AVERAGE(S141,AF141,AS141))</f>
        <v>12307.233333333335</v>
      </c>
      <c r="AW141" s="144">
        <f t="shared" ref="AW141:AW154" si="102">IF(A141="","",AVERAGE(U141,AH141,AU141))</f>
        <v>12307.233333333335</v>
      </c>
      <c r="AX141" s="144">
        <f t="shared" ref="AX141:AX154" si="103">IF(N141="","",STDEV(U141,AH141,AU141))</f>
        <v>1597.7534944206207</v>
      </c>
      <c r="AY141" s="145">
        <f t="shared" si="92"/>
        <v>0.12982231271208697</v>
      </c>
      <c r="AZ141" s="5"/>
      <c r="BA141" s="7">
        <f t="shared" si="90"/>
        <v>3</v>
      </c>
    </row>
    <row r="142" spans="1:53" ht="56">
      <c r="A142" s="6" t="s">
        <v>278</v>
      </c>
      <c r="B142" s="6" t="s">
        <v>279</v>
      </c>
      <c r="C142" s="6">
        <v>53102516</v>
      </c>
      <c r="D142" s="6" t="s">
        <v>762</v>
      </c>
      <c r="E142" s="117" t="s">
        <v>763</v>
      </c>
      <c r="F142" s="118" t="s">
        <v>57</v>
      </c>
      <c r="G142" s="119">
        <v>1</v>
      </c>
      <c r="H142" s="118" t="s">
        <v>58</v>
      </c>
      <c r="I142" s="120" t="s">
        <v>327</v>
      </c>
      <c r="J142" s="121">
        <v>46070</v>
      </c>
      <c r="K142" s="122" t="s">
        <v>296</v>
      </c>
      <c r="L142" s="123" t="s">
        <v>289</v>
      </c>
      <c r="M142" s="121" t="s">
        <v>292</v>
      </c>
      <c r="N142" s="124">
        <v>28000</v>
      </c>
      <c r="O142" s="124" t="s">
        <v>293</v>
      </c>
      <c r="P142" s="124" t="s">
        <v>287</v>
      </c>
      <c r="Q142" s="125">
        <f>IF(O142="IVA Incluido",(N142/1.19),N142)</f>
        <v>28000</v>
      </c>
      <c r="R142" s="126">
        <f t="shared" si="93"/>
        <v>5320</v>
      </c>
      <c r="S142" s="126">
        <f t="shared" si="91"/>
        <v>33320</v>
      </c>
      <c r="T142" s="126">
        <f t="shared" si="94"/>
        <v>28000</v>
      </c>
      <c r="U142" s="126">
        <f t="shared" si="95"/>
        <v>33320</v>
      </c>
      <c r="V142" s="127" t="s">
        <v>327</v>
      </c>
      <c r="W142" s="128">
        <v>46071</v>
      </c>
      <c r="X142" s="129" t="s">
        <v>303</v>
      </c>
      <c r="Y142" s="130" t="s">
        <v>289</v>
      </c>
      <c r="Z142" s="131" t="s">
        <v>300</v>
      </c>
      <c r="AA142" s="132">
        <v>25000</v>
      </c>
      <c r="AB142" s="132" t="s">
        <v>293</v>
      </c>
      <c r="AC142" s="132" t="s">
        <v>313</v>
      </c>
      <c r="AD142" s="133">
        <f t="shared" si="96"/>
        <v>25000</v>
      </c>
      <c r="AE142" s="134">
        <f t="shared" si="97"/>
        <v>0</v>
      </c>
      <c r="AF142" s="134">
        <f t="shared" si="83"/>
        <v>25000</v>
      </c>
      <c r="AG142" s="134">
        <f t="shared" si="98"/>
        <v>25000</v>
      </c>
      <c r="AH142" s="134">
        <f t="shared" si="99"/>
        <v>25000</v>
      </c>
      <c r="AI142" s="135" t="s">
        <v>327</v>
      </c>
      <c r="AJ142" s="136">
        <v>46071</v>
      </c>
      <c r="AK142" s="137" t="s">
        <v>311</v>
      </c>
      <c r="AL142" s="138" t="s">
        <v>289</v>
      </c>
      <c r="AM142" s="139" t="s">
        <v>312</v>
      </c>
      <c r="AN142" s="140">
        <v>25000</v>
      </c>
      <c r="AO142" s="140" t="s">
        <v>293</v>
      </c>
      <c r="AP142" s="141" t="s">
        <v>313</v>
      </c>
      <c r="AQ142" s="142">
        <f t="shared" si="100"/>
        <v>25000</v>
      </c>
      <c r="AR142" s="143">
        <f t="shared" si="84"/>
        <v>0</v>
      </c>
      <c r="AS142" s="143">
        <f t="shared" si="85"/>
        <v>25000</v>
      </c>
      <c r="AT142" s="143">
        <f t="shared" si="86"/>
        <v>25000</v>
      </c>
      <c r="AU142" s="143">
        <f t="shared" si="87"/>
        <v>25000</v>
      </c>
      <c r="AV142" s="144">
        <f t="shared" si="101"/>
        <v>27773.333333333332</v>
      </c>
      <c r="AW142" s="144">
        <f t="shared" si="102"/>
        <v>27773.333333333332</v>
      </c>
      <c r="AX142" s="144">
        <f t="shared" si="103"/>
        <v>4803.5542396576784</v>
      </c>
      <c r="AY142" s="145">
        <f t="shared" si="92"/>
        <v>0.17295562552776086</v>
      </c>
      <c r="AZ142" s="5"/>
      <c r="BA142" s="7">
        <f t="shared" si="90"/>
        <v>3</v>
      </c>
    </row>
    <row r="143" spans="1:53" ht="70">
      <c r="A143" s="6" t="s">
        <v>278</v>
      </c>
      <c r="B143" s="6" t="s">
        <v>279</v>
      </c>
      <c r="C143" s="6">
        <v>53102516</v>
      </c>
      <c r="D143" s="6" t="s">
        <v>764</v>
      </c>
      <c r="E143" s="117" t="s">
        <v>765</v>
      </c>
      <c r="F143" s="118" t="s">
        <v>57</v>
      </c>
      <c r="G143" s="119">
        <v>1</v>
      </c>
      <c r="H143" s="118" t="s">
        <v>58</v>
      </c>
      <c r="I143" s="120" t="s">
        <v>327</v>
      </c>
      <c r="J143" s="121">
        <v>46072</v>
      </c>
      <c r="K143" s="122" t="s">
        <v>328</v>
      </c>
      <c r="L143" s="123" t="s">
        <v>289</v>
      </c>
      <c r="M143" s="121" t="s">
        <v>307</v>
      </c>
      <c r="N143" s="124">
        <v>18000</v>
      </c>
      <c r="O143" s="124" t="s">
        <v>293</v>
      </c>
      <c r="P143" s="124" t="s">
        <v>287</v>
      </c>
      <c r="Q143" s="125">
        <f>IF(O143="IVA Incluido",(N143/1.19),N143)</f>
        <v>18000</v>
      </c>
      <c r="R143" s="126">
        <f t="shared" si="93"/>
        <v>3420</v>
      </c>
      <c r="S143" s="126">
        <f t="shared" si="91"/>
        <v>21420</v>
      </c>
      <c r="T143" s="126">
        <f t="shared" si="94"/>
        <v>18000</v>
      </c>
      <c r="U143" s="126">
        <f t="shared" si="95"/>
        <v>21420</v>
      </c>
      <c r="V143" s="127" t="s">
        <v>327</v>
      </c>
      <c r="W143" s="128">
        <v>46072</v>
      </c>
      <c r="X143" s="129" t="s">
        <v>303</v>
      </c>
      <c r="Y143" s="130" t="s">
        <v>289</v>
      </c>
      <c r="Z143" s="131" t="s">
        <v>300</v>
      </c>
      <c r="AA143" s="132">
        <v>20500</v>
      </c>
      <c r="AB143" s="132" t="s">
        <v>286</v>
      </c>
      <c r="AC143" s="132" t="s">
        <v>287</v>
      </c>
      <c r="AD143" s="133">
        <f t="shared" si="96"/>
        <v>17226.89075630252</v>
      </c>
      <c r="AE143" s="134">
        <f t="shared" si="97"/>
        <v>3273.1092436974791</v>
      </c>
      <c r="AF143" s="134">
        <f t="shared" si="83"/>
        <v>20500</v>
      </c>
      <c r="AG143" s="134">
        <f t="shared" si="98"/>
        <v>20500</v>
      </c>
      <c r="AH143" s="134">
        <f t="shared" si="99"/>
        <v>20500</v>
      </c>
      <c r="AI143" s="135" t="s">
        <v>327</v>
      </c>
      <c r="AJ143" s="136">
        <v>46072</v>
      </c>
      <c r="AK143" s="137" t="s">
        <v>311</v>
      </c>
      <c r="AL143" s="138" t="s">
        <v>289</v>
      </c>
      <c r="AM143" s="139" t="s">
        <v>312</v>
      </c>
      <c r="AN143" s="140">
        <v>25000</v>
      </c>
      <c r="AO143" s="140" t="s">
        <v>293</v>
      </c>
      <c r="AP143" s="141" t="s">
        <v>313</v>
      </c>
      <c r="AQ143" s="142">
        <f t="shared" si="100"/>
        <v>25000</v>
      </c>
      <c r="AR143" s="143">
        <f t="shared" si="84"/>
        <v>0</v>
      </c>
      <c r="AS143" s="143">
        <f t="shared" si="85"/>
        <v>25000</v>
      </c>
      <c r="AT143" s="143">
        <f t="shared" si="86"/>
        <v>25000</v>
      </c>
      <c r="AU143" s="143">
        <f t="shared" si="87"/>
        <v>25000</v>
      </c>
      <c r="AV143" s="144">
        <f t="shared" si="101"/>
        <v>22306.666666666668</v>
      </c>
      <c r="AW143" s="144">
        <f t="shared" si="102"/>
        <v>22306.666666666668</v>
      </c>
      <c r="AX143" s="144">
        <f t="shared" si="103"/>
        <v>2377.4215724884243</v>
      </c>
      <c r="AY143" s="145">
        <f t="shared" si="92"/>
        <v>0.10657897067342009</v>
      </c>
      <c r="AZ143" s="5"/>
      <c r="BA143" s="7">
        <f t="shared" si="90"/>
        <v>3</v>
      </c>
    </row>
    <row r="144" spans="1:53" ht="168">
      <c r="A144" s="6" t="s">
        <v>278</v>
      </c>
      <c r="B144" s="6" t="s">
        <v>279</v>
      </c>
      <c r="C144" s="6">
        <v>53102516</v>
      </c>
      <c r="D144" s="6" t="s">
        <v>766</v>
      </c>
      <c r="E144" s="117" t="s">
        <v>767</v>
      </c>
      <c r="F144" s="118" t="s">
        <v>57</v>
      </c>
      <c r="G144" s="119">
        <v>1</v>
      </c>
      <c r="H144" s="118" t="s">
        <v>58</v>
      </c>
      <c r="I144" s="120" t="s">
        <v>282</v>
      </c>
      <c r="J144" s="121">
        <v>46153</v>
      </c>
      <c r="K144" s="122" t="s">
        <v>329</v>
      </c>
      <c r="L144" s="123" t="s">
        <v>284</v>
      </c>
      <c r="M144" s="121" t="s">
        <v>330</v>
      </c>
      <c r="N144" s="124">
        <v>15000</v>
      </c>
      <c r="O144" s="124" t="s">
        <v>293</v>
      </c>
      <c r="P144" s="124" t="s">
        <v>313</v>
      </c>
      <c r="Q144" s="125">
        <v>15000</v>
      </c>
      <c r="R144" s="126">
        <f t="shared" si="93"/>
        <v>0</v>
      </c>
      <c r="S144" s="126">
        <f t="shared" si="91"/>
        <v>15000</v>
      </c>
      <c r="T144" s="126">
        <f t="shared" si="94"/>
        <v>15000</v>
      </c>
      <c r="U144" s="126">
        <f t="shared" si="95"/>
        <v>15000</v>
      </c>
      <c r="V144" s="127" t="s">
        <v>768</v>
      </c>
      <c r="W144" s="128">
        <v>46147</v>
      </c>
      <c r="X144" s="129" t="s">
        <v>328</v>
      </c>
      <c r="Y144" s="130" t="s">
        <v>284</v>
      </c>
      <c r="Z144" s="131" t="s">
        <v>307</v>
      </c>
      <c r="AA144" s="132">
        <v>15000</v>
      </c>
      <c r="AB144" s="132" t="s">
        <v>293</v>
      </c>
      <c r="AC144" s="132" t="s">
        <v>287</v>
      </c>
      <c r="AD144" s="133">
        <f t="shared" si="96"/>
        <v>15000</v>
      </c>
      <c r="AE144" s="134">
        <f t="shared" si="97"/>
        <v>2850</v>
      </c>
      <c r="AF144" s="134">
        <f t="shared" si="83"/>
        <v>17850</v>
      </c>
      <c r="AG144" s="134">
        <f t="shared" si="98"/>
        <v>15000</v>
      </c>
      <c r="AH144" s="134">
        <f t="shared" si="99"/>
        <v>17850</v>
      </c>
      <c r="AI144" s="135" t="s">
        <v>295</v>
      </c>
      <c r="AJ144" s="136">
        <v>46147</v>
      </c>
      <c r="AK144" s="137" t="s">
        <v>283</v>
      </c>
      <c r="AL144" s="138" t="s">
        <v>284</v>
      </c>
      <c r="AM144" s="139" t="s">
        <v>283</v>
      </c>
      <c r="AN144" s="140">
        <v>18500</v>
      </c>
      <c r="AO144" s="140" t="s">
        <v>313</v>
      </c>
      <c r="AP144" s="141" t="s">
        <v>313</v>
      </c>
      <c r="AQ144" s="142">
        <f t="shared" si="100"/>
        <v>18500</v>
      </c>
      <c r="AR144" s="143">
        <f t="shared" si="84"/>
        <v>0</v>
      </c>
      <c r="AS144" s="143">
        <f t="shared" si="85"/>
        <v>18500</v>
      </c>
      <c r="AT144" s="143">
        <f t="shared" si="86"/>
        <v>18500</v>
      </c>
      <c r="AU144" s="143">
        <f t="shared" si="87"/>
        <v>18500</v>
      </c>
      <c r="AV144" s="144">
        <f t="shared" si="101"/>
        <v>17116.666666666668</v>
      </c>
      <c r="AW144" s="144">
        <f t="shared" si="102"/>
        <v>17116.666666666668</v>
      </c>
      <c r="AX144" s="144">
        <f t="shared" si="103"/>
        <v>1861.6748731540997</v>
      </c>
      <c r="AY144" s="145">
        <f t="shared" si="92"/>
        <v>0.10876386795447515</v>
      </c>
      <c r="AZ144" s="5"/>
      <c r="BA144" s="7">
        <f t="shared" si="90"/>
        <v>3</v>
      </c>
    </row>
    <row r="145" spans="1:53" ht="84">
      <c r="A145" s="6" t="s">
        <v>278</v>
      </c>
      <c r="B145" s="6" t="s">
        <v>351</v>
      </c>
      <c r="C145" s="6">
        <v>60121226</v>
      </c>
      <c r="D145" s="6" t="s">
        <v>769</v>
      </c>
      <c r="E145" s="117" t="s">
        <v>770</v>
      </c>
      <c r="F145" s="118" t="s">
        <v>57</v>
      </c>
      <c r="G145" s="119">
        <v>1</v>
      </c>
      <c r="H145" s="118" t="s">
        <v>58</v>
      </c>
      <c r="I145" s="120" t="s">
        <v>295</v>
      </c>
      <c r="J145" s="121">
        <v>46072</v>
      </c>
      <c r="K145" s="122" t="s">
        <v>771</v>
      </c>
      <c r="L145" s="123" t="s">
        <v>289</v>
      </c>
      <c r="M145" s="121" t="s">
        <v>91</v>
      </c>
      <c r="N145" s="124">
        <v>19900</v>
      </c>
      <c r="O145" s="124" t="s">
        <v>286</v>
      </c>
      <c r="P145" s="124" t="s">
        <v>287</v>
      </c>
      <c r="Q145" s="125">
        <f t="shared" ref="Q145:Q154" si="104">IF(O145="IVA Incluido",(N145/1.19),N145)</f>
        <v>16722.689075630253</v>
      </c>
      <c r="R145" s="126">
        <f t="shared" si="93"/>
        <v>3177.3109243697481</v>
      </c>
      <c r="S145" s="126">
        <f t="shared" si="91"/>
        <v>19900</v>
      </c>
      <c r="T145" s="126">
        <f t="shared" si="94"/>
        <v>19900</v>
      </c>
      <c r="U145" s="126">
        <f t="shared" si="95"/>
        <v>19900</v>
      </c>
      <c r="V145" s="127" t="s">
        <v>295</v>
      </c>
      <c r="W145" s="128">
        <v>46072</v>
      </c>
      <c r="X145" s="129" t="s">
        <v>356</v>
      </c>
      <c r="Y145" s="130" t="s">
        <v>289</v>
      </c>
      <c r="Z145" s="131" t="s">
        <v>357</v>
      </c>
      <c r="AA145" s="132">
        <v>18200</v>
      </c>
      <c r="AB145" s="132" t="s">
        <v>293</v>
      </c>
      <c r="AC145" s="132" t="s">
        <v>287</v>
      </c>
      <c r="AD145" s="133">
        <f t="shared" si="96"/>
        <v>18200</v>
      </c>
      <c r="AE145" s="134">
        <f t="shared" si="97"/>
        <v>3458</v>
      </c>
      <c r="AF145" s="134">
        <f t="shared" si="83"/>
        <v>21658</v>
      </c>
      <c r="AG145" s="134">
        <f t="shared" si="98"/>
        <v>18200</v>
      </c>
      <c r="AH145" s="134">
        <f t="shared" si="99"/>
        <v>21658</v>
      </c>
      <c r="AI145" s="135" t="s">
        <v>295</v>
      </c>
      <c r="AJ145" s="136">
        <v>46072</v>
      </c>
      <c r="AK145" s="137" t="s">
        <v>772</v>
      </c>
      <c r="AL145" s="138" t="s">
        <v>289</v>
      </c>
      <c r="AM145" s="139" t="s">
        <v>723</v>
      </c>
      <c r="AN145" s="140">
        <v>17500</v>
      </c>
      <c r="AO145" s="140" t="s">
        <v>286</v>
      </c>
      <c r="AP145" s="141" t="s">
        <v>287</v>
      </c>
      <c r="AQ145" s="142">
        <f t="shared" si="100"/>
        <v>14705.882352941177</v>
      </c>
      <c r="AR145" s="143">
        <f t="shared" si="84"/>
        <v>2794.1176470588234</v>
      </c>
      <c r="AS145" s="143">
        <f t="shared" si="85"/>
        <v>17500</v>
      </c>
      <c r="AT145" s="143">
        <f t="shared" si="86"/>
        <v>17500</v>
      </c>
      <c r="AU145" s="143">
        <f t="shared" si="87"/>
        <v>17500</v>
      </c>
      <c r="AV145" s="144">
        <f t="shared" si="101"/>
        <v>19686</v>
      </c>
      <c r="AW145" s="144">
        <f t="shared" si="102"/>
        <v>19686</v>
      </c>
      <c r="AX145" s="144">
        <f t="shared" si="103"/>
        <v>2087.2441160535104</v>
      </c>
      <c r="AY145" s="145">
        <f t="shared" si="92"/>
        <v>0.1060268269863614</v>
      </c>
      <c r="AZ145" s="5"/>
      <c r="BA145" s="7">
        <f t="shared" si="90"/>
        <v>3</v>
      </c>
    </row>
    <row r="146" spans="1:53" ht="84">
      <c r="A146" s="6" t="s">
        <v>278</v>
      </c>
      <c r="B146" s="6" t="s">
        <v>351</v>
      </c>
      <c r="C146" s="6">
        <v>60121226</v>
      </c>
      <c r="D146" s="6" t="s">
        <v>773</v>
      </c>
      <c r="E146" s="117" t="s">
        <v>774</v>
      </c>
      <c r="F146" s="118" t="s">
        <v>57</v>
      </c>
      <c r="G146" s="119">
        <v>1</v>
      </c>
      <c r="H146" s="118" t="s">
        <v>58</v>
      </c>
      <c r="I146" s="120" t="s">
        <v>295</v>
      </c>
      <c r="J146" s="121">
        <v>46072</v>
      </c>
      <c r="K146" s="122" t="s">
        <v>579</v>
      </c>
      <c r="L146" s="123" t="s">
        <v>289</v>
      </c>
      <c r="M146" s="121" t="s">
        <v>580</v>
      </c>
      <c r="N146" s="124">
        <v>18319</v>
      </c>
      <c r="O146" s="124" t="s">
        <v>293</v>
      </c>
      <c r="P146" s="124" t="s">
        <v>287</v>
      </c>
      <c r="Q146" s="125">
        <f t="shared" si="104"/>
        <v>18319</v>
      </c>
      <c r="R146" s="126">
        <f t="shared" si="93"/>
        <v>3480.61</v>
      </c>
      <c r="S146" s="126">
        <f t="shared" si="91"/>
        <v>21799.61</v>
      </c>
      <c r="T146" s="126">
        <f t="shared" si="94"/>
        <v>18319</v>
      </c>
      <c r="U146" s="126">
        <f t="shared" si="95"/>
        <v>21799.61</v>
      </c>
      <c r="V146" s="127" t="s">
        <v>295</v>
      </c>
      <c r="W146" s="128">
        <v>46072</v>
      </c>
      <c r="X146" s="129" t="s">
        <v>358</v>
      </c>
      <c r="Y146" s="130" t="s">
        <v>289</v>
      </c>
      <c r="Z146" s="131" t="s">
        <v>595</v>
      </c>
      <c r="AA146" s="132">
        <v>20400</v>
      </c>
      <c r="AB146" s="132" t="s">
        <v>286</v>
      </c>
      <c r="AC146" s="132" t="s">
        <v>287</v>
      </c>
      <c r="AD146" s="133">
        <f t="shared" si="96"/>
        <v>17142.857142857145</v>
      </c>
      <c r="AE146" s="134">
        <f t="shared" si="97"/>
        <v>3257.1428571428578</v>
      </c>
      <c r="AF146" s="134">
        <f t="shared" si="83"/>
        <v>20400.000000000004</v>
      </c>
      <c r="AG146" s="134">
        <f t="shared" si="98"/>
        <v>20400</v>
      </c>
      <c r="AH146" s="134">
        <f t="shared" si="99"/>
        <v>20400.000000000004</v>
      </c>
      <c r="AI146" s="135" t="s">
        <v>295</v>
      </c>
      <c r="AJ146" s="136">
        <v>46072</v>
      </c>
      <c r="AK146" s="137" t="s">
        <v>775</v>
      </c>
      <c r="AL146" s="138" t="s">
        <v>289</v>
      </c>
      <c r="AM146" s="139" t="s">
        <v>91</v>
      </c>
      <c r="AN146" s="140">
        <v>24900</v>
      </c>
      <c r="AO146" s="140" t="s">
        <v>286</v>
      </c>
      <c r="AP146" s="141" t="s">
        <v>287</v>
      </c>
      <c r="AQ146" s="142">
        <f t="shared" si="100"/>
        <v>20924.36974789916</v>
      </c>
      <c r="AR146" s="143">
        <f t="shared" si="84"/>
        <v>3975.6302521008406</v>
      </c>
      <c r="AS146" s="143">
        <f t="shared" si="85"/>
        <v>24900</v>
      </c>
      <c r="AT146" s="143">
        <f t="shared" si="86"/>
        <v>24900</v>
      </c>
      <c r="AU146" s="143">
        <f t="shared" si="87"/>
        <v>24900</v>
      </c>
      <c r="AV146" s="144">
        <f t="shared" si="101"/>
        <v>22366.536666666667</v>
      </c>
      <c r="AW146" s="144">
        <f t="shared" si="102"/>
        <v>22366.536666666667</v>
      </c>
      <c r="AX146" s="144">
        <f t="shared" si="103"/>
        <v>2302.9447201427406</v>
      </c>
      <c r="AY146" s="145">
        <f t="shared" si="92"/>
        <v>0.10296384972175281</v>
      </c>
      <c r="AZ146" s="5"/>
      <c r="BA146" s="7">
        <f t="shared" si="90"/>
        <v>3</v>
      </c>
    </row>
    <row r="147" spans="1:53" ht="98">
      <c r="A147" s="6" t="s">
        <v>278</v>
      </c>
      <c r="B147" s="6" t="s">
        <v>351</v>
      </c>
      <c r="C147" s="6"/>
      <c r="D147" s="6" t="s">
        <v>776</v>
      </c>
      <c r="E147" s="117" t="s">
        <v>777</v>
      </c>
      <c r="F147" s="118" t="s">
        <v>57</v>
      </c>
      <c r="G147" s="119">
        <v>1</v>
      </c>
      <c r="H147" s="118" t="s">
        <v>58</v>
      </c>
      <c r="I147" s="120" t="s">
        <v>295</v>
      </c>
      <c r="J147" s="121">
        <v>46072</v>
      </c>
      <c r="K147" s="122" t="s">
        <v>778</v>
      </c>
      <c r="L147" s="123" t="s">
        <v>289</v>
      </c>
      <c r="M147" s="121" t="s">
        <v>779</v>
      </c>
      <c r="N147" s="124">
        <v>14000</v>
      </c>
      <c r="O147" s="124" t="s">
        <v>286</v>
      </c>
      <c r="P147" s="124" t="s">
        <v>287</v>
      </c>
      <c r="Q147" s="125">
        <f t="shared" si="104"/>
        <v>11764.705882352942</v>
      </c>
      <c r="R147" s="126">
        <f t="shared" si="93"/>
        <v>2235.294117647059</v>
      </c>
      <c r="S147" s="126">
        <f t="shared" si="91"/>
        <v>14000.000000000002</v>
      </c>
      <c r="T147" s="126">
        <f t="shared" si="94"/>
        <v>14000</v>
      </c>
      <c r="U147" s="126">
        <f t="shared" si="95"/>
        <v>14000.000000000002</v>
      </c>
      <c r="V147" s="127" t="s">
        <v>295</v>
      </c>
      <c r="W147" s="128">
        <v>46072</v>
      </c>
      <c r="X147" s="129" t="s">
        <v>780</v>
      </c>
      <c r="Y147" s="130" t="s">
        <v>289</v>
      </c>
      <c r="Z147" s="131" t="s">
        <v>781</v>
      </c>
      <c r="AA147" s="132">
        <v>13600</v>
      </c>
      <c r="AB147" s="132" t="s">
        <v>286</v>
      </c>
      <c r="AC147" s="132" t="s">
        <v>287</v>
      </c>
      <c r="AD147" s="133">
        <f t="shared" si="96"/>
        <v>11428.571428571429</v>
      </c>
      <c r="AE147" s="134">
        <f t="shared" si="97"/>
        <v>2171.4285714285716</v>
      </c>
      <c r="AF147" s="134">
        <f t="shared" si="83"/>
        <v>13600</v>
      </c>
      <c r="AG147" s="134">
        <f t="shared" si="98"/>
        <v>13600</v>
      </c>
      <c r="AH147" s="134">
        <f t="shared" si="99"/>
        <v>13600</v>
      </c>
      <c r="AI147" s="135" t="s">
        <v>295</v>
      </c>
      <c r="AJ147" s="136">
        <v>46072</v>
      </c>
      <c r="AK147" s="137" t="s">
        <v>782</v>
      </c>
      <c r="AL147" s="138" t="s">
        <v>289</v>
      </c>
      <c r="AM147" s="139" t="s">
        <v>783</v>
      </c>
      <c r="AN147" s="140">
        <v>12000</v>
      </c>
      <c r="AO147" s="140" t="s">
        <v>286</v>
      </c>
      <c r="AP147" s="141" t="s">
        <v>287</v>
      </c>
      <c r="AQ147" s="142">
        <f t="shared" si="100"/>
        <v>10084.033613445379</v>
      </c>
      <c r="AR147" s="143">
        <f t="shared" si="84"/>
        <v>1915.966386554622</v>
      </c>
      <c r="AS147" s="143">
        <f t="shared" si="85"/>
        <v>12000.000000000002</v>
      </c>
      <c r="AT147" s="143">
        <f t="shared" si="86"/>
        <v>12000</v>
      </c>
      <c r="AU147" s="143">
        <f t="shared" si="87"/>
        <v>12000.000000000002</v>
      </c>
      <c r="AV147" s="144">
        <f t="shared" si="101"/>
        <v>13200</v>
      </c>
      <c r="AW147" s="144">
        <f t="shared" si="102"/>
        <v>13200</v>
      </c>
      <c r="AX147" s="144">
        <f t="shared" si="103"/>
        <v>1058.3005244258359</v>
      </c>
      <c r="AY147" s="145">
        <f t="shared" si="92"/>
        <v>8.0174282153472415E-2</v>
      </c>
      <c r="AZ147" s="5"/>
      <c r="BA147" s="7">
        <f t="shared" si="90"/>
        <v>3</v>
      </c>
    </row>
    <row r="148" spans="1:53" ht="70">
      <c r="A148" s="6" t="s">
        <v>278</v>
      </c>
      <c r="B148" s="6" t="s">
        <v>351</v>
      </c>
      <c r="C148" s="6"/>
      <c r="D148" s="6" t="s">
        <v>784</v>
      </c>
      <c r="E148" s="117" t="s">
        <v>785</v>
      </c>
      <c r="F148" s="118" t="s">
        <v>57</v>
      </c>
      <c r="G148" s="119">
        <v>1</v>
      </c>
      <c r="H148" s="118" t="s">
        <v>58</v>
      </c>
      <c r="I148" s="120" t="s">
        <v>295</v>
      </c>
      <c r="J148" s="121">
        <v>46072</v>
      </c>
      <c r="K148" s="122" t="s">
        <v>786</v>
      </c>
      <c r="L148" s="123" t="s">
        <v>289</v>
      </c>
      <c r="M148" s="121" t="s">
        <v>787</v>
      </c>
      <c r="N148" s="124">
        <v>11900</v>
      </c>
      <c r="O148" s="124" t="s">
        <v>286</v>
      </c>
      <c r="P148" s="124" t="s">
        <v>287</v>
      </c>
      <c r="Q148" s="125">
        <f t="shared" si="104"/>
        <v>10000</v>
      </c>
      <c r="R148" s="126">
        <f t="shared" si="93"/>
        <v>1900</v>
      </c>
      <c r="S148" s="126">
        <f t="shared" si="91"/>
        <v>11900</v>
      </c>
      <c r="T148" s="126">
        <f t="shared" si="94"/>
        <v>11900</v>
      </c>
      <c r="U148" s="126">
        <f t="shared" si="95"/>
        <v>11900</v>
      </c>
      <c r="V148" s="127" t="s">
        <v>295</v>
      </c>
      <c r="W148" s="128">
        <v>46072</v>
      </c>
      <c r="X148" s="129" t="s">
        <v>788</v>
      </c>
      <c r="Y148" s="130" t="s">
        <v>289</v>
      </c>
      <c r="Z148" s="131" t="s">
        <v>789</v>
      </c>
      <c r="AA148" s="132">
        <v>13800</v>
      </c>
      <c r="AB148" s="132" t="s">
        <v>286</v>
      </c>
      <c r="AC148" s="132" t="s">
        <v>287</v>
      </c>
      <c r="AD148" s="133">
        <f t="shared" si="96"/>
        <v>11596.638655462186</v>
      </c>
      <c r="AE148" s="134">
        <f t="shared" si="97"/>
        <v>2203.3613445378155</v>
      </c>
      <c r="AF148" s="134">
        <f t="shared" si="83"/>
        <v>13800.000000000002</v>
      </c>
      <c r="AG148" s="134">
        <f t="shared" si="98"/>
        <v>13800</v>
      </c>
      <c r="AH148" s="134">
        <f t="shared" si="99"/>
        <v>13800.000000000002</v>
      </c>
      <c r="AI148" s="135" t="s">
        <v>295</v>
      </c>
      <c r="AJ148" s="136">
        <v>46072</v>
      </c>
      <c r="AK148" s="137" t="s">
        <v>790</v>
      </c>
      <c r="AL148" s="138" t="s">
        <v>289</v>
      </c>
      <c r="AM148" s="139" t="s">
        <v>791</v>
      </c>
      <c r="AN148" s="140">
        <v>11400</v>
      </c>
      <c r="AO148" s="140" t="s">
        <v>286</v>
      </c>
      <c r="AP148" s="141" t="s">
        <v>287</v>
      </c>
      <c r="AQ148" s="142">
        <f t="shared" si="100"/>
        <v>9579.8319327731097</v>
      </c>
      <c r="AR148" s="143">
        <f t="shared" si="84"/>
        <v>1820.1680672268908</v>
      </c>
      <c r="AS148" s="143">
        <f t="shared" si="85"/>
        <v>11400</v>
      </c>
      <c r="AT148" s="143">
        <f t="shared" si="86"/>
        <v>11400</v>
      </c>
      <c r="AU148" s="143">
        <f t="shared" si="87"/>
        <v>11400</v>
      </c>
      <c r="AV148" s="144">
        <f t="shared" si="101"/>
        <v>12366.666666666666</v>
      </c>
      <c r="AW148" s="144">
        <f t="shared" si="102"/>
        <v>12366.666666666666</v>
      </c>
      <c r="AX148" s="144">
        <f t="shared" si="103"/>
        <v>1266.2279942148396</v>
      </c>
      <c r="AY148" s="145">
        <f t="shared" si="92"/>
        <v>0.10239040384486574</v>
      </c>
      <c r="AZ148" s="5"/>
      <c r="BA148" s="7">
        <f t="shared" si="90"/>
        <v>3</v>
      </c>
    </row>
    <row r="149" spans="1:53" ht="70">
      <c r="A149" s="6" t="s">
        <v>278</v>
      </c>
      <c r="B149" s="6" t="s">
        <v>351</v>
      </c>
      <c r="C149" s="6"/>
      <c r="D149" s="6" t="s">
        <v>792</v>
      </c>
      <c r="E149" s="117" t="s">
        <v>793</v>
      </c>
      <c r="F149" s="118" t="s">
        <v>57</v>
      </c>
      <c r="G149" s="119">
        <v>1</v>
      </c>
      <c r="H149" s="118" t="s">
        <v>58</v>
      </c>
      <c r="I149" s="120" t="s">
        <v>295</v>
      </c>
      <c r="J149" s="121">
        <v>46072</v>
      </c>
      <c r="K149" s="122" t="s">
        <v>358</v>
      </c>
      <c r="L149" s="123" t="s">
        <v>289</v>
      </c>
      <c r="M149" s="121" t="s">
        <v>603</v>
      </c>
      <c r="N149" s="124">
        <v>5200</v>
      </c>
      <c r="O149" s="124" t="s">
        <v>286</v>
      </c>
      <c r="P149" s="124" t="s">
        <v>287</v>
      </c>
      <c r="Q149" s="125">
        <f t="shared" si="104"/>
        <v>4369.7478991596645</v>
      </c>
      <c r="R149" s="126">
        <f t="shared" si="93"/>
        <v>830.25210084033631</v>
      </c>
      <c r="S149" s="126">
        <f t="shared" si="91"/>
        <v>5200.0000000000009</v>
      </c>
      <c r="T149" s="126">
        <f t="shared" si="94"/>
        <v>5200</v>
      </c>
      <c r="U149" s="126">
        <f t="shared" si="95"/>
        <v>5200.0000000000009</v>
      </c>
      <c r="V149" s="127" t="s">
        <v>295</v>
      </c>
      <c r="W149" s="128">
        <v>46072</v>
      </c>
      <c r="X149" s="129" t="s">
        <v>794</v>
      </c>
      <c r="Y149" s="130" t="s">
        <v>289</v>
      </c>
      <c r="Z149" s="131" t="s">
        <v>795</v>
      </c>
      <c r="AA149" s="132">
        <v>5500</v>
      </c>
      <c r="AB149" s="132" t="s">
        <v>286</v>
      </c>
      <c r="AC149" s="132" t="s">
        <v>287</v>
      </c>
      <c r="AD149" s="133">
        <f t="shared" si="96"/>
        <v>4621.8487394957983</v>
      </c>
      <c r="AE149" s="134">
        <f t="shared" si="97"/>
        <v>878.15126050420167</v>
      </c>
      <c r="AF149" s="134">
        <f t="shared" si="83"/>
        <v>5500</v>
      </c>
      <c r="AG149" s="134">
        <f t="shared" si="98"/>
        <v>5500</v>
      </c>
      <c r="AH149" s="134">
        <f t="shared" si="99"/>
        <v>5500</v>
      </c>
      <c r="AI149" s="135" t="s">
        <v>282</v>
      </c>
      <c r="AJ149" s="136">
        <v>46072</v>
      </c>
      <c r="AK149" s="137" t="s">
        <v>695</v>
      </c>
      <c r="AL149" s="138" t="s">
        <v>284</v>
      </c>
      <c r="AM149" s="139" t="s">
        <v>696</v>
      </c>
      <c r="AN149" s="140">
        <v>5200</v>
      </c>
      <c r="AO149" s="140" t="s">
        <v>293</v>
      </c>
      <c r="AP149" s="141" t="s">
        <v>287</v>
      </c>
      <c r="AQ149" s="142">
        <f t="shared" si="100"/>
        <v>5200</v>
      </c>
      <c r="AR149" s="143">
        <f t="shared" si="84"/>
        <v>988</v>
      </c>
      <c r="AS149" s="143">
        <f t="shared" si="85"/>
        <v>6188</v>
      </c>
      <c r="AT149" s="143">
        <f t="shared" si="86"/>
        <v>5200</v>
      </c>
      <c r="AU149" s="143">
        <f t="shared" si="87"/>
        <v>6188</v>
      </c>
      <c r="AV149" s="144">
        <f t="shared" si="101"/>
        <v>5629.333333333333</v>
      </c>
      <c r="AW149" s="144">
        <f t="shared" si="102"/>
        <v>5629.333333333333</v>
      </c>
      <c r="AX149" s="144">
        <f t="shared" si="103"/>
        <v>506.53858030098058</v>
      </c>
      <c r="AY149" s="145">
        <f t="shared" si="92"/>
        <v>8.9981983710501062E-2</v>
      </c>
      <c r="AZ149" s="5"/>
      <c r="BA149" s="7">
        <f t="shared" si="90"/>
        <v>3</v>
      </c>
    </row>
    <row r="150" spans="1:53" ht="56">
      <c r="A150" s="6" t="s">
        <v>278</v>
      </c>
      <c r="B150" s="6" t="s">
        <v>351</v>
      </c>
      <c r="C150" s="6">
        <v>60121518</v>
      </c>
      <c r="D150" s="6" t="s">
        <v>796</v>
      </c>
      <c r="E150" s="117" t="s">
        <v>797</v>
      </c>
      <c r="F150" s="118" t="s">
        <v>57</v>
      </c>
      <c r="G150" s="119">
        <v>1</v>
      </c>
      <c r="H150" s="118" t="s">
        <v>58</v>
      </c>
      <c r="I150" s="120" t="s">
        <v>798</v>
      </c>
      <c r="J150" s="121">
        <v>46056</v>
      </c>
      <c r="K150" s="122" t="s">
        <v>799</v>
      </c>
      <c r="L150" s="123" t="s">
        <v>289</v>
      </c>
      <c r="M150" s="121" t="s">
        <v>91</v>
      </c>
      <c r="N150" s="124">
        <v>7992</v>
      </c>
      <c r="O150" s="124" t="s">
        <v>286</v>
      </c>
      <c r="P150" s="124" t="s">
        <v>287</v>
      </c>
      <c r="Q150" s="125">
        <f t="shared" si="104"/>
        <v>6715.9663865546217</v>
      </c>
      <c r="R150" s="126">
        <f t="shared" si="93"/>
        <v>1276.0336134453783</v>
      </c>
      <c r="S150" s="126">
        <f t="shared" si="91"/>
        <v>7992</v>
      </c>
      <c r="T150" s="126">
        <f t="shared" si="94"/>
        <v>7992</v>
      </c>
      <c r="U150" s="126">
        <f t="shared" si="95"/>
        <v>7992</v>
      </c>
      <c r="V150" s="127" t="s">
        <v>800</v>
      </c>
      <c r="W150" s="128">
        <v>46056</v>
      </c>
      <c r="X150" s="129" t="s">
        <v>801</v>
      </c>
      <c r="Y150" s="130" t="s">
        <v>289</v>
      </c>
      <c r="Z150" s="131" t="s">
        <v>338</v>
      </c>
      <c r="AA150" s="132">
        <v>9300</v>
      </c>
      <c r="AB150" s="132" t="s">
        <v>286</v>
      </c>
      <c r="AC150" s="132" t="s">
        <v>287</v>
      </c>
      <c r="AD150" s="133">
        <f t="shared" si="96"/>
        <v>7815.1260504201682</v>
      </c>
      <c r="AE150" s="134">
        <f t="shared" si="97"/>
        <v>1484.873949579832</v>
      </c>
      <c r="AF150" s="134">
        <f t="shared" si="83"/>
        <v>9300</v>
      </c>
      <c r="AG150" s="134">
        <f t="shared" si="98"/>
        <v>9300</v>
      </c>
      <c r="AH150" s="134">
        <f t="shared" si="99"/>
        <v>9300</v>
      </c>
      <c r="AI150" s="135" t="s">
        <v>798</v>
      </c>
      <c r="AJ150" s="136">
        <v>46056</v>
      </c>
      <c r="AK150" s="137" t="s">
        <v>802</v>
      </c>
      <c r="AL150" s="138" t="s">
        <v>289</v>
      </c>
      <c r="AM150" s="139" t="s">
        <v>803</v>
      </c>
      <c r="AN150" s="140">
        <v>11180</v>
      </c>
      <c r="AO150" s="140" t="s">
        <v>286</v>
      </c>
      <c r="AP150" s="141" t="s">
        <v>287</v>
      </c>
      <c r="AQ150" s="142">
        <f t="shared" si="100"/>
        <v>9394.957983193277</v>
      </c>
      <c r="AR150" s="143">
        <f t="shared" si="84"/>
        <v>1785.0420168067226</v>
      </c>
      <c r="AS150" s="143">
        <f t="shared" si="85"/>
        <v>11180</v>
      </c>
      <c r="AT150" s="143">
        <f t="shared" si="86"/>
        <v>11180</v>
      </c>
      <c r="AU150" s="143">
        <f t="shared" si="87"/>
        <v>11180</v>
      </c>
      <c r="AV150" s="144">
        <f t="shared" si="101"/>
        <v>9490.6666666666661</v>
      </c>
      <c r="AW150" s="144">
        <f t="shared" si="102"/>
        <v>9490.6666666666661</v>
      </c>
      <c r="AX150" s="144">
        <f t="shared" si="103"/>
        <v>1602.5296669120803</v>
      </c>
      <c r="AY150" s="145">
        <f t="shared" si="92"/>
        <v>0.16885322424614502</v>
      </c>
      <c r="AZ150" s="5"/>
      <c r="BA150" s="7">
        <f t="shared" si="90"/>
        <v>3</v>
      </c>
    </row>
    <row r="151" spans="1:53" ht="84">
      <c r="A151" s="6" t="s">
        <v>278</v>
      </c>
      <c r="B151" s="6" t="s">
        <v>351</v>
      </c>
      <c r="C151" s="6">
        <v>60121516</v>
      </c>
      <c r="D151" s="6" t="s">
        <v>804</v>
      </c>
      <c r="E151" s="117" t="s">
        <v>805</v>
      </c>
      <c r="F151" s="118" t="s">
        <v>57</v>
      </c>
      <c r="G151" s="119">
        <v>1</v>
      </c>
      <c r="H151" s="118" t="s">
        <v>58</v>
      </c>
      <c r="I151" s="120" t="s">
        <v>798</v>
      </c>
      <c r="J151" s="121">
        <v>46057</v>
      </c>
      <c r="K151" s="122" t="s">
        <v>806</v>
      </c>
      <c r="L151" s="123" t="s">
        <v>289</v>
      </c>
      <c r="M151" s="121" t="s">
        <v>807</v>
      </c>
      <c r="N151" s="124">
        <v>3500</v>
      </c>
      <c r="O151" s="124" t="s">
        <v>286</v>
      </c>
      <c r="P151" s="124" t="s">
        <v>287</v>
      </c>
      <c r="Q151" s="125">
        <f t="shared" si="104"/>
        <v>2941.1764705882356</v>
      </c>
      <c r="R151" s="126">
        <f t="shared" si="93"/>
        <v>558.82352941176475</v>
      </c>
      <c r="S151" s="126">
        <f t="shared" si="91"/>
        <v>3500.0000000000005</v>
      </c>
      <c r="T151" s="126">
        <f t="shared" si="94"/>
        <v>3500</v>
      </c>
      <c r="U151" s="126">
        <f t="shared" si="95"/>
        <v>3500.0000000000005</v>
      </c>
      <c r="V151" s="127" t="s">
        <v>798</v>
      </c>
      <c r="W151" s="128">
        <v>46057</v>
      </c>
      <c r="X151" s="129" t="s">
        <v>808</v>
      </c>
      <c r="Y151" s="130" t="s">
        <v>289</v>
      </c>
      <c r="Z151" s="131" t="s">
        <v>809</v>
      </c>
      <c r="AA151" s="132">
        <v>3176</v>
      </c>
      <c r="AB151" s="132" t="s">
        <v>286</v>
      </c>
      <c r="AC151" s="132" t="s">
        <v>287</v>
      </c>
      <c r="AD151" s="133">
        <f t="shared" si="96"/>
        <v>2668.90756302521</v>
      </c>
      <c r="AE151" s="134">
        <f t="shared" si="97"/>
        <v>507.0924369747899</v>
      </c>
      <c r="AF151" s="134">
        <f t="shared" si="83"/>
        <v>3176</v>
      </c>
      <c r="AG151" s="134">
        <f t="shared" si="98"/>
        <v>3176</v>
      </c>
      <c r="AH151" s="134">
        <f t="shared" si="99"/>
        <v>3176</v>
      </c>
      <c r="AI151" s="135" t="s">
        <v>798</v>
      </c>
      <c r="AJ151" s="136">
        <v>46057</v>
      </c>
      <c r="AK151" s="137" t="s">
        <v>810</v>
      </c>
      <c r="AL151" s="138" t="s">
        <v>289</v>
      </c>
      <c r="AM151" s="139" t="s">
        <v>592</v>
      </c>
      <c r="AN151" s="140">
        <v>4500</v>
      </c>
      <c r="AO151" s="140" t="s">
        <v>286</v>
      </c>
      <c r="AP151" s="141" t="s">
        <v>287</v>
      </c>
      <c r="AQ151" s="142">
        <f t="shared" si="100"/>
        <v>3781.5126050420172</v>
      </c>
      <c r="AR151" s="143">
        <f t="shared" si="84"/>
        <v>718.48739495798327</v>
      </c>
      <c r="AS151" s="143">
        <f t="shared" si="85"/>
        <v>4500</v>
      </c>
      <c r="AT151" s="143">
        <f t="shared" si="86"/>
        <v>4500</v>
      </c>
      <c r="AU151" s="143">
        <f t="shared" si="87"/>
        <v>4500</v>
      </c>
      <c r="AV151" s="144">
        <f t="shared" si="101"/>
        <v>3725.3333333333335</v>
      </c>
      <c r="AW151" s="144">
        <f t="shared" si="102"/>
        <v>3725.3333333333335</v>
      </c>
      <c r="AX151" s="144">
        <f t="shared" si="103"/>
        <v>690.16326570843512</v>
      </c>
      <c r="AY151" s="145">
        <f t="shared" si="92"/>
        <v>0.18526215078071809</v>
      </c>
      <c r="AZ151" s="5"/>
      <c r="BA151" s="7">
        <f t="shared" si="90"/>
        <v>3</v>
      </c>
    </row>
    <row r="152" spans="1:53" ht="70">
      <c r="A152" s="6" t="s">
        <v>278</v>
      </c>
      <c r="B152" s="6" t="s">
        <v>351</v>
      </c>
      <c r="C152" s="6">
        <v>60121518</v>
      </c>
      <c r="D152" s="6" t="s">
        <v>811</v>
      </c>
      <c r="E152" s="117" t="s">
        <v>812</v>
      </c>
      <c r="F152" s="118" t="s">
        <v>57</v>
      </c>
      <c r="G152" s="119">
        <v>1</v>
      </c>
      <c r="H152" s="118" t="s">
        <v>58</v>
      </c>
      <c r="I152" s="120" t="s">
        <v>282</v>
      </c>
      <c r="J152" s="121">
        <v>46080</v>
      </c>
      <c r="K152" s="122" t="s">
        <v>813</v>
      </c>
      <c r="L152" s="123" t="s">
        <v>289</v>
      </c>
      <c r="M152" s="121" t="s">
        <v>814</v>
      </c>
      <c r="N152" s="124">
        <v>8500</v>
      </c>
      <c r="O152" s="124" t="s">
        <v>286</v>
      </c>
      <c r="P152" s="124" t="s">
        <v>287</v>
      </c>
      <c r="Q152" s="125">
        <f t="shared" si="104"/>
        <v>7142.8571428571431</v>
      </c>
      <c r="R152" s="126">
        <f t="shared" si="93"/>
        <v>1357.1428571428571</v>
      </c>
      <c r="S152" s="126">
        <f t="shared" si="91"/>
        <v>8500</v>
      </c>
      <c r="T152" s="126">
        <f t="shared" si="94"/>
        <v>8500</v>
      </c>
      <c r="U152" s="126">
        <f t="shared" si="95"/>
        <v>8500</v>
      </c>
      <c r="V152" s="127" t="s">
        <v>282</v>
      </c>
      <c r="W152" s="128">
        <v>46080</v>
      </c>
      <c r="X152" s="129" t="s">
        <v>806</v>
      </c>
      <c r="Y152" s="130" t="s">
        <v>289</v>
      </c>
      <c r="Z152" s="131" t="s">
        <v>815</v>
      </c>
      <c r="AA152" s="132">
        <v>6722</v>
      </c>
      <c r="AB152" s="132" t="s">
        <v>293</v>
      </c>
      <c r="AC152" s="132" t="s">
        <v>287</v>
      </c>
      <c r="AD152" s="133">
        <f t="shared" si="96"/>
        <v>6722</v>
      </c>
      <c r="AE152" s="134">
        <f t="shared" si="97"/>
        <v>1277.18</v>
      </c>
      <c r="AF152" s="134">
        <f t="shared" si="83"/>
        <v>7999.18</v>
      </c>
      <c r="AG152" s="134">
        <f t="shared" si="98"/>
        <v>6722</v>
      </c>
      <c r="AH152" s="134">
        <f t="shared" si="99"/>
        <v>7999.18</v>
      </c>
      <c r="AI152" s="135" t="s">
        <v>282</v>
      </c>
      <c r="AJ152" s="136">
        <v>46080</v>
      </c>
      <c r="AK152" s="137" t="s">
        <v>358</v>
      </c>
      <c r="AL152" s="138" t="s">
        <v>289</v>
      </c>
      <c r="AM152" s="139" t="s">
        <v>595</v>
      </c>
      <c r="AN152" s="140">
        <v>6302</v>
      </c>
      <c r="AO152" s="140" t="s">
        <v>286</v>
      </c>
      <c r="AP152" s="141" t="s">
        <v>287</v>
      </c>
      <c r="AQ152" s="142">
        <f t="shared" si="100"/>
        <v>5295.7983193277314</v>
      </c>
      <c r="AR152" s="143">
        <f t="shared" si="84"/>
        <v>1006.2016806722689</v>
      </c>
      <c r="AS152" s="143">
        <f t="shared" si="85"/>
        <v>6302</v>
      </c>
      <c r="AT152" s="143">
        <f t="shared" si="86"/>
        <v>6302</v>
      </c>
      <c r="AU152" s="143">
        <f t="shared" si="87"/>
        <v>6302</v>
      </c>
      <c r="AV152" s="144">
        <f t="shared" si="101"/>
        <v>7600.3933333333334</v>
      </c>
      <c r="AW152" s="144">
        <f t="shared" si="102"/>
        <v>7600.3933333333334</v>
      </c>
      <c r="AX152" s="144">
        <f t="shared" si="103"/>
        <v>1151.9870242903446</v>
      </c>
      <c r="AY152" s="145">
        <f t="shared" si="92"/>
        <v>0.15156939565719993</v>
      </c>
      <c r="AZ152" s="5"/>
      <c r="BA152" s="7">
        <f t="shared" si="90"/>
        <v>3</v>
      </c>
    </row>
    <row r="153" spans="1:53" ht="112">
      <c r="A153" s="6" t="s">
        <v>278</v>
      </c>
      <c r="B153" s="6" t="s">
        <v>351</v>
      </c>
      <c r="C153" s="6">
        <v>60121905</v>
      </c>
      <c r="D153" s="6" t="s">
        <v>816</v>
      </c>
      <c r="E153" s="117" t="s">
        <v>817</v>
      </c>
      <c r="F153" s="118" t="s">
        <v>57</v>
      </c>
      <c r="G153" s="119">
        <v>1</v>
      </c>
      <c r="H153" s="118" t="s">
        <v>58</v>
      </c>
      <c r="I153" s="120" t="s">
        <v>282</v>
      </c>
      <c r="J153" s="121">
        <v>46080</v>
      </c>
      <c r="K153" s="122" t="s">
        <v>818</v>
      </c>
      <c r="L153" s="123" t="s">
        <v>284</v>
      </c>
      <c r="M153" s="121" t="s">
        <v>819</v>
      </c>
      <c r="N153" s="124">
        <v>12000</v>
      </c>
      <c r="O153" s="124" t="s">
        <v>286</v>
      </c>
      <c r="P153" s="124" t="s">
        <v>287</v>
      </c>
      <c r="Q153" s="125">
        <f t="shared" si="104"/>
        <v>10084.033613445379</v>
      </c>
      <c r="R153" s="126">
        <f t="shared" si="93"/>
        <v>1915.966386554622</v>
      </c>
      <c r="S153" s="126">
        <f t="shared" si="91"/>
        <v>12000.000000000002</v>
      </c>
      <c r="T153" s="126">
        <f t="shared" si="94"/>
        <v>12000</v>
      </c>
      <c r="U153" s="126">
        <f t="shared" si="95"/>
        <v>12000.000000000002</v>
      </c>
      <c r="V153" s="127" t="s">
        <v>282</v>
      </c>
      <c r="W153" s="128">
        <v>46080</v>
      </c>
      <c r="X153" s="129" t="s">
        <v>820</v>
      </c>
      <c r="Y153" s="130" t="s">
        <v>289</v>
      </c>
      <c r="Z153" s="131" t="s">
        <v>91</v>
      </c>
      <c r="AA153" s="132">
        <v>11400</v>
      </c>
      <c r="AB153" s="132" t="s">
        <v>286</v>
      </c>
      <c r="AC153" s="132" t="s">
        <v>287</v>
      </c>
      <c r="AD153" s="133">
        <f t="shared" si="96"/>
        <v>9579.8319327731097</v>
      </c>
      <c r="AE153" s="134">
        <f t="shared" si="97"/>
        <v>1820.1680672268908</v>
      </c>
      <c r="AF153" s="134">
        <f t="shared" si="83"/>
        <v>11400</v>
      </c>
      <c r="AG153" s="134">
        <f t="shared" si="98"/>
        <v>11400</v>
      </c>
      <c r="AH153" s="134">
        <f t="shared" si="99"/>
        <v>11400</v>
      </c>
      <c r="AI153" s="135" t="s">
        <v>282</v>
      </c>
      <c r="AJ153" s="136">
        <v>46080</v>
      </c>
      <c r="AK153" s="137" t="s">
        <v>821</v>
      </c>
      <c r="AL153" s="138" t="s">
        <v>289</v>
      </c>
      <c r="AM153" s="139" t="s">
        <v>613</v>
      </c>
      <c r="AN153" s="140">
        <v>12700</v>
      </c>
      <c r="AO153" s="140" t="s">
        <v>286</v>
      </c>
      <c r="AP153" s="141" t="s">
        <v>287</v>
      </c>
      <c r="AQ153" s="142">
        <f t="shared" si="100"/>
        <v>10672.268907563026</v>
      </c>
      <c r="AR153" s="143">
        <f t="shared" si="84"/>
        <v>2027.7310924369749</v>
      </c>
      <c r="AS153" s="143">
        <f t="shared" si="85"/>
        <v>12700</v>
      </c>
      <c r="AT153" s="143">
        <f t="shared" si="86"/>
        <v>12700</v>
      </c>
      <c r="AU153" s="143">
        <f t="shared" si="87"/>
        <v>12700</v>
      </c>
      <c r="AV153" s="144">
        <f t="shared" si="101"/>
        <v>12033.333333333334</v>
      </c>
      <c r="AW153" s="144">
        <f t="shared" si="102"/>
        <v>12033.333333333334</v>
      </c>
      <c r="AX153" s="144">
        <f t="shared" si="103"/>
        <v>650.64070986477111</v>
      </c>
      <c r="AY153" s="145">
        <f t="shared" si="92"/>
        <v>5.4069865085715048E-2</v>
      </c>
      <c r="AZ153" s="5"/>
      <c r="BA153" s="7">
        <f t="shared" si="90"/>
        <v>3</v>
      </c>
    </row>
    <row r="154" spans="1:53" ht="98">
      <c r="A154" s="6" t="s">
        <v>278</v>
      </c>
      <c r="B154" s="6" t="s">
        <v>351</v>
      </c>
      <c r="C154" s="6">
        <v>60121905</v>
      </c>
      <c r="D154" s="6" t="s">
        <v>822</v>
      </c>
      <c r="E154" s="117" t="s">
        <v>823</v>
      </c>
      <c r="F154" s="118" t="s">
        <v>57</v>
      </c>
      <c r="G154" s="119">
        <v>1</v>
      </c>
      <c r="H154" s="118" t="s">
        <v>58</v>
      </c>
      <c r="I154" s="120" t="s">
        <v>282</v>
      </c>
      <c r="J154" s="121">
        <v>46080</v>
      </c>
      <c r="K154" s="122" t="s">
        <v>695</v>
      </c>
      <c r="L154" s="123" t="s">
        <v>289</v>
      </c>
      <c r="M154" s="121" t="s">
        <v>696</v>
      </c>
      <c r="N154" s="124">
        <v>7700</v>
      </c>
      <c r="O154" s="124" t="s">
        <v>293</v>
      </c>
      <c r="P154" s="124" t="s">
        <v>287</v>
      </c>
      <c r="Q154" s="125">
        <f t="shared" si="104"/>
        <v>7700</v>
      </c>
      <c r="R154" s="126">
        <f t="shared" si="93"/>
        <v>1463</v>
      </c>
      <c r="S154" s="126">
        <f t="shared" si="91"/>
        <v>9163</v>
      </c>
      <c r="T154" s="126">
        <f t="shared" si="94"/>
        <v>7700</v>
      </c>
      <c r="U154" s="126">
        <f t="shared" si="95"/>
        <v>9163</v>
      </c>
      <c r="V154" s="127" t="s">
        <v>282</v>
      </c>
      <c r="W154" s="128">
        <v>46080</v>
      </c>
      <c r="X154" s="129" t="s">
        <v>824</v>
      </c>
      <c r="Y154" s="130" t="s">
        <v>289</v>
      </c>
      <c r="Z154" s="131" t="s">
        <v>613</v>
      </c>
      <c r="AA154" s="132">
        <v>10710</v>
      </c>
      <c r="AB154" s="132" t="s">
        <v>286</v>
      </c>
      <c r="AC154" s="132" t="s">
        <v>287</v>
      </c>
      <c r="AD154" s="133">
        <f t="shared" si="96"/>
        <v>9000</v>
      </c>
      <c r="AE154" s="134">
        <f t="shared" si="97"/>
        <v>1710</v>
      </c>
      <c r="AF154" s="134">
        <f t="shared" si="83"/>
        <v>10710</v>
      </c>
      <c r="AG154" s="134">
        <f t="shared" si="98"/>
        <v>10710</v>
      </c>
      <c r="AH154" s="134">
        <f t="shared" si="99"/>
        <v>10710</v>
      </c>
      <c r="AI154" s="135" t="s">
        <v>282</v>
      </c>
      <c r="AJ154" s="136">
        <v>46080</v>
      </c>
      <c r="AK154" s="137" t="s">
        <v>825</v>
      </c>
      <c r="AL154" s="138" t="s">
        <v>289</v>
      </c>
      <c r="AM154" s="139" t="s">
        <v>91</v>
      </c>
      <c r="AN154" s="140">
        <v>9900</v>
      </c>
      <c r="AO154" s="140" t="s">
        <v>286</v>
      </c>
      <c r="AP154" s="141" t="s">
        <v>287</v>
      </c>
      <c r="AQ154" s="142">
        <f t="shared" si="100"/>
        <v>8319.3277310924368</v>
      </c>
      <c r="AR154" s="143">
        <f t="shared" si="84"/>
        <v>1580.672268907563</v>
      </c>
      <c r="AS154" s="143">
        <f t="shared" si="85"/>
        <v>9900</v>
      </c>
      <c r="AT154" s="143">
        <f t="shared" si="86"/>
        <v>9900</v>
      </c>
      <c r="AU154" s="143">
        <f t="shared" si="87"/>
        <v>9900</v>
      </c>
      <c r="AV154" s="144">
        <f t="shared" si="101"/>
        <v>9924.3333333333339</v>
      </c>
      <c r="AW154" s="144">
        <f t="shared" si="102"/>
        <v>9924.3333333333339</v>
      </c>
      <c r="AX154" s="144">
        <f t="shared" si="103"/>
        <v>773.78700773102503</v>
      </c>
      <c r="AY154" s="145">
        <f t="shared" si="92"/>
        <v>7.7968663661474327E-2</v>
      </c>
      <c r="AZ154" s="5"/>
      <c r="BA154" s="7">
        <f t="shared" si="90"/>
        <v>3</v>
      </c>
    </row>
    <row r="155" spans="1:53" ht="336">
      <c r="A155" s="6" t="s">
        <v>344</v>
      </c>
      <c r="B155" s="6" t="s">
        <v>344</v>
      </c>
      <c r="C155" s="6" t="s">
        <v>344</v>
      </c>
      <c r="D155" s="6" t="s">
        <v>826</v>
      </c>
      <c r="E155" s="117" t="s">
        <v>827</v>
      </c>
      <c r="F155" s="118" t="s">
        <v>347</v>
      </c>
      <c r="G155" s="119">
        <v>1</v>
      </c>
      <c r="H155" s="118"/>
      <c r="I155" s="120" t="s">
        <v>344</v>
      </c>
      <c r="J155" s="121" t="s">
        <v>344</v>
      </c>
      <c r="K155" s="122" t="s">
        <v>344</v>
      </c>
      <c r="L155" s="123" t="s">
        <v>344</v>
      </c>
      <c r="M155" s="121" t="s">
        <v>344</v>
      </c>
      <c r="N155" s="124"/>
      <c r="O155" s="124"/>
      <c r="P155" s="124"/>
      <c r="Q155" s="125" t="s">
        <v>348</v>
      </c>
      <c r="R155" s="126" t="s">
        <v>348</v>
      </c>
      <c r="S155" s="126" t="s">
        <v>348</v>
      </c>
      <c r="T155" s="126" t="s">
        <v>348</v>
      </c>
      <c r="U155" s="126" t="s">
        <v>348</v>
      </c>
      <c r="V155" s="127" t="s">
        <v>344</v>
      </c>
      <c r="W155" s="128" t="s">
        <v>344</v>
      </c>
      <c r="X155" s="129" t="s">
        <v>344</v>
      </c>
      <c r="Y155" s="130" t="s">
        <v>344</v>
      </c>
      <c r="Z155" s="131" t="s">
        <v>349</v>
      </c>
      <c r="AA155" s="132" t="s">
        <v>344</v>
      </c>
      <c r="AB155" s="132" t="s">
        <v>344</v>
      </c>
      <c r="AC155" s="132" t="s">
        <v>344</v>
      </c>
      <c r="AD155" s="133" t="s">
        <v>344</v>
      </c>
      <c r="AE155" s="134" t="s">
        <v>344</v>
      </c>
      <c r="AF155" s="134">
        <v>268398</v>
      </c>
      <c r="AG155" s="134">
        <v>5.5599999999999997E-2</v>
      </c>
      <c r="AH155" s="134">
        <v>283320</v>
      </c>
      <c r="AI155" s="135" t="s">
        <v>344</v>
      </c>
      <c r="AJ155" s="136" t="s">
        <v>344</v>
      </c>
      <c r="AK155" s="137" t="s">
        <v>344</v>
      </c>
      <c r="AL155" s="138" t="s">
        <v>344</v>
      </c>
      <c r="AM155" s="139" t="s">
        <v>350</v>
      </c>
      <c r="AN155" s="140" t="s">
        <v>344</v>
      </c>
      <c r="AO155" s="140" t="s">
        <v>344</v>
      </c>
      <c r="AP155" s="141" t="s">
        <v>344</v>
      </c>
      <c r="AQ155" s="142">
        <v>230055</v>
      </c>
      <c r="AR155" s="143">
        <v>43710</v>
      </c>
      <c r="AS155" s="143">
        <v>273765</v>
      </c>
      <c r="AT155" s="143">
        <v>230055</v>
      </c>
      <c r="AU155" s="143">
        <v>273765</v>
      </c>
      <c r="AV155" s="144">
        <v>278543</v>
      </c>
      <c r="AW155" s="144">
        <v>278543</v>
      </c>
      <c r="AX155" s="144">
        <v>6756.37</v>
      </c>
      <c r="AY155" s="145">
        <v>2.4299999999999999E-2</v>
      </c>
      <c r="AZ155" s="5"/>
      <c r="BA155" s="7"/>
    </row>
    <row r="156" spans="1:53" ht="98">
      <c r="A156" s="6" t="s">
        <v>278</v>
      </c>
      <c r="B156" s="6" t="s">
        <v>351</v>
      </c>
      <c r="C156" s="6">
        <v>44121708</v>
      </c>
      <c r="D156" s="6" t="s">
        <v>828</v>
      </c>
      <c r="E156" s="117" t="s">
        <v>829</v>
      </c>
      <c r="F156" s="118" t="s">
        <v>57</v>
      </c>
      <c r="G156" s="119">
        <v>1</v>
      </c>
      <c r="H156" s="118" t="s">
        <v>58</v>
      </c>
      <c r="I156" s="120" t="s">
        <v>282</v>
      </c>
      <c r="J156" s="121">
        <v>46080</v>
      </c>
      <c r="K156" s="122" t="s">
        <v>830</v>
      </c>
      <c r="L156" s="123" t="s">
        <v>289</v>
      </c>
      <c r="M156" s="121" t="s">
        <v>831</v>
      </c>
      <c r="N156" s="124">
        <v>13866</v>
      </c>
      <c r="O156" s="124" t="s">
        <v>286</v>
      </c>
      <c r="P156" s="124" t="s">
        <v>287</v>
      </c>
      <c r="Q156" s="125">
        <f>IF(O156="IVA Incluido",(N156/1.19),N156)</f>
        <v>11652.100840336136</v>
      </c>
      <c r="R156" s="126">
        <f>IF(P156="Si tiene IVA",Q156*19%,0)</f>
        <v>2213.8991596638657</v>
      </c>
      <c r="S156" s="126">
        <f>Q156+R156</f>
        <v>13866.000000000002</v>
      </c>
      <c r="T156" s="126">
        <f>IF(B156="","",(N156*G156))</f>
        <v>13866</v>
      </c>
      <c r="U156" s="126">
        <f>IF(B156="","",(S156*G156))</f>
        <v>13866.000000000002</v>
      </c>
      <c r="V156" s="127" t="s">
        <v>282</v>
      </c>
      <c r="W156" s="128">
        <v>46080</v>
      </c>
      <c r="X156" s="129" t="s">
        <v>695</v>
      </c>
      <c r="Y156" s="130" t="s">
        <v>289</v>
      </c>
      <c r="Z156" s="131" t="s">
        <v>696</v>
      </c>
      <c r="AA156" s="132">
        <v>14034</v>
      </c>
      <c r="AB156" s="132" t="s">
        <v>293</v>
      </c>
      <c r="AC156" s="132" t="s">
        <v>287</v>
      </c>
      <c r="AD156" s="133">
        <f>IF(AB156="IVA Incluido",(AA156/1.19),AA156)</f>
        <v>14034</v>
      </c>
      <c r="AE156" s="134">
        <f>IF(AC156="Si tiene IVA",AD156*19%,0)</f>
        <v>2666.46</v>
      </c>
      <c r="AF156" s="134">
        <f>AD156+AE156</f>
        <v>16700.46</v>
      </c>
      <c r="AG156" s="134">
        <f>IF(O156="","",(AA156*G156))</f>
        <v>14034</v>
      </c>
      <c r="AH156" s="134">
        <f>IF(O156="","",(AF156*G156))</f>
        <v>16700.46</v>
      </c>
      <c r="AI156" s="135" t="s">
        <v>282</v>
      </c>
      <c r="AJ156" s="136">
        <v>46080</v>
      </c>
      <c r="AK156" s="137" t="s">
        <v>832</v>
      </c>
      <c r="AL156" s="138" t="s">
        <v>289</v>
      </c>
      <c r="AM156" s="139" t="s">
        <v>833</v>
      </c>
      <c r="AN156" s="140">
        <v>15000</v>
      </c>
      <c r="AO156" s="140" t="s">
        <v>286</v>
      </c>
      <c r="AP156" s="141" t="s">
        <v>287</v>
      </c>
      <c r="AQ156" s="142">
        <f>IF(AO156="IVA Incluido",(AN156/1.19),AN156)</f>
        <v>12605.042016806723</v>
      </c>
      <c r="AR156" s="143">
        <f>IF(AP156="Si tiene IVA",AQ156*19%,0)</f>
        <v>2394.9579831932774</v>
      </c>
      <c r="AS156" s="143">
        <f>AQ156+AR156</f>
        <v>15000</v>
      </c>
      <c r="AT156" s="143">
        <f>IF(AB156="","",(AN156*G156))</f>
        <v>15000</v>
      </c>
      <c r="AU156" s="143">
        <f>IF(AB156="","",(AS156*G156))</f>
        <v>15000</v>
      </c>
      <c r="AV156" s="144">
        <f>IF(A156="","",AVERAGE(S156,AF156,AS156))</f>
        <v>15188.82</v>
      </c>
      <c r="AW156" s="144">
        <f>IF(A156="","",AVERAGE(U156,AH156,AU156))</f>
        <v>15188.82</v>
      </c>
      <c r="AX156" s="144">
        <f>IF(N156="","",STDEV(U156,AH156,AU156))</f>
        <v>1426.6326146559234</v>
      </c>
      <c r="AY156" s="145">
        <f>IF(N156="","",(AX156/AW156))</f>
        <v>9.3926494267225727E-2</v>
      </c>
      <c r="AZ156" s="5"/>
      <c r="BA156" s="7">
        <f>COUNTA(M156,Z156,AM156)</f>
        <v>3</v>
      </c>
    </row>
    <row r="157" spans="1:53" ht="70">
      <c r="A157" s="6" t="s">
        <v>278</v>
      </c>
      <c r="B157" s="6" t="s">
        <v>351</v>
      </c>
      <c r="C157" s="6">
        <v>44121708</v>
      </c>
      <c r="D157" s="6" t="s">
        <v>834</v>
      </c>
      <c r="E157" s="117" t="s">
        <v>835</v>
      </c>
      <c r="F157" s="118" t="s">
        <v>57</v>
      </c>
      <c r="G157" s="119">
        <v>1</v>
      </c>
      <c r="H157" s="118" t="s">
        <v>58</v>
      </c>
      <c r="I157" s="120" t="s">
        <v>282</v>
      </c>
      <c r="J157" s="121">
        <v>46080</v>
      </c>
      <c r="K157" s="122" t="s">
        <v>695</v>
      </c>
      <c r="L157" s="123" t="s">
        <v>284</v>
      </c>
      <c r="M157" s="121" t="s">
        <v>696</v>
      </c>
      <c r="N157" s="124">
        <v>12687</v>
      </c>
      <c r="O157" s="124" t="s">
        <v>293</v>
      </c>
      <c r="P157" s="124" t="s">
        <v>287</v>
      </c>
      <c r="Q157" s="125">
        <f>IF(O157="IVA Incluido",(N157/1.19),N157)</f>
        <v>12687</v>
      </c>
      <c r="R157" s="126">
        <f>IF(P157="Si tiene IVA",Q157*19%,0)</f>
        <v>2410.5300000000002</v>
      </c>
      <c r="S157" s="126">
        <f>Q157+R157</f>
        <v>15097.53</v>
      </c>
      <c r="T157" s="126">
        <f>IF(B157="","",(N157*G157))</f>
        <v>12687</v>
      </c>
      <c r="U157" s="126">
        <f>IF(B157="","",(S157*G157))</f>
        <v>15097.53</v>
      </c>
      <c r="V157" s="127" t="s">
        <v>282</v>
      </c>
      <c r="W157" s="128">
        <v>46080</v>
      </c>
      <c r="X157" s="129" t="s">
        <v>833</v>
      </c>
      <c r="Y157" s="130" t="s">
        <v>289</v>
      </c>
      <c r="Z157" s="131" t="s">
        <v>833</v>
      </c>
      <c r="AA157" s="132">
        <v>12000</v>
      </c>
      <c r="AB157" s="132" t="s">
        <v>286</v>
      </c>
      <c r="AC157" s="132" t="s">
        <v>287</v>
      </c>
      <c r="AD157" s="133">
        <f>IF(AB157="IVA Incluido",(AA157/1.19),AA157)</f>
        <v>10084.033613445379</v>
      </c>
      <c r="AE157" s="134">
        <f>IF(AC157="Si tiene IVA",AD157*19%,0)</f>
        <v>1915.966386554622</v>
      </c>
      <c r="AF157" s="134">
        <f>AD157+AE157</f>
        <v>12000.000000000002</v>
      </c>
      <c r="AG157" s="134">
        <f>IF(O157="","",(AA157*G157))</f>
        <v>12000</v>
      </c>
      <c r="AH157" s="134">
        <f>IF(O157="","",(AF157*G157))</f>
        <v>12000.000000000002</v>
      </c>
      <c r="AI157" s="135" t="s">
        <v>282</v>
      </c>
      <c r="AJ157" s="136">
        <v>46080</v>
      </c>
      <c r="AK157" s="137" t="s">
        <v>358</v>
      </c>
      <c r="AL157" s="138" t="s">
        <v>284</v>
      </c>
      <c r="AM157" s="139" t="s">
        <v>595</v>
      </c>
      <c r="AN157" s="140">
        <v>14800</v>
      </c>
      <c r="AO157" s="140" t="s">
        <v>286</v>
      </c>
      <c r="AP157" s="141" t="s">
        <v>287</v>
      </c>
      <c r="AQ157" s="142">
        <f>IF(AO157="IVA Incluido",(AN157/1.19),AN157)</f>
        <v>12436.974789915967</v>
      </c>
      <c r="AR157" s="143">
        <f>IF(AP157="Si tiene IVA",AQ157*19%,0)</f>
        <v>2363.0252100840335</v>
      </c>
      <c r="AS157" s="143">
        <f>AQ157+AR157</f>
        <v>14800</v>
      </c>
      <c r="AT157" s="143">
        <f>IF(AB157="","",(AN157*G157))</f>
        <v>14800</v>
      </c>
      <c r="AU157" s="143">
        <f>IF(AB157="","",(AS157*G157))</f>
        <v>14800</v>
      </c>
      <c r="AV157" s="144">
        <f>IF(A157="","",AVERAGE(S157,AF157,AS157))</f>
        <v>13965.843333333332</v>
      </c>
      <c r="AW157" s="144">
        <f>IF(A157="","",AVERAGE(U157,AH157,AU157))</f>
        <v>13965.843333333332</v>
      </c>
      <c r="AX157" s="144">
        <f>IF(N157="","",STDEV(U157,AH157,AU157))</f>
        <v>1708.9575868444865</v>
      </c>
      <c r="AY157" s="145">
        <f>IF(N157="","",(AX157/AW157))</f>
        <v>0.12236694527179669</v>
      </c>
      <c r="AZ157" s="5"/>
      <c r="BA157" s="7">
        <f>COUNTA(M157,Z157,AM157)</f>
        <v>3</v>
      </c>
    </row>
    <row r="158" spans="1:53" ht="112">
      <c r="A158" s="6" t="s">
        <v>278</v>
      </c>
      <c r="B158" s="6" t="s">
        <v>351</v>
      </c>
      <c r="C158" s="6">
        <v>44121708</v>
      </c>
      <c r="D158" s="6" t="s">
        <v>836</v>
      </c>
      <c r="E158" s="117" t="s">
        <v>837</v>
      </c>
      <c r="F158" s="118" t="s">
        <v>57</v>
      </c>
      <c r="G158" s="119">
        <v>1</v>
      </c>
      <c r="H158" s="118" t="s">
        <v>58</v>
      </c>
      <c r="I158" s="120" t="s">
        <v>282</v>
      </c>
      <c r="J158" s="121">
        <v>46080</v>
      </c>
      <c r="K158" s="122" t="s">
        <v>838</v>
      </c>
      <c r="L158" s="123" t="s">
        <v>284</v>
      </c>
      <c r="M158" s="121" t="s">
        <v>839</v>
      </c>
      <c r="N158" s="124">
        <v>47900</v>
      </c>
      <c r="O158" s="124" t="s">
        <v>286</v>
      </c>
      <c r="P158" s="124" t="s">
        <v>287</v>
      </c>
      <c r="Q158" s="125">
        <f>IF(O158="IVA Incluido",(N158/1.19),N158)</f>
        <v>40252.100840336134</v>
      </c>
      <c r="R158" s="126">
        <f>IF(P158="Si tiene IVA",Q158*19%,0)</f>
        <v>7647.8991596638652</v>
      </c>
      <c r="S158" s="126">
        <f>Q158+R158</f>
        <v>47900</v>
      </c>
      <c r="T158" s="126">
        <f>IF(B158="","",(N158*G158))</f>
        <v>47900</v>
      </c>
      <c r="U158" s="126">
        <f>IF(B158="","",(S158*G158))</f>
        <v>47900</v>
      </c>
      <c r="V158" s="127" t="s">
        <v>282</v>
      </c>
      <c r="W158" s="128">
        <v>46080</v>
      </c>
      <c r="X158" s="129" t="s">
        <v>840</v>
      </c>
      <c r="Y158" s="130" t="s">
        <v>284</v>
      </c>
      <c r="Z158" s="131" t="s">
        <v>841</v>
      </c>
      <c r="AA158" s="132">
        <v>51900</v>
      </c>
      <c r="AB158" s="132" t="s">
        <v>286</v>
      </c>
      <c r="AC158" s="132" t="s">
        <v>287</v>
      </c>
      <c r="AD158" s="133">
        <f>IF(AB158="IVA Incluido",(AA158/1.19),AA158)</f>
        <v>43613.445378151264</v>
      </c>
      <c r="AE158" s="134">
        <f>IF(AC158="Si tiene IVA",AD158*19%,0)</f>
        <v>8286.5546218487398</v>
      </c>
      <c r="AF158" s="134">
        <f>AD158+AE158</f>
        <v>51900</v>
      </c>
      <c r="AG158" s="134">
        <f>IF(O158="","",(AA158*G158))</f>
        <v>51900</v>
      </c>
      <c r="AH158" s="134">
        <f>IF(O158="","",(AF158*G158))</f>
        <v>51900</v>
      </c>
      <c r="AI158" s="135" t="s">
        <v>282</v>
      </c>
      <c r="AJ158" s="136">
        <v>46080</v>
      </c>
      <c r="AK158" s="137" t="s">
        <v>842</v>
      </c>
      <c r="AL158" s="138" t="s">
        <v>284</v>
      </c>
      <c r="AM158" s="139" t="s">
        <v>843</v>
      </c>
      <c r="AN158" s="140">
        <v>50000</v>
      </c>
      <c r="AO158" s="140" t="s">
        <v>286</v>
      </c>
      <c r="AP158" s="141" t="s">
        <v>287</v>
      </c>
      <c r="AQ158" s="142">
        <f>IF(AO158="IVA Incluido",(AN158/1.19),AN158)</f>
        <v>42016.806722689078</v>
      </c>
      <c r="AR158" s="143">
        <f>IF(AP158="Si tiene IVA",AQ158*19%,0)</f>
        <v>7983.1932773109247</v>
      </c>
      <c r="AS158" s="143">
        <f>AQ158+AR158</f>
        <v>50000</v>
      </c>
      <c r="AT158" s="143">
        <f>IF(AB158="","",(AN158*G158))</f>
        <v>50000</v>
      </c>
      <c r="AU158" s="143">
        <f>IF(AB158="","",(AS158*G158))</f>
        <v>50000</v>
      </c>
      <c r="AV158" s="144">
        <f>IF(A158="","",AVERAGE(S158,AF158,AS158))</f>
        <v>49933.333333333336</v>
      </c>
      <c r="AW158" s="144">
        <f>IF(A158="","",AVERAGE(U158,AH158,AU158))</f>
        <v>49933.333333333336</v>
      </c>
      <c r="AX158" s="144">
        <f>IF(N158="","",STDEV(U158,AH158,AU158))</f>
        <v>2000.8331597945225</v>
      </c>
      <c r="AY158" s="145">
        <f>IF(N158="","",(AX158/AW158))</f>
        <v>4.0070089982533828E-2</v>
      </c>
      <c r="AZ158" s="5"/>
      <c r="BA158" s="7">
        <f>COUNTA(M158,Z158,AM158)</f>
        <v>3</v>
      </c>
    </row>
    <row r="159" spans="1:53" ht="336">
      <c r="A159" s="6" t="s">
        <v>344</v>
      </c>
      <c r="B159" s="6" t="s">
        <v>344</v>
      </c>
      <c r="C159" s="6" t="s">
        <v>344</v>
      </c>
      <c r="D159" s="6" t="s">
        <v>844</v>
      </c>
      <c r="E159" s="117" t="s">
        <v>845</v>
      </c>
      <c r="F159" s="118" t="s">
        <v>347</v>
      </c>
      <c r="G159" s="119">
        <v>1</v>
      </c>
      <c r="H159" s="118"/>
      <c r="I159" s="120" t="s">
        <v>344</v>
      </c>
      <c r="J159" s="121" t="s">
        <v>344</v>
      </c>
      <c r="K159" s="122" t="s">
        <v>344</v>
      </c>
      <c r="L159" s="123" t="s">
        <v>344</v>
      </c>
      <c r="M159" s="121" t="s">
        <v>344</v>
      </c>
      <c r="N159" s="124"/>
      <c r="O159" s="124"/>
      <c r="P159" s="124"/>
      <c r="Q159" s="125" t="s">
        <v>348</v>
      </c>
      <c r="R159" s="126" t="s">
        <v>348</v>
      </c>
      <c r="S159" s="126" t="s">
        <v>348</v>
      </c>
      <c r="T159" s="126" t="s">
        <v>348</v>
      </c>
      <c r="U159" s="126" t="s">
        <v>348</v>
      </c>
      <c r="V159" s="127" t="s">
        <v>344</v>
      </c>
      <c r="W159" s="128" t="s">
        <v>344</v>
      </c>
      <c r="X159" s="129" t="s">
        <v>344</v>
      </c>
      <c r="Y159" s="130" t="s">
        <v>344</v>
      </c>
      <c r="Z159" s="131" t="s">
        <v>349</v>
      </c>
      <c r="AA159" s="132" t="s">
        <v>344</v>
      </c>
      <c r="AB159" s="132" t="s">
        <v>344</v>
      </c>
      <c r="AC159" s="132" t="s">
        <v>344</v>
      </c>
      <c r="AD159" s="133" t="s">
        <v>344</v>
      </c>
      <c r="AE159" s="134" t="s">
        <v>344</v>
      </c>
      <c r="AF159" s="134">
        <v>739488</v>
      </c>
      <c r="AG159" s="134">
        <v>5.5599999999999997E-2</v>
      </c>
      <c r="AH159" s="134">
        <v>780603</v>
      </c>
      <c r="AI159" s="135" t="s">
        <v>344</v>
      </c>
      <c r="AJ159" s="136" t="s">
        <v>344</v>
      </c>
      <c r="AK159" s="137" t="s">
        <v>344</v>
      </c>
      <c r="AL159" s="138" t="s">
        <v>344</v>
      </c>
      <c r="AM159" s="139" t="s">
        <v>350</v>
      </c>
      <c r="AN159" s="140" t="s">
        <v>344</v>
      </c>
      <c r="AO159" s="140" t="s">
        <v>344</v>
      </c>
      <c r="AP159" s="141" t="s">
        <v>344</v>
      </c>
      <c r="AQ159" s="142">
        <v>636954</v>
      </c>
      <c r="AR159" s="143">
        <v>121021</v>
      </c>
      <c r="AS159" s="143">
        <v>757975</v>
      </c>
      <c r="AT159" s="143">
        <v>636954</v>
      </c>
      <c r="AU159" s="143">
        <v>757975</v>
      </c>
      <c r="AV159" s="144">
        <v>769289</v>
      </c>
      <c r="AW159" s="144">
        <v>769289</v>
      </c>
      <c r="AX159" s="144">
        <v>16000.64</v>
      </c>
      <c r="AY159" s="145">
        <v>2.0799999999999999E-2</v>
      </c>
      <c r="AZ159" s="5"/>
      <c r="BA159" s="7"/>
    </row>
    <row r="160" spans="1:53" ht="84">
      <c r="A160" s="6" t="s">
        <v>278</v>
      </c>
      <c r="B160" s="6" t="s">
        <v>351</v>
      </c>
      <c r="C160" s="6"/>
      <c r="D160" s="6" t="s">
        <v>846</v>
      </c>
      <c r="E160" s="117" t="s">
        <v>847</v>
      </c>
      <c r="F160" s="118" t="s">
        <v>57</v>
      </c>
      <c r="G160" s="119">
        <v>1</v>
      </c>
      <c r="H160" s="118" t="s">
        <v>58</v>
      </c>
      <c r="I160" s="120" t="s">
        <v>282</v>
      </c>
      <c r="J160" s="121">
        <v>46080</v>
      </c>
      <c r="K160" s="122" t="s">
        <v>536</v>
      </c>
      <c r="L160" s="123" t="s">
        <v>284</v>
      </c>
      <c r="M160" s="121" t="s">
        <v>571</v>
      </c>
      <c r="N160" s="124">
        <v>32000</v>
      </c>
      <c r="O160" s="124" t="s">
        <v>286</v>
      </c>
      <c r="P160" s="124" t="s">
        <v>287</v>
      </c>
      <c r="Q160" s="125">
        <f>IF(O160="IVA Incluido",(N160/1.19),N160)</f>
        <v>26890.756302521011</v>
      </c>
      <c r="R160" s="126">
        <f>IF(P160="Si tiene IVA",Q160*19%,0)</f>
        <v>5109.2436974789925</v>
      </c>
      <c r="S160" s="126">
        <f>Q160+R160</f>
        <v>32000.000000000004</v>
      </c>
      <c r="T160" s="126">
        <f>IF(B160="","",(N160*G160))</f>
        <v>32000</v>
      </c>
      <c r="U160" s="126">
        <f>IF(B160="","",(S160*G160))</f>
        <v>32000.000000000004</v>
      </c>
      <c r="V160" s="127" t="s">
        <v>282</v>
      </c>
      <c r="W160" s="128">
        <v>46080</v>
      </c>
      <c r="X160" s="129" t="s">
        <v>848</v>
      </c>
      <c r="Y160" s="130" t="s">
        <v>289</v>
      </c>
      <c r="Z160" s="131" t="s">
        <v>849</v>
      </c>
      <c r="AA160" s="132">
        <v>24900</v>
      </c>
      <c r="AB160" s="132" t="s">
        <v>286</v>
      </c>
      <c r="AC160" s="132" t="s">
        <v>287</v>
      </c>
      <c r="AD160" s="133">
        <f>IF(AB160="IVA Incluido",(AA160/1.19),AA160)</f>
        <v>20924.36974789916</v>
      </c>
      <c r="AE160" s="134">
        <f>IF(AC160="Si tiene IVA",AD160*19%,0)</f>
        <v>3975.6302521008406</v>
      </c>
      <c r="AF160" s="134">
        <f>AD160+AE160</f>
        <v>24900</v>
      </c>
      <c r="AG160" s="134">
        <f>IF(O160="","",(AA160*G160))</f>
        <v>24900</v>
      </c>
      <c r="AH160" s="134">
        <f>IF(O160="","",(AF160*G160))</f>
        <v>24900</v>
      </c>
      <c r="AI160" s="135" t="s">
        <v>282</v>
      </c>
      <c r="AJ160" s="136">
        <v>46080</v>
      </c>
      <c r="AK160" s="137" t="s">
        <v>850</v>
      </c>
      <c r="AL160" s="138" t="s">
        <v>289</v>
      </c>
      <c r="AM160" s="139" t="s">
        <v>851</v>
      </c>
      <c r="AN160" s="140">
        <v>25000</v>
      </c>
      <c r="AO160" s="140" t="s">
        <v>286</v>
      </c>
      <c r="AP160" s="141" t="s">
        <v>287</v>
      </c>
      <c r="AQ160" s="142">
        <f>IF(AO160="IVA Incluido",(AN160/1.19),AN160)</f>
        <v>21008.403361344539</v>
      </c>
      <c r="AR160" s="143">
        <f>IF(AP160="Si tiene IVA",AQ160*19%,0)</f>
        <v>3991.5966386554624</v>
      </c>
      <c r="AS160" s="143">
        <f>AQ160+AR160</f>
        <v>25000</v>
      </c>
      <c r="AT160" s="143">
        <f>IF(AB160="","",(AN160*G160))</f>
        <v>25000</v>
      </c>
      <c r="AU160" s="143">
        <f>IF(AB160="","",(AS160*G160))</f>
        <v>25000</v>
      </c>
      <c r="AV160" s="144">
        <f>IF(A160="","",AVERAGE(S160,AF160,AS160))</f>
        <v>27300</v>
      </c>
      <c r="AW160" s="144">
        <f>IF(A160="","",AVERAGE(U160,AH160,AU160))</f>
        <v>27300</v>
      </c>
      <c r="AX160" s="144">
        <f>IF(N160="","",STDEV(U160,AH160,AU160))</f>
        <v>4070.6264874095241</v>
      </c>
      <c r="AY160" s="145">
        <f>IF(N160="","",(AX160/AW160))</f>
        <v>0.14910719734100822</v>
      </c>
      <c r="AZ160" s="5"/>
      <c r="BA160" s="7">
        <f>COUNTA(M160,Z160,AM160)</f>
        <v>3</v>
      </c>
    </row>
    <row r="161" spans="1:53" ht="70">
      <c r="A161" s="6" t="s">
        <v>278</v>
      </c>
      <c r="B161" s="6" t="s">
        <v>351</v>
      </c>
      <c r="C161" s="6"/>
      <c r="D161" s="6" t="s">
        <v>852</v>
      </c>
      <c r="E161" s="117" t="s">
        <v>853</v>
      </c>
      <c r="F161" s="118" t="s">
        <v>57</v>
      </c>
      <c r="G161" s="119">
        <v>1</v>
      </c>
      <c r="H161" s="118" t="s">
        <v>58</v>
      </c>
      <c r="I161" s="120" t="s">
        <v>282</v>
      </c>
      <c r="J161" s="121">
        <v>46080</v>
      </c>
      <c r="K161" s="122" t="s">
        <v>854</v>
      </c>
      <c r="L161" s="123" t="s">
        <v>289</v>
      </c>
      <c r="M161" s="121" t="s">
        <v>855</v>
      </c>
      <c r="N161" s="124">
        <v>18000</v>
      </c>
      <c r="O161" s="124" t="s">
        <v>286</v>
      </c>
      <c r="P161" s="124" t="s">
        <v>287</v>
      </c>
      <c r="Q161" s="125">
        <f>IF(O161="IVA Incluido",(N161/1.19),N161)</f>
        <v>15126.050420168069</v>
      </c>
      <c r="R161" s="126">
        <f>IF(P161="Si tiene IVA",Q161*19%,0)</f>
        <v>2873.9495798319331</v>
      </c>
      <c r="S161" s="126">
        <f>Q161+R161</f>
        <v>18000</v>
      </c>
      <c r="T161" s="126">
        <f>IF(B161="","",(N161*G161))</f>
        <v>18000</v>
      </c>
      <c r="U161" s="126">
        <f>IF(B161="","",(S161*G161))</f>
        <v>18000</v>
      </c>
      <c r="V161" s="127" t="s">
        <v>282</v>
      </c>
      <c r="W161" s="128">
        <v>46080</v>
      </c>
      <c r="X161" s="129" t="s">
        <v>695</v>
      </c>
      <c r="Y161" s="130" t="s">
        <v>284</v>
      </c>
      <c r="Z161" s="131" t="s">
        <v>856</v>
      </c>
      <c r="AA161" s="132">
        <v>14000</v>
      </c>
      <c r="AB161" s="132" t="s">
        <v>293</v>
      </c>
      <c r="AC161" s="132" t="s">
        <v>287</v>
      </c>
      <c r="AD161" s="133">
        <f>IF(AB161="IVA Incluido",(AA161/1.19),AA161)</f>
        <v>14000</v>
      </c>
      <c r="AE161" s="134">
        <f>IF(AC161="Si tiene IVA",AD161*19%,0)</f>
        <v>2660</v>
      </c>
      <c r="AF161" s="134">
        <f>AD161+AE161</f>
        <v>16660</v>
      </c>
      <c r="AG161" s="134">
        <f>IF(O161="","",(AA161*G161))</f>
        <v>14000</v>
      </c>
      <c r="AH161" s="134">
        <f>IF(O161="","",(AF161*G161))</f>
        <v>16660</v>
      </c>
      <c r="AI161" s="135" t="s">
        <v>282</v>
      </c>
      <c r="AJ161" s="136">
        <v>46080</v>
      </c>
      <c r="AK161" s="137" t="s">
        <v>832</v>
      </c>
      <c r="AL161" s="138" t="s">
        <v>289</v>
      </c>
      <c r="AM161" s="139" t="s">
        <v>833</v>
      </c>
      <c r="AN161" s="140">
        <v>16000</v>
      </c>
      <c r="AO161" s="140" t="s">
        <v>286</v>
      </c>
      <c r="AP161" s="141" t="s">
        <v>287</v>
      </c>
      <c r="AQ161" s="142">
        <f>IF(AO161="IVA Incluido",(AN161/1.19),AN161)</f>
        <v>13445.378151260506</v>
      </c>
      <c r="AR161" s="143">
        <f>IF(AP161="Si tiene IVA",AQ161*19%,0)</f>
        <v>2554.6218487394963</v>
      </c>
      <c r="AS161" s="143">
        <f>AQ161+AR161</f>
        <v>16000.000000000002</v>
      </c>
      <c r="AT161" s="143">
        <f>IF(AB161="","",(AN161*G161))</f>
        <v>16000</v>
      </c>
      <c r="AU161" s="143">
        <f>IF(AB161="","",(AS161*G161))</f>
        <v>16000.000000000002</v>
      </c>
      <c r="AV161" s="144">
        <f>IF(A161="","",AVERAGE(S161,AF161,AS161))</f>
        <v>16886.666666666668</v>
      </c>
      <c r="AW161" s="144">
        <f>IF(A161="","",AVERAGE(U161,AH161,AU161))</f>
        <v>16886.666666666668</v>
      </c>
      <c r="AX161" s="144">
        <f>IF(N161="","",STDEV(U161,AH161,AU161))</f>
        <v>1019.0845565179229</v>
      </c>
      <c r="AY161" s="145">
        <f>IF(N161="","",(AX161/AW161))</f>
        <v>6.0348473540342847E-2</v>
      </c>
      <c r="AZ161" s="5"/>
      <c r="BA161" s="7">
        <f>COUNTA(M161,Z161,AM161)</f>
        <v>3</v>
      </c>
    </row>
    <row r="162" spans="1:53" ht="336">
      <c r="A162" s="6" t="s">
        <v>278</v>
      </c>
      <c r="B162" s="6" t="s">
        <v>333</v>
      </c>
      <c r="C162" s="6" t="s">
        <v>857</v>
      </c>
      <c r="D162" s="6" t="s">
        <v>858</v>
      </c>
      <c r="E162" s="117" t="s">
        <v>859</v>
      </c>
      <c r="F162" s="118" t="s">
        <v>57</v>
      </c>
      <c r="G162" s="119">
        <v>1</v>
      </c>
      <c r="H162" s="118" t="s">
        <v>380</v>
      </c>
      <c r="I162" s="120" t="s">
        <v>344</v>
      </c>
      <c r="J162" s="121" t="s">
        <v>344</v>
      </c>
      <c r="K162" s="122" t="s">
        <v>344</v>
      </c>
      <c r="L162" s="123" t="s">
        <v>344</v>
      </c>
      <c r="M162" s="106" t="s">
        <v>349</v>
      </c>
      <c r="N162" s="107">
        <v>11508</v>
      </c>
      <c r="O162" s="124"/>
      <c r="P162" s="124"/>
      <c r="Q162" s="125">
        <f>IF(O162="IVA Incluido",(N162/1.19),N162)</f>
        <v>11508</v>
      </c>
      <c r="R162" s="126">
        <f>IF(P162="Si tiene IVA",Q162*19%,0)</f>
        <v>0</v>
      </c>
      <c r="S162" s="126">
        <f>Q162+R162</f>
        <v>11508</v>
      </c>
      <c r="T162" s="126">
        <f>IF(B162="","",(N162*G162))</f>
        <v>11508</v>
      </c>
      <c r="U162" s="126">
        <f>IF(B162="","",(S162*G162))</f>
        <v>11508</v>
      </c>
      <c r="V162" s="127" t="s">
        <v>344</v>
      </c>
      <c r="W162" s="128" t="s">
        <v>344</v>
      </c>
      <c r="X162" s="128" t="s">
        <v>344</v>
      </c>
      <c r="Y162" s="128" t="s">
        <v>344</v>
      </c>
      <c r="Z162" s="108" t="s">
        <v>350</v>
      </c>
      <c r="AA162" s="109">
        <v>9528</v>
      </c>
      <c r="AB162" s="132" t="s">
        <v>293</v>
      </c>
      <c r="AC162" s="132" t="s">
        <v>287</v>
      </c>
      <c r="AD162" s="133">
        <f>IF(AB162="IVA Incluido",(AA162/1.19),AA162)</f>
        <v>9528</v>
      </c>
      <c r="AE162" s="134">
        <f>IF(AC162="Si tiene IVA",AD162*19%,0)</f>
        <v>1810.32</v>
      </c>
      <c r="AF162" s="134">
        <f>AD162+AE162</f>
        <v>11338.32</v>
      </c>
      <c r="AG162" s="134">
        <f>AD162</f>
        <v>9528</v>
      </c>
      <c r="AH162" s="134">
        <f>AF162</f>
        <v>11338.32</v>
      </c>
      <c r="AI162" s="135"/>
      <c r="AJ162" s="136"/>
      <c r="AK162" s="137"/>
      <c r="AL162" s="138"/>
      <c r="AM162" s="139"/>
      <c r="AN162" s="140"/>
      <c r="AO162" s="140"/>
      <c r="AP162" s="141"/>
      <c r="AQ162" s="142"/>
      <c r="AR162" s="143"/>
      <c r="AS162" s="143"/>
      <c r="AT162" s="143"/>
      <c r="AU162" s="143"/>
      <c r="AV162" s="144">
        <f>IF(A162="","",AVERAGE(S162,AF162,AS162))</f>
        <v>11423.16</v>
      </c>
      <c r="AW162" s="144">
        <f>IF(A162="","",AVERAGE(U162,AH162,AU162))</f>
        <v>11423.16</v>
      </c>
      <c r="AX162" s="144">
        <f>IF(N162="","",STDEV(U162,AH162,AU162))</f>
        <v>119.98187863173359</v>
      </c>
      <c r="AY162" s="145">
        <f>IF(N162="","",(AX162/AW162))</f>
        <v>1.0503387734368914E-2</v>
      </c>
      <c r="AZ162" s="5"/>
      <c r="BA162" s="7">
        <f>COUNTA(M162,Z162,AM162)</f>
        <v>2</v>
      </c>
    </row>
    <row r="163" spans="1:53" ht="84">
      <c r="A163" s="6" t="s">
        <v>278</v>
      </c>
      <c r="B163" s="6" t="s">
        <v>333</v>
      </c>
      <c r="C163" s="6" t="s">
        <v>857</v>
      </c>
      <c r="D163" s="6" t="s">
        <v>860</v>
      </c>
      <c r="E163" s="117" t="s">
        <v>861</v>
      </c>
      <c r="F163" s="118" t="s">
        <v>57</v>
      </c>
      <c r="G163" s="119">
        <v>1</v>
      </c>
      <c r="H163" s="118" t="s">
        <v>380</v>
      </c>
      <c r="I163" s="120" t="s">
        <v>282</v>
      </c>
      <c r="J163" s="121">
        <v>46094</v>
      </c>
      <c r="K163" s="122" t="s">
        <v>369</v>
      </c>
      <c r="L163" s="123" t="s">
        <v>289</v>
      </c>
      <c r="M163" s="121" t="s">
        <v>370</v>
      </c>
      <c r="N163" s="124">
        <v>33076</v>
      </c>
      <c r="O163" s="124" t="s">
        <v>293</v>
      </c>
      <c r="P163" s="124" t="s">
        <v>287</v>
      </c>
      <c r="Q163" s="125">
        <f>IF(O163="IVA Incluido",(N163/1.19),N163)</f>
        <v>33076</v>
      </c>
      <c r="R163" s="126">
        <f>IF(P163="Si tiene IVA",Q163*19%,0)</f>
        <v>6284.4400000000005</v>
      </c>
      <c r="S163" s="126">
        <f>Q163+R163</f>
        <v>39360.44</v>
      </c>
      <c r="T163" s="126">
        <f>IF(B163="","",(N163*G163))</f>
        <v>33076</v>
      </c>
      <c r="U163" s="126">
        <f>IF(B163="","",(S163*G163))</f>
        <v>39360.44</v>
      </c>
      <c r="V163" s="127" t="s">
        <v>282</v>
      </c>
      <c r="W163" s="128">
        <v>46119</v>
      </c>
      <c r="X163" s="129" t="s">
        <v>477</v>
      </c>
      <c r="Y163" s="130" t="s">
        <v>289</v>
      </c>
      <c r="Z163" s="131" t="s">
        <v>392</v>
      </c>
      <c r="AA163" s="132">
        <v>31000</v>
      </c>
      <c r="AB163" s="132" t="s">
        <v>286</v>
      </c>
      <c r="AC163" s="132" t="s">
        <v>287</v>
      </c>
      <c r="AD163" s="133">
        <f>IF(AB163="IVA Incluido",(AA163/1.19),AA163)</f>
        <v>26050.420168067227</v>
      </c>
      <c r="AE163" s="134">
        <f>IF(AC163="Si tiene IVA",AD163*19%,0)</f>
        <v>4949.5798319327732</v>
      </c>
      <c r="AF163" s="134">
        <f>AD163+AE163</f>
        <v>31000</v>
      </c>
      <c r="AG163" s="134">
        <f>IF(O163="","",(AA163*G163))</f>
        <v>31000</v>
      </c>
      <c r="AH163" s="134">
        <f>IF(O163="","",(AF163*G163))</f>
        <v>31000</v>
      </c>
      <c r="AI163" s="135"/>
      <c r="AJ163" s="136"/>
      <c r="AK163" s="137"/>
      <c r="AL163" s="138"/>
      <c r="AM163" s="139" t="s">
        <v>350</v>
      </c>
      <c r="AN163" s="140">
        <v>27096</v>
      </c>
      <c r="AO163" s="140"/>
      <c r="AP163" s="141"/>
      <c r="AQ163" s="142">
        <f>AN163</f>
        <v>27096</v>
      </c>
      <c r="AR163" s="143">
        <f>AQ163*19%</f>
        <v>5148.24</v>
      </c>
      <c r="AS163" s="143">
        <f>AQ163+AR163</f>
        <v>32244.239999999998</v>
      </c>
      <c r="AT163" s="143">
        <f>AQ163</f>
        <v>27096</v>
      </c>
      <c r="AU163" s="143">
        <f>AS163</f>
        <v>32244.239999999998</v>
      </c>
      <c r="AV163" s="144">
        <f>IF(A163="","",AVERAGE(S163,AF163,AS163))</f>
        <v>34201.56</v>
      </c>
      <c r="AW163" s="144">
        <f>IF(A163="","",AVERAGE(U163,AH163,AU163))</f>
        <v>34201.56</v>
      </c>
      <c r="AX163" s="144">
        <f>IF(N163="","",STDEV(U163,AH163,AU163))</f>
        <v>4510.8275776402688</v>
      </c>
      <c r="AY163" s="145">
        <f>IF(N163="","",(AX163/AW163))</f>
        <v>0.13188952719233477</v>
      </c>
      <c r="AZ163" s="5"/>
      <c r="BA163" s="7">
        <f>COUNTA(M163,Z163,AM163)</f>
        <v>3</v>
      </c>
    </row>
    <row r="164" spans="1:53" ht="336">
      <c r="A164" s="6" t="s">
        <v>344</v>
      </c>
      <c r="B164" s="6" t="s">
        <v>344</v>
      </c>
      <c r="C164" s="6" t="s">
        <v>344</v>
      </c>
      <c r="D164" s="6" t="s">
        <v>862</v>
      </c>
      <c r="E164" s="117" t="s">
        <v>863</v>
      </c>
      <c r="F164" s="118" t="s">
        <v>347</v>
      </c>
      <c r="G164" s="119">
        <v>1</v>
      </c>
      <c r="H164" s="118"/>
      <c r="I164" s="120" t="s">
        <v>344</v>
      </c>
      <c r="J164" s="121" t="s">
        <v>344</v>
      </c>
      <c r="K164" s="122" t="s">
        <v>344</v>
      </c>
      <c r="L164" s="123" t="s">
        <v>344</v>
      </c>
      <c r="M164" s="121" t="s">
        <v>344</v>
      </c>
      <c r="N164" s="124"/>
      <c r="O164" s="124"/>
      <c r="P164" s="124"/>
      <c r="Q164" s="125" t="s">
        <v>348</v>
      </c>
      <c r="R164" s="126" t="s">
        <v>348</v>
      </c>
      <c r="S164" s="126" t="s">
        <v>348</v>
      </c>
      <c r="T164" s="126" t="s">
        <v>348</v>
      </c>
      <c r="U164" s="126" t="s">
        <v>348</v>
      </c>
      <c r="V164" s="127" t="s">
        <v>344</v>
      </c>
      <c r="W164" s="128" t="s">
        <v>344</v>
      </c>
      <c r="X164" s="129" t="s">
        <v>344</v>
      </c>
      <c r="Y164" s="130" t="s">
        <v>344</v>
      </c>
      <c r="Z164" s="131" t="s">
        <v>349</v>
      </c>
      <c r="AA164" s="132" t="s">
        <v>344</v>
      </c>
      <c r="AB164" s="132" t="s">
        <v>344</v>
      </c>
      <c r="AC164" s="132" t="s">
        <v>344</v>
      </c>
      <c r="AD164" s="133" t="s">
        <v>344</v>
      </c>
      <c r="AE164" s="134" t="s">
        <v>344</v>
      </c>
      <c r="AF164" s="134">
        <v>128550</v>
      </c>
      <c r="AG164" s="134">
        <v>5.5599999999999997E-2</v>
      </c>
      <c r="AH164" s="134">
        <v>135697</v>
      </c>
      <c r="AI164" s="135" t="s">
        <v>344</v>
      </c>
      <c r="AJ164" s="136" t="s">
        <v>344</v>
      </c>
      <c r="AK164" s="137" t="s">
        <v>344</v>
      </c>
      <c r="AL164" s="138" t="s">
        <v>344</v>
      </c>
      <c r="AM164" s="139" t="s">
        <v>350</v>
      </c>
      <c r="AN164" s="140" t="s">
        <v>344</v>
      </c>
      <c r="AO164" s="140" t="s">
        <v>344</v>
      </c>
      <c r="AP164" s="141" t="s">
        <v>344</v>
      </c>
      <c r="AQ164" s="142">
        <v>112346</v>
      </c>
      <c r="AR164" s="143">
        <v>21346</v>
      </c>
      <c r="AS164" s="143">
        <v>133692</v>
      </c>
      <c r="AT164" s="143">
        <v>112346</v>
      </c>
      <c r="AU164" s="143">
        <v>133692</v>
      </c>
      <c r="AV164" s="144">
        <v>134695</v>
      </c>
      <c r="AW164" s="144">
        <v>134695</v>
      </c>
      <c r="AX164" s="144">
        <v>1418.02</v>
      </c>
      <c r="AY164" s="145">
        <v>1.0500000000000001E-2</v>
      </c>
      <c r="AZ164" s="5"/>
      <c r="BA164" s="7"/>
    </row>
    <row r="165" spans="1:53" ht="336">
      <c r="A165" s="6" t="s">
        <v>344</v>
      </c>
      <c r="B165" s="6" t="s">
        <v>344</v>
      </c>
      <c r="C165" s="6" t="s">
        <v>344</v>
      </c>
      <c r="D165" s="6" t="s">
        <v>864</v>
      </c>
      <c r="E165" s="117" t="s">
        <v>865</v>
      </c>
      <c r="F165" s="118" t="s">
        <v>347</v>
      </c>
      <c r="G165" s="119">
        <v>1</v>
      </c>
      <c r="H165" s="118"/>
      <c r="I165" s="120" t="s">
        <v>344</v>
      </c>
      <c r="J165" s="121" t="s">
        <v>344</v>
      </c>
      <c r="K165" s="122" t="s">
        <v>344</v>
      </c>
      <c r="L165" s="123" t="s">
        <v>344</v>
      </c>
      <c r="M165" s="121" t="s">
        <v>344</v>
      </c>
      <c r="N165" s="124"/>
      <c r="O165" s="124"/>
      <c r="P165" s="124"/>
      <c r="Q165" s="125" t="s">
        <v>348</v>
      </c>
      <c r="R165" s="126" t="s">
        <v>348</v>
      </c>
      <c r="S165" s="126" t="s">
        <v>348</v>
      </c>
      <c r="T165" s="126" t="s">
        <v>348</v>
      </c>
      <c r="U165" s="126" t="s">
        <v>348</v>
      </c>
      <c r="V165" s="127" t="s">
        <v>344</v>
      </c>
      <c r="W165" s="128" t="s">
        <v>344</v>
      </c>
      <c r="X165" s="129" t="s">
        <v>344</v>
      </c>
      <c r="Y165" s="130" t="s">
        <v>344</v>
      </c>
      <c r="Z165" s="131" t="s">
        <v>349</v>
      </c>
      <c r="AA165" s="132" t="s">
        <v>344</v>
      </c>
      <c r="AB165" s="132" t="s">
        <v>344</v>
      </c>
      <c r="AC165" s="132" t="s">
        <v>344</v>
      </c>
      <c r="AD165" s="133" t="s">
        <v>344</v>
      </c>
      <c r="AE165" s="134" t="s">
        <v>344</v>
      </c>
      <c r="AF165" s="134">
        <v>862241</v>
      </c>
      <c r="AG165" s="134">
        <v>5.5599999999999997E-2</v>
      </c>
      <c r="AH165" s="134">
        <v>910182</v>
      </c>
      <c r="AI165" s="135" t="s">
        <v>344</v>
      </c>
      <c r="AJ165" s="136" t="s">
        <v>344</v>
      </c>
      <c r="AK165" s="137" t="s">
        <v>344</v>
      </c>
      <c r="AL165" s="138" t="s">
        <v>344</v>
      </c>
      <c r="AM165" s="139" t="s">
        <v>350</v>
      </c>
      <c r="AN165" s="140" t="s">
        <v>344</v>
      </c>
      <c r="AO165" s="140" t="s">
        <v>344</v>
      </c>
      <c r="AP165" s="141" t="s">
        <v>344</v>
      </c>
      <c r="AQ165" s="142">
        <v>753555</v>
      </c>
      <c r="AR165" s="143">
        <v>143175</v>
      </c>
      <c r="AS165" s="143">
        <v>896731</v>
      </c>
      <c r="AT165" s="143">
        <v>753555</v>
      </c>
      <c r="AU165" s="143">
        <v>896731</v>
      </c>
      <c r="AV165" s="144">
        <v>903456</v>
      </c>
      <c r="AW165" s="144">
        <v>903456</v>
      </c>
      <c r="AX165" s="144">
        <v>9511.26</v>
      </c>
      <c r="AY165" s="145">
        <v>1.0500000000000001E-2</v>
      </c>
      <c r="AZ165" s="5"/>
      <c r="BA165" s="7"/>
    </row>
    <row r="166" spans="1:53" ht="98">
      <c r="A166" s="6" t="s">
        <v>278</v>
      </c>
      <c r="B166" s="6" t="s">
        <v>351</v>
      </c>
      <c r="C166" s="6">
        <v>14111530</v>
      </c>
      <c r="D166" s="6" t="s">
        <v>866</v>
      </c>
      <c r="E166" s="117" t="s">
        <v>867</v>
      </c>
      <c r="F166" s="118" t="s">
        <v>57</v>
      </c>
      <c r="G166" s="119">
        <v>1</v>
      </c>
      <c r="H166" s="118" t="s">
        <v>58</v>
      </c>
      <c r="I166" s="120" t="s">
        <v>282</v>
      </c>
      <c r="J166" s="121">
        <v>46090</v>
      </c>
      <c r="K166" s="122" t="s">
        <v>868</v>
      </c>
      <c r="L166" s="123" t="s">
        <v>289</v>
      </c>
      <c r="M166" s="121" t="s">
        <v>869</v>
      </c>
      <c r="N166" s="124">
        <v>3200</v>
      </c>
      <c r="O166" s="124" t="s">
        <v>286</v>
      </c>
      <c r="P166" s="124" t="s">
        <v>287</v>
      </c>
      <c r="Q166" s="125">
        <f>IF(O166="IVA Incluido",(N166/1.19),N166)</f>
        <v>2689.0756302521008</v>
      </c>
      <c r="R166" s="126">
        <f>IF(P166="Si tiene IVA",Q166*19%,0)</f>
        <v>510.92436974789916</v>
      </c>
      <c r="S166" s="126">
        <f>Q166+R166</f>
        <v>3200</v>
      </c>
      <c r="T166" s="126">
        <f>IF(B166="","",(N166*G166))</f>
        <v>3200</v>
      </c>
      <c r="U166" s="126">
        <f>IF(B166="","",(S166*G166))</f>
        <v>3200</v>
      </c>
      <c r="V166" s="127" t="s">
        <v>282</v>
      </c>
      <c r="W166" s="128">
        <v>46090</v>
      </c>
      <c r="X166" s="129" t="s">
        <v>358</v>
      </c>
      <c r="Y166" s="130" t="s">
        <v>289</v>
      </c>
      <c r="Z166" s="131" t="s">
        <v>870</v>
      </c>
      <c r="AA166" s="132">
        <v>3200</v>
      </c>
      <c r="AB166" s="132" t="s">
        <v>286</v>
      </c>
      <c r="AC166" s="132" t="s">
        <v>287</v>
      </c>
      <c r="AD166" s="133">
        <f>IF(AB166="IVA Incluido",(AA166/1.19),AA166)</f>
        <v>2689.0756302521008</v>
      </c>
      <c r="AE166" s="134">
        <f>IF(AC166="Si tiene IVA",AD166*19%,0)</f>
        <v>510.92436974789916</v>
      </c>
      <c r="AF166" s="134">
        <f>AD166+AE166</f>
        <v>3200</v>
      </c>
      <c r="AG166" s="134">
        <f>IF(O166="","",(AA166*G166))</f>
        <v>3200</v>
      </c>
      <c r="AH166" s="134">
        <f>IF(O166="","",(AF166*G166))</f>
        <v>3200</v>
      </c>
      <c r="AI166" s="135" t="s">
        <v>282</v>
      </c>
      <c r="AJ166" s="136">
        <v>46090</v>
      </c>
      <c r="AK166" s="137" t="s">
        <v>871</v>
      </c>
      <c r="AL166" s="138" t="s">
        <v>289</v>
      </c>
      <c r="AM166" s="139" t="s">
        <v>815</v>
      </c>
      <c r="AN166" s="140">
        <v>2500</v>
      </c>
      <c r="AO166" s="140" t="s">
        <v>286</v>
      </c>
      <c r="AP166" s="141" t="s">
        <v>287</v>
      </c>
      <c r="AQ166" s="142">
        <f>IF(AO166="IVA Incluido",(AN166/1.19),AN166)</f>
        <v>2100.840336134454</v>
      </c>
      <c r="AR166" s="143">
        <f>IF(AP166="Si tiene IVA",AQ166*19%,0)</f>
        <v>399.15966386554624</v>
      </c>
      <c r="AS166" s="143">
        <f>AQ166+AR166</f>
        <v>2500</v>
      </c>
      <c r="AT166" s="143">
        <f>IF(AB166="","",(AN166*G166))</f>
        <v>2500</v>
      </c>
      <c r="AU166" s="143">
        <f>IF(AB166="","",(AS166*G166))</f>
        <v>2500</v>
      </c>
      <c r="AV166" s="144">
        <f>IF(A166="","",AVERAGE(S166,AF166,AS166))</f>
        <v>2966.6666666666665</v>
      </c>
      <c r="AW166" s="144">
        <f>IF(A166="","",AVERAGE(U166,AH166,AU166))</f>
        <v>2966.6666666666665</v>
      </c>
      <c r="AX166" s="144">
        <f>IF(N166="","",STDEV(U166,AH166,AU166))</f>
        <v>404.14518843273879</v>
      </c>
      <c r="AY166" s="145">
        <f>IF(N166="","",(AX166/AW166))</f>
        <v>0.1362287152020468</v>
      </c>
      <c r="AZ166" s="5"/>
      <c r="BA166" s="7">
        <f>COUNTA(M166,Z166,AM166)</f>
        <v>3</v>
      </c>
    </row>
    <row r="167" spans="1:53" ht="112">
      <c r="A167" s="6" t="s">
        <v>278</v>
      </c>
      <c r="B167" s="6" t="s">
        <v>351</v>
      </c>
      <c r="C167" s="6">
        <v>14111530</v>
      </c>
      <c r="D167" s="6" t="s">
        <v>872</v>
      </c>
      <c r="E167" s="117" t="s">
        <v>873</v>
      </c>
      <c r="F167" s="118" t="s">
        <v>57</v>
      </c>
      <c r="G167" s="119">
        <v>1</v>
      </c>
      <c r="H167" s="118" t="s">
        <v>58</v>
      </c>
      <c r="I167" s="120" t="s">
        <v>282</v>
      </c>
      <c r="J167" s="121">
        <v>46090</v>
      </c>
      <c r="K167" s="122" t="s">
        <v>874</v>
      </c>
      <c r="L167" s="123" t="s">
        <v>289</v>
      </c>
      <c r="M167" s="121" t="s">
        <v>875</v>
      </c>
      <c r="N167" s="124">
        <v>2126</v>
      </c>
      <c r="O167" s="124" t="s">
        <v>286</v>
      </c>
      <c r="P167" s="124" t="s">
        <v>287</v>
      </c>
      <c r="Q167" s="125">
        <f>IF(O167="IVA Incluido",(N167/1.19),N167)</f>
        <v>1786.5546218487395</v>
      </c>
      <c r="R167" s="126">
        <f>IF(P167="Si tiene IVA",Q167*19%,0)</f>
        <v>339.44537815126051</v>
      </c>
      <c r="S167" s="126">
        <f>Q167+R167</f>
        <v>2126</v>
      </c>
      <c r="T167" s="126">
        <f>IF(B167="","",(N167*G167))</f>
        <v>2126</v>
      </c>
      <c r="U167" s="126">
        <f>IF(B167="","",(S167*G167))</f>
        <v>2126</v>
      </c>
      <c r="V167" s="127" t="s">
        <v>282</v>
      </c>
      <c r="W167" s="128">
        <v>46090</v>
      </c>
      <c r="X167" s="129" t="s">
        <v>876</v>
      </c>
      <c r="Y167" s="130" t="s">
        <v>289</v>
      </c>
      <c r="Z167" s="131" t="s">
        <v>877</v>
      </c>
      <c r="AA167" s="132">
        <v>2500</v>
      </c>
      <c r="AB167" s="132" t="s">
        <v>286</v>
      </c>
      <c r="AC167" s="132" t="s">
        <v>287</v>
      </c>
      <c r="AD167" s="133">
        <f>IF(AB167="IVA Incluido",(AA167/1.19),AA167)</f>
        <v>2100.840336134454</v>
      </c>
      <c r="AE167" s="134">
        <f>IF(AC167="Si tiene IVA",AD167*19%,0)</f>
        <v>399.15966386554624</v>
      </c>
      <c r="AF167" s="134">
        <f>AD167+AE167</f>
        <v>2500</v>
      </c>
      <c r="AG167" s="134">
        <f>AD167</f>
        <v>2100.840336134454</v>
      </c>
      <c r="AH167" s="134">
        <f>IF(O167="","",(AF167*G167))</f>
        <v>2500</v>
      </c>
      <c r="AI167" s="135" t="s">
        <v>282</v>
      </c>
      <c r="AJ167" s="136">
        <v>46090</v>
      </c>
      <c r="AK167" s="137" t="s">
        <v>878</v>
      </c>
      <c r="AL167" s="138" t="s">
        <v>284</v>
      </c>
      <c r="AM167" s="139" t="s">
        <v>879</v>
      </c>
      <c r="AN167" s="140">
        <v>1785</v>
      </c>
      <c r="AO167" s="140" t="s">
        <v>286</v>
      </c>
      <c r="AP167" s="141" t="s">
        <v>287</v>
      </c>
      <c r="AQ167" s="142">
        <f>IF(AO167="IVA Incluido",(AN167/1.19),AN167)</f>
        <v>1500</v>
      </c>
      <c r="AR167" s="143">
        <f>IF(AP167="Si tiene IVA",AQ167*19%,0)</f>
        <v>285</v>
      </c>
      <c r="AS167" s="143">
        <f>AQ167+AR167</f>
        <v>1785</v>
      </c>
      <c r="AT167" s="143">
        <f>IF(AB167="","",(AN167*G167))</f>
        <v>1785</v>
      </c>
      <c r="AU167" s="143">
        <f>IF(AB167="","",(AS167*G167))</f>
        <v>1785</v>
      </c>
      <c r="AV167" s="144">
        <f>IF(A167="","",AVERAGE(S167,AF167,AS167))</f>
        <v>2137</v>
      </c>
      <c r="AW167" s="144">
        <f>IF(A167="","",AVERAGE(U167,AH167,AU167))</f>
        <v>2137</v>
      </c>
      <c r="AX167" s="144">
        <f>IF(N167="","",STDEV(U167,AH167,AU167))</f>
        <v>357.62690055419489</v>
      </c>
      <c r="AY167" s="145">
        <f>IF(N167="","",(AX167/AW167))</f>
        <v>0.16734997686204722</v>
      </c>
      <c r="AZ167" s="5"/>
      <c r="BA167" s="7">
        <f>COUNTA(M167,Z167,AM167)</f>
        <v>3</v>
      </c>
    </row>
    <row r="168" spans="1:53" ht="70">
      <c r="A168" s="6" t="s">
        <v>278</v>
      </c>
      <c r="B168" s="6" t="s">
        <v>351</v>
      </c>
      <c r="C168" s="6">
        <v>14111519</v>
      </c>
      <c r="D168" s="6" t="s">
        <v>880</v>
      </c>
      <c r="E168" s="117" t="s">
        <v>881</v>
      </c>
      <c r="F168" s="118" t="s">
        <v>57</v>
      </c>
      <c r="G168" s="119">
        <v>1</v>
      </c>
      <c r="H168" s="118" t="s">
        <v>58</v>
      </c>
      <c r="I168" s="120" t="s">
        <v>295</v>
      </c>
      <c r="J168" s="121">
        <v>46090</v>
      </c>
      <c r="K168" s="122" t="s">
        <v>695</v>
      </c>
      <c r="L168" s="123" t="s">
        <v>284</v>
      </c>
      <c r="M168" s="121" t="s">
        <v>696</v>
      </c>
      <c r="N168" s="124">
        <v>6500</v>
      </c>
      <c r="O168" s="124" t="s">
        <v>286</v>
      </c>
      <c r="P168" s="124" t="s">
        <v>287</v>
      </c>
      <c r="Q168" s="125">
        <f>IF(O168="IVA Incluido",(N168/1.19),N168)</f>
        <v>5462.1848739495799</v>
      </c>
      <c r="R168" s="126">
        <f>IF(P168="Si tiene IVA",Q168*19%,0)</f>
        <v>1037.8151260504203</v>
      </c>
      <c r="S168" s="126">
        <f>Q168+R168</f>
        <v>6500</v>
      </c>
      <c r="T168" s="126">
        <f>IF(B168="","",(N168*G168))</f>
        <v>6500</v>
      </c>
      <c r="U168" s="126">
        <f>IF(B168="","",(S168*G168))</f>
        <v>6500</v>
      </c>
      <c r="V168" s="127" t="s">
        <v>295</v>
      </c>
      <c r="W168" s="128">
        <v>46090</v>
      </c>
      <c r="X168" s="129" t="s">
        <v>832</v>
      </c>
      <c r="Y168" s="130" t="s">
        <v>284</v>
      </c>
      <c r="Z168" s="131" t="s">
        <v>833</v>
      </c>
      <c r="AA168" s="132">
        <v>5800</v>
      </c>
      <c r="AB168" s="132" t="s">
        <v>286</v>
      </c>
      <c r="AC168" s="132" t="s">
        <v>287</v>
      </c>
      <c r="AD168" s="133">
        <f>IF(AB168="IVA Incluido",(AA168/1.19),AA168)</f>
        <v>4873.9495798319331</v>
      </c>
      <c r="AE168" s="134">
        <f>IF(AC168="Si tiene IVA",AD168*19%,0)</f>
        <v>926.05042016806726</v>
      </c>
      <c r="AF168" s="134">
        <f>AD168+AE168</f>
        <v>5800</v>
      </c>
      <c r="AG168" s="134">
        <f>AD168</f>
        <v>4873.9495798319331</v>
      </c>
      <c r="AH168" s="134">
        <f>IF(O168="","",(AF168*G168))</f>
        <v>5800</v>
      </c>
      <c r="AI168" s="135" t="s">
        <v>295</v>
      </c>
      <c r="AJ168" s="136">
        <v>46090</v>
      </c>
      <c r="AK168" s="137" t="s">
        <v>356</v>
      </c>
      <c r="AL168" s="138" t="s">
        <v>289</v>
      </c>
      <c r="AM168" s="139" t="s">
        <v>357</v>
      </c>
      <c r="AN168" s="140">
        <v>6050</v>
      </c>
      <c r="AO168" s="140" t="s">
        <v>293</v>
      </c>
      <c r="AP168" s="141" t="s">
        <v>287</v>
      </c>
      <c r="AQ168" s="142">
        <f>IF(AO168="IVA Incluido",(AN168/1.19),AN168)</f>
        <v>6050</v>
      </c>
      <c r="AR168" s="143">
        <f>IF(AP168="Si tiene IVA",AQ168*19%,0)</f>
        <v>1149.5</v>
      </c>
      <c r="AS168" s="143">
        <f>AQ168+AR168</f>
        <v>7199.5</v>
      </c>
      <c r="AT168" s="143">
        <f>IF(AB168="","",(AN168*G168))</f>
        <v>6050</v>
      </c>
      <c r="AU168" s="143">
        <f>IF(AB168="","",(AS168*G168))</f>
        <v>7199.5</v>
      </c>
      <c r="AV168" s="144">
        <f>IF(A168="","",AVERAGE(S168,AF168,AS168))</f>
        <v>6499.833333333333</v>
      </c>
      <c r="AW168" s="144">
        <f>IF(A168="","",AVERAGE(U168,AH168,AU168))</f>
        <v>6499.833333333333</v>
      </c>
      <c r="AX168" s="144">
        <f>IF(N168="","",STDEV(U168,AH168,AU168))</f>
        <v>699.75001488626879</v>
      </c>
      <c r="AY168" s="145">
        <f>IF(N168="","",(AX168/AW168))</f>
        <v>0.10765660886990981</v>
      </c>
      <c r="AZ168" s="5"/>
      <c r="BA168" s="7">
        <f>COUNTA(M168,Z168,AM168)</f>
        <v>3</v>
      </c>
    </row>
    <row r="169" spans="1:53" ht="336">
      <c r="A169" s="6" t="s">
        <v>344</v>
      </c>
      <c r="B169" s="6" t="s">
        <v>344</v>
      </c>
      <c r="C169" s="6" t="s">
        <v>344</v>
      </c>
      <c r="D169" s="6" t="s">
        <v>882</v>
      </c>
      <c r="E169" s="117" t="s">
        <v>883</v>
      </c>
      <c r="F169" s="118" t="s">
        <v>347</v>
      </c>
      <c r="G169" s="119">
        <v>1</v>
      </c>
      <c r="H169" s="118"/>
      <c r="I169" s="120" t="s">
        <v>344</v>
      </c>
      <c r="J169" s="121" t="s">
        <v>344</v>
      </c>
      <c r="K169" s="122" t="s">
        <v>344</v>
      </c>
      <c r="L169" s="123" t="s">
        <v>344</v>
      </c>
      <c r="M169" s="121" t="s">
        <v>344</v>
      </c>
      <c r="N169" s="124"/>
      <c r="O169" s="124"/>
      <c r="P169" s="124"/>
      <c r="Q169" s="125" t="s">
        <v>348</v>
      </c>
      <c r="R169" s="126" t="s">
        <v>348</v>
      </c>
      <c r="S169" s="126" t="s">
        <v>348</v>
      </c>
      <c r="T169" s="126" t="s">
        <v>348</v>
      </c>
      <c r="U169" s="126" t="s">
        <v>348</v>
      </c>
      <c r="V169" s="127" t="s">
        <v>344</v>
      </c>
      <c r="W169" s="128" t="s">
        <v>344</v>
      </c>
      <c r="X169" s="129" t="s">
        <v>344</v>
      </c>
      <c r="Y169" s="130" t="s">
        <v>344</v>
      </c>
      <c r="Z169" s="131" t="s">
        <v>349</v>
      </c>
      <c r="AA169" s="132" t="s">
        <v>344</v>
      </c>
      <c r="AB169" s="132" t="s">
        <v>344</v>
      </c>
      <c r="AC169" s="132" t="s">
        <v>344</v>
      </c>
      <c r="AD169" s="133" t="s">
        <v>344</v>
      </c>
      <c r="AE169" s="134" t="s">
        <v>344</v>
      </c>
      <c r="AF169" s="134">
        <v>150217</v>
      </c>
      <c r="AG169" s="134">
        <v>5.5599999999999997E-2</v>
      </c>
      <c r="AH169" s="134">
        <v>158569</v>
      </c>
      <c r="AI169" s="135" t="s">
        <v>344</v>
      </c>
      <c r="AJ169" s="136" t="s">
        <v>344</v>
      </c>
      <c r="AK169" s="137" t="s">
        <v>344</v>
      </c>
      <c r="AL169" s="138" t="s">
        <v>344</v>
      </c>
      <c r="AM169" s="139" t="s">
        <v>350</v>
      </c>
      <c r="AN169" s="140" t="s">
        <v>344</v>
      </c>
      <c r="AO169" s="140" t="s">
        <v>344</v>
      </c>
      <c r="AP169" s="141" t="s">
        <v>344</v>
      </c>
      <c r="AQ169" s="142">
        <v>129389</v>
      </c>
      <c r="AR169" s="143">
        <v>24584</v>
      </c>
      <c r="AS169" s="143">
        <v>153972</v>
      </c>
      <c r="AT169" s="143">
        <v>129389</v>
      </c>
      <c r="AU169" s="143">
        <v>153972</v>
      </c>
      <c r="AV169" s="144">
        <v>156271</v>
      </c>
      <c r="AW169" s="144">
        <v>156271</v>
      </c>
      <c r="AX169" s="144">
        <v>3250.32</v>
      </c>
      <c r="AY169" s="145">
        <v>2.0799999999999999E-2</v>
      </c>
      <c r="AZ169" s="5"/>
      <c r="BA169" s="7"/>
    </row>
    <row r="170" spans="1:53" ht="70">
      <c r="A170" s="6" t="s">
        <v>278</v>
      </c>
      <c r="B170" s="6" t="s">
        <v>351</v>
      </c>
      <c r="C170" s="6"/>
      <c r="D170" s="6" t="s">
        <v>884</v>
      </c>
      <c r="E170" s="117" t="s">
        <v>885</v>
      </c>
      <c r="F170" s="118" t="s">
        <v>57</v>
      </c>
      <c r="G170" s="119">
        <v>1</v>
      </c>
      <c r="H170" s="118" t="s">
        <v>58</v>
      </c>
      <c r="I170" s="120" t="s">
        <v>282</v>
      </c>
      <c r="J170" s="121">
        <v>46090</v>
      </c>
      <c r="K170" s="122" t="s">
        <v>695</v>
      </c>
      <c r="L170" s="123" t="s">
        <v>289</v>
      </c>
      <c r="M170" s="121" t="s">
        <v>696</v>
      </c>
      <c r="N170" s="124">
        <v>12500</v>
      </c>
      <c r="O170" s="124" t="s">
        <v>293</v>
      </c>
      <c r="P170" s="124" t="s">
        <v>287</v>
      </c>
      <c r="Q170" s="125">
        <f t="shared" ref="Q170:Q185" si="105">IF(O170="IVA Incluido",(N170/1.19),N170)</f>
        <v>12500</v>
      </c>
      <c r="R170" s="126">
        <f t="shared" ref="R170:R185" si="106">IF(P170="Si tiene IVA",Q170*19%,0)</f>
        <v>2375</v>
      </c>
      <c r="S170" s="126">
        <f t="shared" ref="S170:S185" si="107">Q170+R170</f>
        <v>14875</v>
      </c>
      <c r="T170" s="126">
        <f>IF(B170="","",(N170*G170))</f>
        <v>12500</v>
      </c>
      <c r="U170" s="126">
        <f t="shared" ref="U170:U185" si="108">IF(B170="","",(S170*G170))</f>
        <v>14875</v>
      </c>
      <c r="V170" s="127" t="s">
        <v>282</v>
      </c>
      <c r="W170" s="128">
        <v>46090</v>
      </c>
      <c r="X170" s="129" t="s">
        <v>886</v>
      </c>
      <c r="Y170" s="130" t="s">
        <v>289</v>
      </c>
      <c r="Z170" s="131" t="s">
        <v>887</v>
      </c>
      <c r="AA170" s="132">
        <v>12600</v>
      </c>
      <c r="AB170" s="132" t="s">
        <v>286</v>
      </c>
      <c r="AC170" s="132" t="s">
        <v>287</v>
      </c>
      <c r="AD170" s="133">
        <f t="shared" ref="AD170:AD185" si="109">IF(AB170="IVA Incluido",(AA170/1.19),AA170)</f>
        <v>10588.235294117647</v>
      </c>
      <c r="AE170" s="134">
        <f t="shared" ref="AE170:AE185" si="110">IF(AC170="Si tiene IVA",AD170*19%,0)</f>
        <v>2011.7647058823529</v>
      </c>
      <c r="AF170" s="134">
        <f t="shared" ref="AF170:AF185" si="111">AD170+AE170</f>
        <v>12600</v>
      </c>
      <c r="AG170" s="134">
        <f>IF(O170="","",(AA170*G170))</f>
        <v>12600</v>
      </c>
      <c r="AH170" s="134">
        <f t="shared" ref="AH170:AH185" si="112">IF(O170="","",(AF170*G170))</f>
        <v>12600</v>
      </c>
      <c r="AI170" s="135" t="s">
        <v>282</v>
      </c>
      <c r="AJ170" s="136">
        <v>46090</v>
      </c>
      <c r="AK170" s="137" t="s">
        <v>888</v>
      </c>
      <c r="AL170" s="138" t="s">
        <v>289</v>
      </c>
      <c r="AM170" s="139" t="s">
        <v>889</v>
      </c>
      <c r="AN170" s="140">
        <v>12000</v>
      </c>
      <c r="AO170" s="140" t="s">
        <v>286</v>
      </c>
      <c r="AP170" s="141" t="s">
        <v>287</v>
      </c>
      <c r="AQ170" s="142">
        <f t="shared" ref="AQ170:AQ185" si="113">IF(AO170="IVA Incluido",(AN170/1.19),AN170)</f>
        <v>10084.033613445379</v>
      </c>
      <c r="AR170" s="143">
        <f t="shared" ref="AR170:AR185" si="114">IF(AP170="Si tiene IVA",AQ170*19%,0)</f>
        <v>1915.966386554622</v>
      </c>
      <c r="AS170" s="143">
        <f t="shared" ref="AS170:AS185" si="115">AQ170+AR170</f>
        <v>12000.000000000002</v>
      </c>
      <c r="AT170" s="143">
        <f>IF(AB170="","",(AN170*G170))</f>
        <v>12000</v>
      </c>
      <c r="AU170" s="143">
        <f t="shared" ref="AU170:AU185" si="116">IF(AB170="","",(AS170*G170))</f>
        <v>12000.000000000002</v>
      </c>
      <c r="AV170" s="144">
        <f t="shared" ref="AV170:AV185" si="117">IF(A170="","",AVERAGE(S170,AF170,AS170))</f>
        <v>13158.333333333334</v>
      </c>
      <c r="AW170" s="144">
        <f t="shared" ref="AW170:AW185" si="118">IF(A170="","",AVERAGE(U170,AH170,AU170))</f>
        <v>13158.333333333334</v>
      </c>
      <c r="AX170" s="144">
        <f t="shared" ref="AX170:AX185" si="119">IF(N170="","",STDEV(U170,AH170,AU170))</f>
        <v>1516.6437727209811</v>
      </c>
      <c r="AY170" s="145">
        <f t="shared" ref="AY170:AY185" si="120">IF(N170="","",(AX170/AW170))</f>
        <v>0.11526108469063821</v>
      </c>
      <c r="AZ170" s="5"/>
      <c r="BA170" s="7">
        <f t="shared" ref="BA170:BA185" si="121">COUNTA(M170,Z170,AM170)</f>
        <v>3</v>
      </c>
    </row>
    <row r="171" spans="1:53" ht="70">
      <c r="A171" s="6" t="s">
        <v>278</v>
      </c>
      <c r="B171" s="6" t="s">
        <v>351</v>
      </c>
      <c r="C171" s="6"/>
      <c r="D171" s="6" t="s">
        <v>890</v>
      </c>
      <c r="E171" s="117" t="s">
        <v>891</v>
      </c>
      <c r="F171" s="118" t="s">
        <v>57</v>
      </c>
      <c r="G171" s="119">
        <v>1</v>
      </c>
      <c r="H171" s="118" t="s">
        <v>58</v>
      </c>
      <c r="I171" s="120" t="s">
        <v>282</v>
      </c>
      <c r="J171" s="121">
        <v>46090</v>
      </c>
      <c r="K171" s="122" t="s">
        <v>695</v>
      </c>
      <c r="L171" s="123" t="s">
        <v>289</v>
      </c>
      <c r="M171" s="121" t="s">
        <v>696</v>
      </c>
      <c r="N171" s="124">
        <v>1000</v>
      </c>
      <c r="O171" s="124" t="s">
        <v>293</v>
      </c>
      <c r="P171" s="124" t="s">
        <v>287</v>
      </c>
      <c r="Q171" s="125">
        <f t="shared" si="105"/>
        <v>1000</v>
      </c>
      <c r="R171" s="126">
        <f t="shared" si="106"/>
        <v>190</v>
      </c>
      <c r="S171" s="126">
        <f t="shared" si="107"/>
        <v>1190</v>
      </c>
      <c r="T171" s="126">
        <f>IF(B171="","",(N171*G171))</f>
        <v>1000</v>
      </c>
      <c r="U171" s="126">
        <f t="shared" si="108"/>
        <v>1190</v>
      </c>
      <c r="V171" s="127" t="s">
        <v>282</v>
      </c>
      <c r="W171" s="128">
        <v>46090</v>
      </c>
      <c r="X171" s="129" t="s">
        <v>892</v>
      </c>
      <c r="Y171" s="130" t="s">
        <v>289</v>
      </c>
      <c r="Z171" s="131" t="s">
        <v>893</v>
      </c>
      <c r="AA171" s="132">
        <v>1671</v>
      </c>
      <c r="AB171" s="132" t="s">
        <v>286</v>
      </c>
      <c r="AC171" s="132" t="s">
        <v>287</v>
      </c>
      <c r="AD171" s="133">
        <f t="shared" si="109"/>
        <v>1404.201680672269</v>
      </c>
      <c r="AE171" s="134">
        <f t="shared" si="110"/>
        <v>266.79831932773112</v>
      </c>
      <c r="AF171" s="134">
        <f t="shared" si="111"/>
        <v>1671.0000000000002</v>
      </c>
      <c r="AG171" s="134">
        <f>IF(O171="","",(AA171*G171))</f>
        <v>1671</v>
      </c>
      <c r="AH171" s="134">
        <f t="shared" si="112"/>
        <v>1671.0000000000002</v>
      </c>
      <c r="AI171" s="135" t="s">
        <v>282</v>
      </c>
      <c r="AJ171" s="136">
        <v>46090</v>
      </c>
      <c r="AK171" s="137" t="s">
        <v>894</v>
      </c>
      <c r="AL171" s="138" t="s">
        <v>289</v>
      </c>
      <c r="AM171" s="139" t="s">
        <v>869</v>
      </c>
      <c r="AN171" s="140">
        <v>1400</v>
      </c>
      <c r="AO171" s="140" t="s">
        <v>286</v>
      </c>
      <c r="AP171" s="141" t="s">
        <v>287</v>
      </c>
      <c r="AQ171" s="142">
        <f t="shared" si="113"/>
        <v>1176.4705882352941</v>
      </c>
      <c r="AR171" s="143">
        <f t="shared" si="114"/>
        <v>223.52941176470588</v>
      </c>
      <c r="AS171" s="143">
        <f t="shared" si="115"/>
        <v>1400</v>
      </c>
      <c r="AT171" s="143">
        <f>IF(AB171="","",(AN171*G171))</f>
        <v>1400</v>
      </c>
      <c r="AU171" s="143">
        <f t="shared" si="116"/>
        <v>1400</v>
      </c>
      <c r="AV171" s="144">
        <f t="shared" si="117"/>
        <v>1420.3333333333333</v>
      </c>
      <c r="AW171" s="144">
        <f t="shared" si="118"/>
        <v>1420.3333333333333</v>
      </c>
      <c r="AX171" s="144">
        <f t="shared" si="119"/>
        <v>241.14380218727155</v>
      </c>
      <c r="AY171" s="145">
        <f t="shared" si="120"/>
        <v>0.16977972460967253</v>
      </c>
      <c r="AZ171" s="5"/>
      <c r="BA171" s="7">
        <f t="shared" si="121"/>
        <v>3</v>
      </c>
    </row>
    <row r="172" spans="1:53" ht="70">
      <c r="A172" s="6" t="s">
        <v>278</v>
      </c>
      <c r="B172" s="6" t="s">
        <v>351</v>
      </c>
      <c r="C172" s="6"/>
      <c r="D172" s="6" t="s">
        <v>895</v>
      </c>
      <c r="E172" s="117" t="s">
        <v>896</v>
      </c>
      <c r="F172" s="118" t="s">
        <v>57</v>
      </c>
      <c r="G172" s="119">
        <v>1</v>
      </c>
      <c r="H172" s="118" t="s">
        <v>58</v>
      </c>
      <c r="I172" s="120" t="s">
        <v>282</v>
      </c>
      <c r="J172" s="121">
        <v>46090</v>
      </c>
      <c r="K172" s="122" t="s">
        <v>695</v>
      </c>
      <c r="L172" s="123" t="s">
        <v>289</v>
      </c>
      <c r="M172" s="121" t="s">
        <v>696</v>
      </c>
      <c r="N172" s="124">
        <v>3600</v>
      </c>
      <c r="O172" s="124" t="s">
        <v>293</v>
      </c>
      <c r="P172" s="124" t="s">
        <v>287</v>
      </c>
      <c r="Q172" s="125">
        <f t="shared" si="105"/>
        <v>3600</v>
      </c>
      <c r="R172" s="126">
        <f t="shared" si="106"/>
        <v>684</v>
      </c>
      <c r="S172" s="126">
        <f t="shared" si="107"/>
        <v>4284</v>
      </c>
      <c r="T172" s="126">
        <f>IF(B172="","",(N172*G172))</f>
        <v>3600</v>
      </c>
      <c r="U172" s="126">
        <f t="shared" si="108"/>
        <v>4284</v>
      </c>
      <c r="V172" s="127" t="s">
        <v>282</v>
      </c>
      <c r="W172" s="128">
        <v>46090</v>
      </c>
      <c r="X172" s="129" t="s">
        <v>897</v>
      </c>
      <c r="Y172" s="130" t="s">
        <v>289</v>
      </c>
      <c r="Z172" s="131" t="s">
        <v>898</v>
      </c>
      <c r="AA172" s="132">
        <v>3000</v>
      </c>
      <c r="AB172" s="132" t="s">
        <v>286</v>
      </c>
      <c r="AC172" s="132" t="s">
        <v>287</v>
      </c>
      <c r="AD172" s="133">
        <f t="shared" si="109"/>
        <v>2521.0084033613448</v>
      </c>
      <c r="AE172" s="134">
        <f t="shared" si="110"/>
        <v>478.99159663865549</v>
      </c>
      <c r="AF172" s="134">
        <f t="shared" si="111"/>
        <v>3000.0000000000005</v>
      </c>
      <c r="AG172" s="134">
        <f>IF(O172="","",(AA172*G172))</f>
        <v>3000</v>
      </c>
      <c r="AH172" s="134">
        <f t="shared" si="112"/>
        <v>3000.0000000000005</v>
      </c>
      <c r="AI172" s="135" t="s">
        <v>282</v>
      </c>
      <c r="AJ172" s="136">
        <v>46090</v>
      </c>
      <c r="AK172" s="137" t="s">
        <v>358</v>
      </c>
      <c r="AL172" s="138" t="s">
        <v>289</v>
      </c>
      <c r="AM172" s="139" t="s">
        <v>899</v>
      </c>
      <c r="AN172" s="140">
        <v>3500</v>
      </c>
      <c r="AO172" s="140" t="s">
        <v>286</v>
      </c>
      <c r="AP172" s="141" t="s">
        <v>287</v>
      </c>
      <c r="AQ172" s="142">
        <f t="shared" si="113"/>
        <v>2941.1764705882356</v>
      </c>
      <c r="AR172" s="143">
        <f t="shared" si="114"/>
        <v>558.82352941176475</v>
      </c>
      <c r="AS172" s="143">
        <f t="shared" si="115"/>
        <v>3500.0000000000005</v>
      </c>
      <c r="AT172" s="143">
        <f>IF(AB172="","",(AN172*G172))</f>
        <v>3500</v>
      </c>
      <c r="AU172" s="143">
        <f t="shared" si="116"/>
        <v>3500.0000000000005</v>
      </c>
      <c r="AV172" s="144">
        <f t="shared" si="117"/>
        <v>3594.6666666666665</v>
      </c>
      <c r="AW172" s="144">
        <f t="shared" si="118"/>
        <v>3594.6666666666665</v>
      </c>
      <c r="AX172" s="144">
        <f t="shared" si="119"/>
        <v>647.21351448600956</v>
      </c>
      <c r="AY172" s="145">
        <f t="shared" si="120"/>
        <v>0.18004826997941661</v>
      </c>
      <c r="AZ172" s="5"/>
      <c r="BA172" s="7">
        <f t="shared" si="121"/>
        <v>3</v>
      </c>
    </row>
    <row r="173" spans="1:53" ht="70">
      <c r="A173" s="6" t="s">
        <v>278</v>
      </c>
      <c r="B173" s="6" t="s">
        <v>351</v>
      </c>
      <c r="C173" s="6"/>
      <c r="D173" s="6" t="s">
        <v>900</v>
      </c>
      <c r="E173" s="117" t="s">
        <v>901</v>
      </c>
      <c r="F173" s="118" t="s">
        <v>57</v>
      </c>
      <c r="G173" s="119">
        <v>1</v>
      </c>
      <c r="H173" s="118" t="s">
        <v>58</v>
      </c>
      <c r="I173" s="120" t="s">
        <v>282</v>
      </c>
      <c r="J173" s="121">
        <v>46090</v>
      </c>
      <c r="K173" s="122" t="s">
        <v>695</v>
      </c>
      <c r="L173" s="123" t="s">
        <v>289</v>
      </c>
      <c r="M173" s="121" t="s">
        <v>696</v>
      </c>
      <c r="N173" s="124">
        <v>3699</v>
      </c>
      <c r="O173" s="124" t="s">
        <v>293</v>
      </c>
      <c r="P173" s="124" t="s">
        <v>287</v>
      </c>
      <c r="Q173" s="125">
        <f t="shared" si="105"/>
        <v>3699</v>
      </c>
      <c r="R173" s="126">
        <f t="shared" si="106"/>
        <v>702.81000000000006</v>
      </c>
      <c r="S173" s="126">
        <f t="shared" si="107"/>
        <v>4401.8100000000004</v>
      </c>
      <c r="T173" s="126">
        <f>IF(B173="","",(N173*G173))</f>
        <v>3699</v>
      </c>
      <c r="U173" s="126">
        <f t="shared" si="108"/>
        <v>4401.8100000000004</v>
      </c>
      <c r="V173" s="127" t="s">
        <v>282</v>
      </c>
      <c r="W173" s="128">
        <v>46090</v>
      </c>
      <c r="X173" s="129" t="s">
        <v>832</v>
      </c>
      <c r="Y173" s="130" t="s">
        <v>289</v>
      </c>
      <c r="Z173" s="131" t="s">
        <v>833</v>
      </c>
      <c r="AA173" s="132">
        <v>3900</v>
      </c>
      <c r="AB173" s="132" t="s">
        <v>286</v>
      </c>
      <c r="AC173" s="132" t="s">
        <v>287</v>
      </c>
      <c r="AD173" s="133">
        <f t="shared" si="109"/>
        <v>3277.3109243697481</v>
      </c>
      <c r="AE173" s="134">
        <f t="shared" si="110"/>
        <v>622.6890756302522</v>
      </c>
      <c r="AF173" s="134">
        <f t="shared" si="111"/>
        <v>3900.0000000000005</v>
      </c>
      <c r="AG173" s="134">
        <f>IF(O173="","",(AA173*G173))</f>
        <v>3900</v>
      </c>
      <c r="AH173" s="134">
        <f t="shared" si="112"/>
        <v>3900.0000000000005</v>
      </c>
      <c r="AI173" s="135" t="s">
        <v>282</v>
      </c>
      <c r="AJ173" s="136">
        <v>46090</v>
      </c>
      <c r="AK173" s="137" t="s">
        <v>358</v>
      </c>
      <c r="AL173" s="138" t="s">
        <v>289</v>
      </c>
      <c r="AM173" s="139" t="s">
        <v>899</v>
      </c>
      <c r="AN173" s="140">
        <v>4500</v>
      </c>
      <c r="AO173" s="140" t="s">
        <v>286</v>
      </c>
      <c r="AP173" s="141" t="s">
        <v>287</v>
      </c>
      <c r="AQ173" s="142">
        <f t="shared" si="113"/>
        <v>3781.5126050420172</v>
      </c>
      <c r="AR173" s="143">
        <f t="shared" si="114"/>
        <v>718.48739495798327</v>
      </c>
      <c r="AS173" s="143">
        <f t="shared" si="115"/>
        <v>4500</v>
      </c>
      <c r="AT173" s="143">
        <f>IF(AB173="","",(AN173*G173))</f>
        <v>4500</v>
      </c>
      <c r="AU173" s="143">
        <f t="shared" si="116"/>
        <v>4500</v>
      </c>
      <c r="AV173" s="144">
        <f t="shared" si="117"/>
        <v>4267.2700000000004</v>
      </c>
      <c r="AW173" s="144">
        <f t="shared" si="118"/>
        <v>4267.2700000000004</v>
      </c>
      <c r="AX173" s="144">
        <f t="shared" si="119"/>
        <v>321.83187955825616</v>
      </c>
      <c r="AY173" s="145">
        <f t="shared" si="120"/>
        <v>7.541868209845079E-2</v>
      </c>
      <c r="AZ173" s="5"/>
      <c r="BA173" s="7">
        <f t="shared" si="121"/>
        <v>3</v>
      </c>
    </row>
    <row r="174" spans="1:53" ht="112">
      <c r="A174" s="6" t="s">
        <v>278</v>
      </c>
      <c r="B174" s="6" t="s">
        <v>351</v>
      </c>
      <c r="C174" s="6"/>
      <c r="D174" s="6" t="s">
        <v>902</v>
      </c>
      <c r="E174" s="117" t="s">
        <v>903</v>
      </c>
      <c r="F174" s="118" t="s">
        <v>57</v>
      </c>
      <c r="G174" s="119">
        <v>1</v>
      </c>
      <c r="H174" s="118" t="s">
        <v>58</v>
      </c>
      <c r="I174" s="120" t="s">
        <v>282</v>
      </c>
      <c r="J174" s="121">
        <v>46090</v>
      </c>
      <c r="K174" s="122" t="s">
        <v>904</v>
      </c>
      <c r="L174" s="123" t="s">
        <v>289</v>
      </c>
      <c r="M174" s="121" t="s">
        <v>905</v>
      </c>
      <c r="N174" s="124">
        <v>40000</v>
      </c>
      <c r="O174" s="124" t="s">
        <v>286</v>
      </c>
      <c r="P174" s="124" t="s">
        <v>287</v>
      </c>
      <c r="Q174" s="125">
        <f t="shared" si="105"/>
        <v>33613.445378151264</v>
      </c>
      <c r="R174" s="126">
        <f t="shared" si="106"/>
        <v>6386.5546218487398</v>
      </c>
      <c r="S174" s="126">
        <f t="shared" si="107"/>
        <v>40000</v>
      </c>
      <c r="T174" s="126">
        <f>IF(R174="IVA Incluido",(Q174/1.19),Q174)</f>
        <v>33613.445378151264</v>
      </c>
      <c r="U174" s="126">
        <f t="shared" si="108"/>
        <v>40000</v>
      </c>
      <c r="V174" s="127" t="s">
        <v>282</v>
      </c>
      <c r="W174" s="128">
        <v>46090</v>
      </c>
      <c r="X174" s="129" t="s">
        <v>906</v>
      </c>
      <c r="Y174" s="130" t="s">
        <v>289</v>
      </c>
      <c r="Z174" s="131" t="s">
        <v>907</v>
      </c>
      <c r="AA174" s="132">
        <v>32000</v>
      </c>
      <c r="AB174" s="132" t="s">
        <v>286</v>
      </c>
      <c r="AC174" s="132" t="s">
        <v>287</v>
      </c>
      <c r="AD174" s="133">
        <f t="shared" si="109"/>
        <v>26890.756302521011</v>
      </c>
      <c r="AE174" s="134">
        <f t="shared" si="110"/>
        <v>5109.2436974789925</v>
      </c>
      <c r="AF174" s="134">
        <f t="shared" si="111"/>
        <v>32000.000000000004</v>
      </c>
      <c r="AG174" s="134">
        <f>IF(R174="IVA Incluido",(Q174/1.19),Q174)</f>
        <v>33613.445378151264</v>
      </c>
      <c r="AH174" s="134">
        <f t="shared" si="112"/>
        <v>32000.000000000004</v>
      </c>
      <c r="AI174" s="135" t="s">
        <v>282</v>
      </c>
      <c r="AJ174" s="136">
        <v>46090</v>
      </c>
      <c r="AK174" s="137" t="s">
        <v>908</v>
      </c>
      <c r="AL174" s="138" t="s">
        <v>289</v>
      </c>
      <c r="AM174" s="139" t="s">
        <v>909</v>
      </c>
      <c r="AN174" s="140">
        <v>45000</v>
      </c>
      <c r="AO174" s="140" t="s">
        <v>286</v>
      </c>
      <c r="AP174" s="141" t="s">
        <v>287</v>
      </c>
      <c r="AQ174" s="142">
        <f t="shared" si="113"/>
        <v>37815.126050420171</v>
      </c>
      <c r="AR174" s="143">
        <f t="shared" si="114"/>
        <v>7184.8739495798327</v>
      </c>
      <c r="AS174" s="143">
        <f t="shared" si="115"/>
        <v>45000</v>
      </c>
      <c r="AT174" s="143">
        <f>AQ174</f>
        <v>37815.126050420171</v>
      </c>
      <c r="AU174" s="143">
        <f t="shared" si="116"/>
        <v>45000</v>
      </c>
      <c r="AV174" s="144">
        <f t="shared" si="117"/>
        <v>39000</v>
      </c>
      <c r="AW174" s="144">
        <f t="shared" si="118"/>
        <v>39000</v>
      </c>
      <c r="AX174" s="144">
        <f t="shared" si="119"/>
        <v>6557.4385243020006</v>
      </c>
      <c r="AY174" s="145">
        <f t="shared" si="120"/>
        <v>0.16813944934107694</v>
      </c>
      <c r="AZ174" s="5"/>
      <c r="BA174" s="7">
        <f t="shared" si="121"/>
        <v>3</v>
      </c>
    </row>
    <row r="175" spans="1:53" ht="70">
      <c r="A175" s="6" t="s">
        <v>278</v>
      </c>
      <c r="B175" s="6" t="s">
        <v>351</v>
      </c>
      <c r="C175" s="6">
        <v>60121116</v>
      </c>
      <c r="D175" s="6" t="s">
        <v>910</v>
      </c>
      <c r="E175" s="117" t="s">
        <v>911</v>
      </c>
      <c r="F175" s="118" t="s">
        <v>57</v>
      </c>
      <c r="G175" s="119">
        <v>1</v>
      </c>
      <c r="H175" s="118" t="s">
        <v>58</v>
      </c>
      <c r="I175" s="120" t="s">
        <v>282</v>
      </c>
      <c r="J175" s="121">
        <v>46090</v>
      </c>
      <c r="K175" s="122" t="s">
        <v>912</v>
      </c>
      <c r="L175" s="123" t="s">
        <v>289</v>
      </c>
      <c r="M175" s="121" t="s">
        <v>815</v>
      </c>
      <c r="N175" s="124">
        <v>900</v>
      </c>
      <c r="O175" s="124" t="s">
        <v>286</v>
      </c>
      <c r="P175" s="124" t="s">
        <v>287</v>
      </c>
      <c r="Q175" s="125">
        <f t="shared" si="105"/>
        <v>756.30252100840335</v>
      </c>
      <c r="R175" s="126">
        <f t="shared" si="106"/>
        <v>143.69747899159663</v>
      </c>
      <c r="S175" s="126">
        <f t="shared" si="107"/>
        <v>900</v>
      </c>
      <c r="T175" s="126">
        <f t="shared" ref="T175:T185" si="122">IF(B175="","",(N175*G175))</f>
        <v>900</v>
      </c>
      <c r="U175" s="126">
        <f t="shared" si="108"/>
        <v>900</v>
      </c>
      <c r="V175" s="127" t="s">
        <v>282</v>
      </c>
      <c r="W175" s="128">
        <v>46090</v>
      </c>
      <c r="X175" s="129" t="s">
        <v>913</v>
      </c>
      <c r="Y175" s="130" t="s">
        <v>289</v>
      </c>
      <c r="Z175" s="131" t="s">
        <v>877</v>
      </c>
      <c r="AA175" s="132">
        <v>900</v>
      </c>
      <c r="AB175" s="132" t="s">
        <v>286</v>
      </c>
      <c r="AC175" s="132" t="s">
        <v>287</v>
      </c>
      <c r="AD175" s="133">
        <f t="shared" si="109"/>
        <v>756.30252100840335</v>
      </c>
      <c r="AE175" s="134">
        <f t="shared" si="110"/>
        <v>143.69747899159663</v>
      </c>
      <c r="AF175" s="134">
        <f t="shared" si="111"/>
        <v>900</v>
      </c>
      <c r="AG175" s="134">
        <f t="shared" ref="AG175:AG185" si="123">IF(O175="","",(AA175*G175))</f>
        <v>900</v>
      </c>
      <c r="AH175" s="134">
        <f t="shared" si="112"/>
        <v>900</v>
      </c>
      <c r="AI175" s="135" t="s">
        <v>282</v>
      </c>
      <c r="AJ175" s="136">
        <v>46090</v>
      </c>
      <c r="AK175" s="137" t="s">
        <v>358</v>
      </c>
      <c r="AL175" s="138" t="s">
        <v>289</v>
      </c>
      <c r="AM175" s="139" t="s">
        <v>870</v>
      </c>
      <c r="AN175" s="140">
        <v>900</v>
      </c>
      <c r="AO175" s="140" t="s">
        <v>286</v>
      </c>
      <c r="AP175" s="141" t="s">
        <v>287</v>
      </c>
      <c r="AQ175" s="142">
        <f t="shared" si="113"/>
        <v>756.30252100840335</v>
      </c>
      <c r="AR175" s="143">
        <f t="shared" si="114"/>
        <v>143.69747899159663</v>
      </c>
      <c r="AS175" s="143">
        <f t="shared" si="115"/>
        <v>900</v>
      </c>
      <c r="AT175" s="143">
        <f t="shared" ref="AT175:AT185" si="124">IF(AB175="","",(AN175*G175))</f>
        <v>900</v>
      </c>
      <c r="AU175" s="143">
        <f t="shared" si="116"/>
        <v>900</v>
      </c>
      <c r="AV175" s="144">
        <f t="shared" si="117"/>
        <v>900</v>
      </c>
      <c r="AW175" s="144">
        <f t="shared" si="118"/>
        <v>900</v>
      </c>
      <c r="AX175" s="144">
        <f t="shared" si="119"/>
        <v>0</v>
      </c>
      <c r="AY175" s="145">
        <f t="shared" si="120"/>
        <v>0</v>
      </c>
      <c r="AZ175" s="5"/>
      <c r="BA175" s="7">
        <f t="shared" si="121"/>
        <v>3</v>
      </c>
    </row>
    <row r="176" spans="1:53" ht="70">
      <c r="A176" s="6" t="s">
        <v>278</v>
      </c>
      <c r="B176" s="6" t="s">
        <v>351</v>
      </c>
      <c r="C176" s="6">
        <v>60121124</v>
      </c>
      <c r="D176" s="6" t="s">
        <v>914</v>
      </c>
      <c r="E176" s="117" t="s">
        <v>915</v>
      </c>
      <c r="F176" s="118" t="s">
        <v>57</v>
      </c>
      <c r="G176" s="119">
        <v>1</v>
      </c>
      <c r="H176" s="118" t="s">
        <v>58</v>
      </c>
      <c r="I176" s="120" t="s">
        <v>282</v>
      </c>
      <c r="J176" s="121">
        <v>46090</v>
      </c>
      <c r="K176" s="122" t="s">
        <v>358</v>
      </c>
      <c r="L176" s="123" t="s">
        <v>284</v>
      </c>
      <c r="M176" s="121" t="s">
        <v>870</v>
      </c>
      <c r="N176" s="124">
        <v>392</v>
      </c>
      <c r="O176" s="124" t="s">
        <v>286</v>
      </c>
      <c r="P176" s="124" t="s">
        <v>287</v>
      </c>
      <c r="Q176" s="125">
        <f t="shared" si="105"/>
        <v>329.41176470588238</v>
      </c>
      <c r="R176" s="126">
        <f t="shared" si="106"/>
        <v>62.588235294117652</v>
      </c>
      <c r="S176" s="126">
        <f t="shared" si="107"/>
        <v>392</v>
      </c>
      <c r="T176" s="126">
        <f t="shared" si="122"/>
        <v>392</v>
      </c>
      <c r="U176" s="126">
        <f t="shared" si="108"/>
        <v>392</v>
      </c>
      <c r="V176" s="127" t="s">
        <v>282</v>
      </c>
      <c r="W176" s="128">
        <v>46090</v>
      </c>
      <c r="X176" s="129" t="s">
        <v>916</v>
      </c>
      <c r="Y176" s="130" t="s">
        <v>289</v>
      </c>
      <c r="Z176" s="131" t="s">
        <v>917</v>
      </c>
      <c r="AA176" s="132">
        <v>500</v>
      </c>
      <c r="AB176" s="132" t="s">
        <v>286</v>
      </c>
      <c r="AC176" s="132" t="s">
        <v>287</v>
      </c>
      <c r="AD176" s="133">
        <f t="shared" si="109"/>
        <v>420.1680672268908</v>
      </c>
      <c r="AE176" s="134">
        <f t="shared" si="110"/>
        <v>79.831932773109259</v>
      </c>
      <c r="AF176" s="134">
        <f t="shared" si="111"/>
        <v>500.00000000000006</v>
      </c>
      <c r="AG176" s="134">
        <f t="shared" si="123"/>
        <v>500</v>
      </c>
      <c r="AH176" s="134">
        <f t="shared" si="112"/>
        <v>500.00000000000006</v>
      </c>
      <c r="AI176" s="135" t="s">
        <v>282</v>
      </c>
      <c r="AJ176" s="136">
        <v>46090</v>
      </c>
      <c r="AK176" s="137" t="s">
        <v>918</v>
      </c>
      <c r="AL176" s="138" t="s">
        <v>289</v>
      </c>
      <c r="AM176" s="139" t="s">
        <v>919</v>
      </c>
      <c r="AN176" s="140">
        <v>590</v>
      </c>
      <c r="AO176" s="140" t="s">
        <v>286</v>
      </c>
      <c r="AP176" s="141" t="s">
        <v>287</v>
      </c>
      <c r="AQ176" s="142">
        <f t="shared" si="113"/>
        <v>495.79831932773112</v>
      </c>
      <c r="AR176" s="143">
        <f t="shared" si="114"/>
        <v>94.201680672268921</v>
      </c>
      <c r="AS176" s="143">
        <f t="shared" si="115"/>
        <v>590</v>
      </c>
      <c r="AT176" s="143">
        <f t="shared" si="124"/>
        <v>590</v>
      </c>
      <c r="AU176" s="143">
        <f t="shared" si="116"/>
        <v>590</v>
      </c>
      <c r="AV176" s="144">
        <f t="shared" si="117"/>
        <v>494</v>
      </c>
      <c r="AW176" s="144">
        <f t="shared" si="118"/>
        <v>494</v>
      </c>
      <c r="AX176" s="144">
        <f t="shared" si="119"/>
        <v>99.136269851149834</v>
      </c>
      <c r="AY176" s="145">
        <f t="shared" si="120"/>
        <v>0.20068070820070816</v>
      </c>
      <c r="AZ176" s="5"/>
      <c r="BA176" s="7">
        <f t="shared" si="121"/>
        <v>3</v>
      </c>
    </row>
    <row r="177" spans="1:53" ht="84">
      <c r="A177" s="6" t="s">
        <v>278</v>
      </c>
      <c r="B177" s="6" t="s">
        <v>351</v>
      </c>
      <c r="C177" s="6">
        <v>60121124</v>
      </c>
      <c r="D177" s="6" t="s">
        <v>920</v>
      </c>
      <c r="E177" s="117" t="s">
        <v>921</v>
      </c>
      <c r="F177" s="118" t="s">
        <v>57</v>
      </c>
      <c r="G177" s="119">
        <v>1</v>
      </c>
      <c r="H177" s="118" t="s">
        <v>58</v>
      </c>
      <c r="I177" s="120" t="s">
        <v>282</v>
      </c>
      <c r="J177" s="121">
        <v>46090</v>
      </c>
      <c r="K177" s="122" t="s">
        <v>695</v>
      </c>
      <c r="L177" s="123" t="s">
        <v>289</v>
      </c>
      <c r="M177" s="121" t="s">
        <v>696</v>
      </c>
      <c r="N177" s="124">
        <v>6620</v>
      </c>
      <c r="O177" s="124" t="s">
        <v>293</v>
      </c>
      <c r="P177" s="124" t="s">
        <v>287</v>
      </c>
      <c r="Q177" s="125">
        <f t="shared" si="105"/>
        <v>6620</v>
      </c>
      <c r="R177" s="126">
        <f t="shared" si="106"/>
        <v>1257.8</v>
      </c>
      <c r="S177" s="126">
        <f t="shared" si="107"/>
        <v>7877.8</v>
      </c>
      <c r="T177" s="126">
        <f t="shared" si="122"/>
        <v>6620</v>
      </c>
      <c r="U177" s="126">
        <f t="shared" si="108"/>
        <v>7877.8</v>
      </c>
      <c r="V177" s="127" t="s">
        <v>282</v>
      </c>
      <c r="W177" s="128">
        <v>46090</v>
      </c>
      <c r="X177" s="129" t="s">
        <v>832</v>
      </c>
      <c r="Y177" s="130" t="s">
        <v>289</v>
      </c>
      <c r="Z177" s="131" t="s">
        <v>833</v>
      </c>
      <c r="AA177" s="132">
        <v>6500</v>
      </c>
      <c r="AB177" s="132" t="s">
        <v>286</v>
      </c>
      <c r="AC177" s="132" t="s">
        <v>287</v>
      </c>
      <c r="AD177" s="133">
        <f t="shared" si="109"/>
        <v>5462.1848739495799</v>
      </c>
      <c r="AE177" s="134">
        <f t="shared" si="110"/>
        <v>1037.8151260504203</v>
      </c>
      <c r="AF177" s="134">
        <f t="shared" si="111"/>
        <v>6500</v>
      </c>
      <c r="AG177" s="134">
        <f t="shared" si="123"/>
        <v>6500</v>
      </c>
      <c r="AH177" s="134">
        <f t="shared" si="112"/>
        <v>6500</v>
      </c>
      <c r="AI177" s="135" t="s">
        <v>282</v>
      </c>
      <c r="AJ177" s="136">
        <v>46090</v>
      </c>
      <c r="AK177" s="137" t="s">
        <v>922</v>
      </c>
      <c r="AL177" s="138" t="s">
        <v>289</v>
      </c>
      <c r="AM177" s="139" t="s">
        <v>923</v>
      </c>
      <c r="AN177" s="140">
        <v>8385</v>
      </c>
      <c r="AO177" s="140" t="s">
        <v>286</v>
      </c>
      <c r="AP177" s="141" t="s">
        <v>287</v>
      </c>
      <c r="AQ177" s="142">
        <f t="shared" si="113"/>
        <v>7046.2184873949582</v>
      </c>
      <c r="AR177" s="143">
        <f t="shared" si="114"/>
        <v>1338.7815126050421</v>
      </c>
      <c r="AS177" s="143">
        <f t="shared" si="115"/>
        <v>8385</v>
      </c>
      <c r="AT177" s="143">
        <f t="shared" si="124"/>
        <v>8385</v>
      </c>
      <c r="AU177" s="143">
        <f t="shared" si="116"/>
        <v>8385</v>
      </c>
      <c r="AV177" s="144">
        <f t="shared" si="117"/>
        <v>7587.5999999999995</v>
      </c>
      <c r="AW177" s="144">
        <f t="shared" si="118"/>
        <v>7587.5999999999995</v>
      </c>
      <c r="AX177" s="144">
        <f t="shared" si="119"/>
        <v>975.43235541989338</v>
      </c>
      <c r="AY177" s="145">
        <f t="shared" si="120"/>
        <v>0.12855611200114575</v>
      </c>
      <c r="AZ177" s="5"/>
      <c r="BA177" s="7">
        <f t="shared" si="121"/>
        <v>3</v>
      </c>
    </row>
    <row r="178" spans="1:53" ht="70">
      <c r="A178" s="6" t="s">
        <v>278</v>
      </c>
      <c r="B178" s="6" t="s">
        <v>351</v>
      </c>
      <c r="C178" s="6">
        <v>60121124</v>
      </c>
      <c r="D178" s="6" t="s">
        <v>924</v>
      </c>
      <c r="E178" s="117" t="s">
        <v>925</v>
      </c>
      <c r="F178" s="118" t="s">
        <v>57</v>
      </c>
      <c r="G178" s="119">
        <v>1</v>
      </c>
      <c r="H178" s="118" t="s">
        <v>58</v>
      </c>
      <c r="I178" s="120" t="s">
        <v>282</v>
      </c>
      <c r="J178" s="121">
        <v>46090</v>
      </c>
      <c r="K178" s="122" t="s">
        <v>358</v>
      </c>
      <c r="L178" s="123" t="s">
        <v>289</v>
      </c>
      <c r="M178" s="121" t="s">
        <v>870</v>
      </c>
      <c r="N178" s="124">
        <v>600</v>
      </c>
      <c r="O178" s="124" t="s">
        <v>286</v>
      </c>
      <c r="P178" s="124" t="s">
        <v>287</v>
      </c>
      <c r="Q178" s="125">
        <f t="shared" si="105"/>
        <v>504.20168067226894</v>
      </c>
      <c r="R178" s="126">
        <f t="shared" si="106"/>
        <v>95.798319327731093</v>
      </c>
      <c r="S178" s="126">
        <f t="shared" si="107"/>
        <v>600</v>
      </c>
      <c r="T178" s="126">
        <f t="shared" si="122"/>
        <v>600</v>
      </c>
      <c r="U178" s="126">
        <f t="shared" si="108"/>
        <v>600</v>
      </c>
      <c r="V178" s="127" t="s">
        <v>282</v>
      </c>
      <c r="W178" s="128">
        <v>46090</v>
      </c>
      <c r="X178" s="129" t="s">
        <v>916</v>
      </c>
      <c r="Y178" s="130" t="s">
        <v>289</v>
      </c>
      <c r="Z178" s="131" t="s">
        <v>917</v>
      </c>
      <c r="AA178" s="132">
        <v>500</v>
      </c>
      <c r="AB178" s="132" t="s">
        <v>286</v>
      </c>
      <c r="AC178" s="132" t="s">
        <v>287</v>
      </c>
      <c r="AD178" s="133">
        <f t="shared" si="109"/>
        <v>420.1680672268908</v>
      </c>
      <c r="AE178" s="134">
        <f t="shared" si="110"/>
        <v>79.831932773109259</v>
      </c>
      <c r="AF178" s="134">
        <f t="shared" si="111"/>
        <v>500.00000000000006</v>
      </c>
      <c r="AG178" s="134">
        <f t="shared" si="123"/>
        <v>500</v>
      </c>
      <c r="AH178" s="134">
        <f t="shared" si="112"/>
        <v>500.00000000000006</v>
      </c>
      <c r="AI178" s="135" t="s">
        <v>282</v>
      </c>
      <c r="AJ178" s="136">
        <v>46090</v>
      </c>
      <c r="AK178" s="137" t="s">
        <v>918</v>
      </c>
      <c r="AL178" s="138" t="s">
        <v>289</v>
      </c>
      <c r="AM178" s="139" t="s">
        <v>919</v>
      </c>
      <c r="AN178" s="140">
        <v>590</v>
      </c>
      <c r="AO178" s="140" t="s">
        <v>286</v>
      </c>
      <c r="AP178" s="141" t="s">
        <v>287</v>
      </c>
      <c r="AQ178" s="142">
        <f t="shared" si="113"/>
        <v>495.79831932773112</v>
      </c>
      <c r="AR178" s="143">
        <f t="shared" si="114"/>
        <v>94.201680672268921</v>
      </c>
      <c r="AS178" s="143">
        <f t="shared" si="115"/>
        <v>590</v>
      </c>
      <c r="AT178" s="143">
        <f t="shared" si="124"/>
        <v>590</v>
      </c>
      <c r="AU178" s="143">
        <f t="shared" si="116"/>
        <v>590</v>
      </c>
      <c r="AV178" s="144">
        <f t="shared" si="117"/>
        <v>563.33333333333337</v>
      </c>
      <c r="AW178" s="144">
        <f t="shared" si="118"/>
        <v>563.33333333333337</v>
      </c>
      <c r="AX178" s="144">
        <f t="shared" si="119"/>
        <v>55.075705472860982</v>
      </c>
      <c r="AY178" s="145">
        <f t="shared" si="120"/>
        <v>9.7767524508037246E-2</v>
      </c>
      <c r="AZ178" s="5"/>
      <c r="BA178" s="7">
        <f t="shared" si="121"/>
        <v>3</v>
      </c>
    </row>
    <row r="179" spans="1:53" ht="70">
      <c r="A179" s="6" t="s">
        <v>278</v>
      </c>
      <c r="B179" s="6" t="s">
        <v>351</v>
      </c>
      <c r="C179" s="6">
        <v>14121901</v>
      </c>
      <c r="D179" s="6" t="s">
        <v>926</v>
      </c>
      <c r="E179" s="117" t="s">
        <v>927</v>
      </c>
      <c r="F179" s="118" t="s">
        <v>57</v>
      </c>
      <c r="G179" s="119">
        <v>1</v>
      </c>
      <c r="H179" s="118" t="s">
        <v>58</v>
      </c>
      <c r="I179" s="120" t="s">
        <v>282</v>
      </c>
      <c r="J179" s="121">
        <v>46090</v>
      </c>
      <c r="K179" s="122" t="s">
        <v>928</v>
      </c>
      <c r="L179" s="123" t="s">
        <v>289</v>
      </c>
      <c r="M179" s="121" t="s">
        <v>929</v>
      </c>
      <c r="N179" s="124">
        <v>500</v>
      </c>
      <c r="O179" s="124" t="s">
        <v>286</v>
      </c>
      <c r="P179" s="124" t="s">
        <v>287</v>
      </c>
      <c r="Q179" s="125">
        <f t="shared" si="105"/>
        <v>420.1680672268908</v>
      </c>
      <c r="R179" s="126">
        <f t="shared" si="106"/>
        <v>79.831932773109259</v>
      </c>
      <c r="S179" s="126">
        <f t="shared" si="107"/>
        <v>500.00000000000006</v>
      </c>
      <c r="T179" s="126">
        <f t="shared" si="122"/>
        <v>500</v>
      </c>
      <c r="U179" s="126">
        <f t="shared" si="108"/>
        <v>500.00000000000006</v>
      </c>
      <c r="V179" s="127" t="s">
        <v>282</v>
      </c>
      <c r="W179" s="128">
        <v>46090</v>
      </c>
      <c r="X179" s="129" t="s">
        <v>930</v>
      </c>
      <c r="Y179" s="130" t="s">
        <v>289</v>
      </c>
      <c r="Z179" s="131" t="s">
        <v>931</v>
      </c>
      <c r="AA179" s="132">
        <v>410</v>
      </c>
      <c r="AB179" s="132" t="s">
        <v>286</v>
      </c>
      <c r="AC179" s="132" t="s">
        <v>287</v>
      </c>
      <c r="AD179" s="133">
        <f t="shared" si="109"/>
        <v>344.53781512605042</v>
      </c>
      <c r="AE179" s="134">
        <f t="shared" si="110"/>
        <v>65.462184873949582</v>
      </c>
      <c r="AF179" s="134">
        <f t="shared" si="111"/>
        <v>410</v>
      </c>
      <c r="AG179" s="134">
        <f t="shared" si="123"/>
        <v>410</v>
      </c>
      <c r="AH179" s="134">
        <f t="shared" si="112"/>
        <v>410</v>
      </c>
      <c r="AI179" s="135" t="s">
        <v>282</v>
      </c>
      <c r="AJ179" s="136">
        <v>46090</v>
      </c>
      <c r="AK179" s="137" t="s">
        <v>358</v>
      </c>
      <c r="AL179" s="138" t="s">
        <v>289</v>
      </c>
      <c r="AM179" s="139" t="s">
        <v>870</v>
      </c>
      <c r="AN179" s="140">
        <v>500</v>
      </c>
      <c r="AO179" s="140" t="s">
        <v>286</v>
      </c>
      <c r="AP179" s="141" t="s">
        <v>287</v>
      </c>
      <c r="AQ179" s="142">
        <f t="shared" si="113"/>
        <v>420.1680672268908</v>
      </c>
      <c r="AR179" s="143">
        <f t="shared" si="114"/>
        <v>79.831932773109259</v>
      </c>
      <c r="AS179" s="143">
        <f t="shared" si="115"/>
        <v>500.00000000000006</v>
      </c>
      <c r="AT179" s="143">
        <f t="shared" si="124"/>
        <v>500</v>
      </c>
      <c r="AU179" s="143">
        <f t="shared" si="116"/>
        <v>500.00000000000006</v>
      </c>
      <c r="AV179" s="144">
        <f t="shared" si="117"/>
        <v>470</v>
      </c>
      <c r="AW179" s="144">
        <f t="shared" si="118"/>
        <v>470</v>
      </c>
      <c r="AX179" s="144">
        <f t="shared" si="119"/>
        <v>51.961524227066356</v>
      </c>
      <c r="AY179" s="145">
        <f t="shared" si="120"/>
        <v>0.1105564345256731</v>
      </c>
      <c r="AZ179" s="5"/>
      <c r="BA179" s="7">
        <f t="shared" si="121"/>
        <v>3</v>
      </c>
    </row>
    <row r="180" spans="1:53" ht="70">
      <c r="A180" s="6" t="s">
        <v>278</v>
      </c>
      <c r="B180" s="6" t="s">
        <v>351</v>
      </c>
      <c r="C180" s="6">
        <v>31201610</v>
      </c>
      <c r="D180" s="6" t="s">
        <v>932</v>
      </c>
      <c r="E180" s="117" t="s">
        <v>933</v>
      </c>
      <c r="F180" s="118" t="s">
        <v>57</v>
      </c>
      <c r="G180" s="119">
        <v>1</v>
      </c>
      <c r="H180" s="118" t="s">
        <v>58</v>
      </c>
      <c r="I180" s="120" t="s">
        <v>282</v>
      </c>
      <c r="J180" s="121">
        <v>46090</v>
      </c>
      <c r="K180" s="122" t="s">
        <v>695</v>
      </c>
      <c r="L180" s="123" t="s">
        <v>289</v>
      </c>
      <c r="M180" s="121" t="s">
        <v>696</v>
      </c>
      <c r="N180" s="124">
        <v>2700</v>
      </c>
      <c r="O180" s="124" t="s">
        <v>293</v>
      </c>
      <c r="P180" s="124" t="s">
        <v>287</v>
      </c>
      <c r="Q180" s="125">
        <f t="shared" si="105"/>
        <v>2700</v>
      </c>
      <c r="R180" s="126">
        <f t="shared" si="106"/>
        <v>513</v>
      </c>
      <c r="S180" s="126">
        <f t="shared" si="107"/>
        <v>3213</v>
      </c>
      <c r="T180" s="126">
        <f t="shared" si="122"/>
        <v>2700</v>
      </c>
      <c r="U180" s="126">
        <f t="shared" si="108"/>
        <v>3213</v>
      </c>
      <c r="V180" s="127" t="s">
        <v>282</v>
      </c>
      <c r="W180" s="128">
        <v>46090</v>
      </c>
      <c r="X180" s="129" t="s">
        <v>934</v>
      </c>
      <c r="Y180" s="130" t="s">
        <v>289</v>
      </c>
      <c r="Z180" s="131" t="s">
        <v>931</v>
      </c>
      <c r="AA180" s="132">
        <v>3500</v>
      </c>
      <c r="AB180" s="132" t="s">
        <v>286</v>
      </c>
      <c r="AC180" s="132" t="s">
        <v>287</v>
      </c>
      <c r="AD180" s="133">
        <f t="shared" si="109"/>
        <v>2941.1764705882356</v>
      </c>
      <c r="AE180" s="134">
        <f t="shared" si="110"/>
        <v>558.82352941176475</v>
      </c>
      <c r="AF180" s="134">
        <f t="shared" si="111"/>
        <v>3500.0000000000005</v>
      </c>
      <c r="AG180" s="134">
        <f t="shared" si="123"/>
        <v>3500</v>
      </c>
      <c r="AH180" s="134">
        <f t="shared" si="112"/>
        <v>3500.0000000000005</v>
      </c>
      <c r="AI180" s="135" t="s">
        <v>282</v>
      </c>
      <c r="AJ180" s="136">
        <v>46090</v>
      </c>
      <c r="AK180" s="137" t="s">
        <v>935</v>
      </c>
      <c r="AL180" s="138" t="s">
        <v>289</v>
      </c>
      <c r="AM180" s="139" t="s">
        <v>936</v>
      </c>
      <c r="AN180" s="140">
        <v>2618</v>
      </c>
      <c r="AO180" s="140" t="s">
        <v>286</v>
      </c>
      <c r="AP180" s="141" t="s">
        <v>287</v>
      </c>
      <c r="AQ180" s="142">
        <f t="shared" si="113"/>
        <v>2200</v>
      </c>
      <c r="AR180" s="143">
        <f t="shared" si="114"/>
        <v>418</v>
      </c>
      <c r="AS180" s="143">
        <f t="shared" si="115"/>
        <v>2618</v>
      </c>
      <c r="AT180" s="143">
        <f t="shared" si="124"/>
        <v>2618</v>
      </c>
      <c r="AU180" s="143">
        <f t="shared" si="116"/>
        <v>2618</v>
      </c>
      <c r="AV180" s="144">
        <f t="shared" si="117"/>
        <v>3110.3333333333335</v>
      </c>
      <c r="AW180" s="144">
        <f t="shared" si="118"/>
        <v>3110.3333333333335</v>
      </c>
      <c r="AX180" s="144">
        <f t="shared" si="119"/>
        <v>449.87368597567007</v>
      </c>
      <c r="AY180" s="145">
        <f t="shared" si="120"/>
        <v>0.14463841581041798</v>
      </c>
      <c r="AZ180" s="5"/>
      <c r="BA180" s="7">
        <f t="shared" si="121"/>
        <v>3</v>
      </c>
    </row>
    <row r="181" spans="1:53" ht="84">
      <c r="A181" s="6" t="s">
        <v>278</v>
      </c>
      <c r="B181" s="6" t="s">
        <v>351</v>
      </c>
      <c r="C181" s="6">
        <v>31201610</v>
      </c>
      <c r="D181" s="6" t="s">
        <v>937</v>
      </c>
      <c r="E181" s="117" t="s">
        <v>938</v>
      </c>
      <c r="F181" s="118" t="s">
        <v>57</v>
      </c>
      <c r="G181" s="119">
        <v>1</v>
      </c>
      <c r="H181" s="118" t="s">
        <v>58</v>
      </c>
      <c r="I181" s="120" t="s">
        <v>282</v>
      </c>
      <c r="J181" s="121">
        <v>46090</v>
      </c>
      <c r="K181" s="122" t="s">
        <v>695</v>
      </c>
      <c r="L181" s="123" t="s">
        <v>289</v>
      </c>
      <c r="M181" s="121" t="s">
        <v>696</v>
      </c>
      <c r="N181" s="124">
        <v>13000</v>
      </c>
      <c r="O181" s="124" t="s">
        <v>293</v>
      </c>
      <c r="P181" s="124" t="s">
        <v>287</v>
      </c>
      <c r="Q181" s="125">
        <f t="shared" si="105"/>
        <v>13000</v>
      </c>
      <c r="R181" s="126">
        <f t="shared" si="106"/>
        <v>2470</v>
      </c>
      <c r="S181" s="126">
        <f t="shared" si="107"/>
        <v>15470</v>
      </c>
      <c r="T181" s="126">
        <f t="shared" si="122"/>
        <v>13000</v>
      </c>
      <c r="U181" s="126">
        <f t="shared" si="108"/>
        <v>15470</v>
      </c>
      <c r="V181" s="127" t="s">
        <v>282</v>
      </c>
      <c r="W181" s="128">
        <v>46090</v>
      </c>
      <c r="X181" s="129" t="s">
        <v>358</v>
      </c>
      <c r="Y181" s="130" t="s">
        <v>289</v>
      </c>
      <c r="Z181" s="131" t="s">
        <v>870</v>
      </c>
      <c r="AA181" s="132">
        <v>16200</v>
      </c>
      <c r="AB181" s="132" t="s">
        <v>286</v>
      </c>
      <c r="AC181" s="132" t="s">
        <v>287</v>
      </c>
      <c r="AD181" s="133">
        <f t="shared" si="109"/>
        <v>13613.44537815126</v>
      </c>
      <c r="AE181" s="134">
        <f t="shared" si="110"/>
        <v>2586.5546218487393</v>
      </c>
      <c r="AF181" s="134">
        <f t="shared" si="111"/>
        <v>16200</v>
      </c>
      <c r="AG181" s="134">
        <f t="shared" si="123"/>
        <v>16200</v>
      </c>
      <c r="AH181" s="134">
        <f t="shared" si="112"/>
        <v>16200</v>
      </c>
      <c r="AI181" s="135" t="s">
        <v>282</v>
      </c>
      <c r="AJ181" s="136">
        <v>46090</v>
      </c>
      <c r="AK181" s="137" t="s">
        <v>939</v>
      </c>
      <c r="AL181" s="138" t="s">
        <v>289</v>
      </c>
      <c r="AM181" s="139" t="s">
        <v>940</v>
      </c>
      <c r="AN181" s="140">
        <v>16800</v>
      </c>
      <c r="AO181" s="140" t="s">
        <v>286</v>
      </c>
      <c r="AP181" s="141" t="s">
        <v>287</v>
      </c>
      <c r="AQ181" s="142">
        <f t="shared" si="113"/>
        <v>14117.64705882353</v>
      </c>
      <c r="AR181" s="143">
        <f t="shared" si="114"/>
        <v>2682.3529411764707</v>
      </c>
      <c r="AS181" s="143">
        <f t="shared" si="115"/>
        <v>16800</v>
      </c>
      <c r="AT181" s="143">
        <f t="shared" si="124"/>
        <v>16800</v>
      </c>
      <c r="AU181" s="143">
        <f t="shared" si="116"/>
        <v>16800</v>
      </c>
      <c r="AV181" s="144">
        <f t="shared" si="117"/>
        <v>16156.666666666666</v>
      </c>
      <c r="AW181" s="144">
        <f t="shared" si="118"/>
        <v>16156.666666666666</v>
      </c>
      <c r="AX181" s="144">
        <f t="shared" si="119"/>
        <v>666.05805552769448</v>
      </c>
      <c r="AY181" s="145">
        <f t="shared" si="120"/>
        <v>4.122496733202153E-2</v>
      </c>
      <c r="AZ181" s="5"/>
      <c r="BA181" s="7">
        <f t="shared" si="121"/>
        <v>3</v>
      </c>
    </row>
    <row r="182" spans="1:53" ht="70">
      <c r="A182" s="6" t="s">
        <v>278</v>
      </c>
      <c r="B182" s="6" t="s">
        <v>351</v>
      </c>
      <c r="C182" s="6">
        <v>31201610</v>
      </c>
      <c r="D182" s="6" t="s">
        <v>941</v>
      </c>
      <c r="E182" s="117" t="s">
        <v>942</v>
      </c>
      <c r="F182" s="118" t="s">
        <v>57</v>
      </c>
      <c r="G182" s="119">
        <v>1</v>
      </c>
      <c r="H182" s="118" t="s">
        <v>58</v>
      </c>
      <c r="I182" s="120" t="s">
        <v>282</v>
      </c>
      <c r="J182" s="121">
        <v>46090</v>
      </c>
      <c r="K182" s="122" t="s">
        <v>943</v>
      </c>
      <c r="L182" s="123" t="s">
        <v>289</v>
      </c>
      <c r="M182" s="121" t="s">
        <v>944</v>
      </c>
      <c r="N182" s="124">
        <v>6600</v>
      </c>
      <c r="O182" s="124" t="s">
        <v>293</v>
      </c>
      <c r="P182" s="124" t="s">
        <v>287</v>
      </c>
      <c r="Q182" s="125">
        <f t="shared" si="105"/>
        <v>6600</v>
      </c>
      <c r="R182" s="126">
        <f t="shared" si="106"/>
        <v>1254</v>
      </c>
      <c r="S182" s="126">
        <f t="shared" si="107"/>
        <v>7854</v>
      </c>
      <c r="T182" s="126">
        <f t="shared" si="122"/>
        <v>6600</v>
      </c>
      <c r="U182" s="126">
        <f t="shared" si="108"/>
        <v>7854</v>
      </c>
      <c r="V182" s="127" t="s">
        <v>282</v>
      </c>
      <c r="W182" s="128">
        <v>46090</v>
      </c>
      <c r="X182" s="129" t="s">
        <v>832</v>
      </c>
      <c r="Y182" s="130" t="s">
        <v>289</v>
      </c>
      <c r="Z182" s="131" t="s">
        <v>833</v>
      </c>
      <c r="AA182" s="132">
        <v>7900</v>
      </c>
      <c r="AB182" s="132" t="s">
        <v>286</v>
      </c>
      <c r="AC182" s="132" t="s">
        <v>287</v>
      </c>
      <c r="AD182" s="133">
        <f t="shared" si="109"/>
        <v>6638.6554621848745</v>
      </c>
      <c r="AE182" s="134">
        <f t="shared" si="110"/>
        <v>1261.3445378151262</v>
      </c>
      <c r="AF182" s="134">
        <f t="shared" si="111"/>
        <v>7900.0000000000009</v>
      </c>
      <c r="AG182" s="134">
        <f t="shared" si="123"/>
        <v>7900</v>
      </c>
      <c r="AH182" s="134">
        <f t="shared" si="112"/>
        <v>7900.0000000000009</v>
      </c>
      <c r="AI182" s="135" t="s">
        <v>282</v>
      </c>
      <c r="AJ182" s="136">
        <v>46090</v>
      </c>
      <c r="AK182" s="137" t="s">
        <v>945</v>
      </c>
      <c r="AL182" s="138" t="s">
        <v>289</v>
      </c>
      <c r="AM182" s="139" t="s">
        <v>946</v>
      </c>
      <c r="AN182" s="140">
        <v>6500</v>
      </c>
      <c r="AO182" s="140" t="s">
        <v>286</v>
      </c>
      <c r="AP182" s="141" t="s">
        <v>287</v>
      </c>
      <c r="AQ182" s="142">
        <f t="shared" si="113"/>
        <v>5462.1848739495799</v>
      </c>
      <c r="AR182" s="143">
        <f t="shared" si="114"/>
        <v>1037.8151260504203</v>
      </c>
      <c r="AS182" s="143">
        <f t="shared" si="115"/>
        <v>6500</v>
      </c>
      <c r="AT182" s="143">
        <f t="shared" si="124"/>
        <v>6500</v>
      </c>
      <c r="AU182" s="143">
        <f t="shared" si="116"/>
        <v>6500</v>
      </c>
      <c r="AV182" s="144">
        <f t="shared" si="117"/>
        <v>7418</v>
      </c>
      <c r="AW182" s="144">
        <f t="shared" si="118"/>
        <v>7418</v>
      </c>
      <c r="AX182" s="144">
        <f t="shared" si="119"/>
        <v>795.34395075338341</v>
      </c>
      <c r="AY182" s="145">
        <f t="shared" si="120"/>
        <v>0.10721811145232993</v>
      </c>
      <c r="AZ182" s="5"/>
      <c r="BA182" s="7">
        <f t="shared" si="121"/>
        <v>3</v>
      </c>
    </row>
    <row r="183" spans="1:53" ht="84">
      <c r="A183" s="6" t="s">
        <v>278</v>
      </c>
      <c r="B183" s="6" t="s">
        <v>279</v>
      </c>
      <c r="C183" s="6">
        <v>55121714</v>
      </c>
      <c r="D183" s="6" t="s">
        <v>947</v>
      </c>
      <c r="E183" s="117" t="s">
        <v>948</v>
      </c>
      <c r="F183" s="118" t="s">
        <v>57</v>
      </c>
      <c r="G183" s="119">
        <v>1</v>
      </c>
      <c r="H183" s="118" t="s">
        <v>58</v>
      </c>
      <c r="I183" s="120" t="s">
        <v>327</v>
      </c>
      <c r="J183" s="121">
        <v>46070</v>
      </c>
      <c r="K183" s="122" t="s">
        <v>296</v>
      </c>
      <c r="L183" s="123" t="s">
        <v>289</v>
      </c>
      <c r="M183" s="121" t="s">
        <v>292</v>
      </c>
      <c r="N183" s="124">
        <v>240000</v>
      </c>
      <c r="O183" s="124" t="s">
        <v>293</v>
      </c>
      <c r="P183" s="124" t="s">
        <v>287</v>
      </c>
      <c r="Q183" s="125">
        <f t="shared" si="105"/>
        <v>240000</v>
      </c>
      <c r="R183" s="126">
        <f t="shared" si="106"/>
        <v>45600</v>
      </c>
      <c r="S183" s="126">
        <f t="shared" si="107"/>
        <v>285600</v>
      </c>
      <c r="T183" s="126">
        <f t="shared" si="122"/>
        <v>240000</v>
      </c>
      <c r="U183" s="126">
        <f t="shared" si="108"/>
        <v>285600</v>
      </c>
      <c r="V183" s="127" t="s">
        <v>327</v>
      </c>
      <c r="W183" s="128">
        <v>46070</v>
      </c>
      <c r="X183" s="129" t="s">
        <v>328</v>
      </c>
      <c r="Y183" s="130" t="s">
        <v>289</v>
      </c>
      <c r="Z183" s="131" t="s">
        <v>307</v>
      </c>
      <c r="AA183" s="132">
        <v>220000</v>
      </c>
      <c r="AB183" s="132" t="s">
        <v>293</v>
      </c>
      <c r="AC183" s="132" t="s">
        <v>287</v>
      </c>
      <c r="AD183" s="133">
        <f t="shared" si="109"/>
        <v>220000</v>
      </c>
      <c r="AE183" s="134">
        <f t="shared" si="110"/>
        <v>41800</v>
      </c>
      <c r="AF183" s="134">
        <f t="shared" si="111"/>
        <v>261800</v>
      </c>
      <c r="AG183" s="134">
        <f t="shared" si="123"/>
        <v>220000</v>
      </c>
      <c r="AH183" s="134">
        <f t="shared" si="112"/>
        <v>261800</v>
      </c>
      <c r="AI183" s="135" t="s">
        <v>327</v>
      </c>
      <c r="AJ183" s="136">
        <v>46071</v>
      </c>
      <c r="AK183" s="137" t="s">
        <v>288</v>
      </c>
      <c r="AL183" s="138" t="s">
        <v>284</v>
      </c>
      <c r="AM183" s="139" t="s">
        <v>300</v>
      </c>
      <c r="AN183" s="140">
        <v>290000</v>
      </c>
      <c r="AO183" s="140" t="s">
        <v>286</v>
      </c>
      <c r="AP183" s="141" t="s">
        <v>287</v>
      </c>
      <c r="AQ183" s="142">
        <f t="shared" si="113"/>
        <v>243697.47899159664</v>
      </c>
      <c r="AR183" s="143">
        <f t="shared" si="114"/>
        <v>46302.521008403361</v>
      </c>
      <c r="AS183" s="143">
        <f t="shared" si="115"/>
        <v>290000</v>
      </c>
      <c r="AT183" s="143">
        <f t="shared" si="124"/>
        <v>290000</v>
      </c>
      <c r="AU183" s="143">
        <f t="shared" si="116"/>
        <v>290000</v>
      </c>
      <c r="AV183" s="144">
        <f t="shared" si="117"/>
        <v>279133.33333333331</v>
      </c>
      <c r="AW183" s="144">
        <f t="shared" si="118"/>
        <v>279133.33333333331</v>
      </c>
      <c r="AX183" s="144">
        <f t="shared" si="119"/>
        <v>15171.464442608476</v>
      </c>
      <c r="AY183" s="145">
        <f t="shared" si="120"/>
        <v>5.4352034067142861E-2</v>
      </c>
      <c r="AZ183" s="5" t="s">
        <v>949</v>
      </c>
      <c r="BA183" s="7">
        <f t="shared" si="121"/>
        <v>3</v>
      </c>
    </row>
    <row r="184" spans="1:53" ht="56">
      <c r="A184" s="6" t="s">
        <v>278</v>
      </c>
      <c r="B184" s="6" t="s">
        <v>279</v>
      </c>
      <c r="C184" s="6">
        <v>55121714</v>
      </c>
      <c r="D184" s="6" t="s">
        <v>950</v>
      </c>
      <c r="E184" s="117" t="s">
        <v>951</v>
      </c>
      <c r="F184" s="118" t="s">
        <v>57</v>
      </c>
      <c r="G184" s="119">
        <v>1</v>
      </c>
      <c r="H184" s="118" t="s">
        <v>58</v>
      </c>
      <c r="I184" s="120" t="s">
        <v>327</v>
      </c>
      <c r="J184" s="121">
        <v>46070</v>
      </c>
      <c r="K184" s="122" t="s">
        <v>296</v>
      </c>
      <c r="L184" s="123" t="s">
        <v>289</v>
      </c>
      <c r="M184" s="121" t="s">
        <v>292</v>
      </c>
      <c r="N184" s="124">
        <v>80000</v>
      </c>
      <c r="O184" s="124" t="s">
        <v>293</v>
      </c>
      <c r="P184" s="124" t="s">
        <v>287</v>
      </c>
      <c r="Q184" s="125">
        <f t="shared" si="105"/>
        <v>80000</v>
      </c>
      <c r="R184" s="126">
        <f t="shared" si="106"/>
        <v>15200</v>
      </c>
      <c r="S184" s="126">
        <f t="shared" si="107"/>
        <v>95200</v>
      </c>
      <c r="T184" s="126">
        <f t="shared" si="122"/>
        <v>80000</v>
      </c>
      <c r="U184" s="126">
        <f t="shared" si="108"/>
        <v>95200</v>
      </c>
      <c r="V184" s="127" t="s">
        <v>327</v>
      </c>
      <c r="W184" s="128">
        <v>46070</v>
      </c>
      <c r="X184" s="129" t="s">
        <v>317</v>
      </c>
      <c r="Y184" s="130" t="s">
        <v>289</v>
      </c>
      <c r="Z184" s="131" t="s">
        <v>637</v>
      </c>
      <c r="AA184" s="132">
        <v>75000</v>
      </c>
      <c r="AB184" s="132" t="s">
        <v>293</v>
      </c>
      <c r="AC184" s="132" t="s">
        <v>287</v>
      </c>
      <c r="AD184" s="133">
        <f t="shared" si="109"/>
        <v>75000</v>
      </c>
      <c r="AE184" s="134">
        <f t="shared" si="110"/>
        <v>14250</v>
      </c>
      <c r="AF184" s="134">
        <f t="shared" si="111"/>
        <v>89250</v>
      </c>
      <c r="AG184" s="134">
        <f t="shared" si="123"/>
        <v>75000</v>
      </c>
      <c r="AH184" s="134">
        <f t="shared" si="112"/>
        <v>89250</v>
      </c>
      <c r="AI184" s="135" t="s">
        <v>327</v>
      </c>
      <c r="AJ184" s="136">
        <v>46070</v>
      </c>
      <c r="AK184" s="137" t="s">
        <v>328</v>
      </c>
      <c r="AL184" s="138" t="s">
        <v>289</v>
      </c>
      <c r="AM184" s="139" t="s">
        <v>307</v>
      </c>
      <c r="AN184" s="140">
        <v>90000</v>
      </c>
      <c r="AO184" s="140" t="s">
        <v>293</v>
      </c>
      <c r="AP184" s="141" t="s">
        <v>287</v>
      </c>
      <c r="AQ184" s="142">
        <f t="shared" si="113"/>
        <v>90000</v>
      </c>
      <c r="AR184" s="143">
        <f t="shared" si="114"/>
        <v>17100</v>
      </c>
      <c r="AS184" s="143">
        <f t="shared" si="115"/>
        <v>107100</v>
      </c>
      <c r="AT184" s="143">
        <f t="shared" si="124"/>
        <v>90000</v>
      </c>
      <c r="AU184" s="143">
        <f t="shared" si="116"/>
        <v>107100</v>
      </c>
      <c r="AV184" s="144">
        <f t="shared" si="117"/>
        <v>97183.333333333328</v>
      </c>
      <c r="AW184" s="144">
        <f t="shared" si="118"/>
        <v>97183.333333333328</v>
      </c>
      <c r="AX184" s="144">
        <f t="shared" si="119"/>
        <v>9088.7751283290836</v>
      </c>
      <c r="AY184" s="145">
        <f t="shared" si="120"/>
        <v>9.3521952958282459E-2</v>
      </c>
      <c r="AZ184" s="5"/>
      <c r="BA184" s="7">
        <f t="shared" si="121"/>
        <v>3</v>
      </c>
    </row>
    <row r="185" spans="1:53" ht="56">
      <c r="A185" s="6" t="s">
        <v>278</v>
      </c>
      <c r="B185" s="6" t="s">
        <v>279</v>
      </c>
      <c r="C185" s="6">
        <v>55121714</v>
      </c>
      <c r="D185" s="6" t="s">
        <v>952</v>
      </c>
      <c r="E185" s="117" t="s">
        <v>953</v>
      </c>
      <c r="F185" s="118" t="s">
        <v>57</v>
      </c>
      <c r="G185" s="119">
        <v>1</v>
      </c>
      <c r="H185" s="118" t="s">
        <v>58</v>
      </c>
      <c r="I185" s="120" t="s">
        <v>327</v>
      </c>
      <c r="J185" s="121">
        <v>46070</v>
      </c>
      <c r="K185" s="122" t="s">
        <v>296</v>
      </c>
      <c r="L185" s="123" t="s">
        <v>289</v>
      </c>
      <c r="M185" s="121" t="s">
        <v>292</v>
      </c>
      <c r="N185" s="124">
        <v>240000</v>
      </c>
      <c r="O185" s="124" t="s">
        <v>293</v>
      </c>
      <c r="P185" s="124" t="s">
        <v>287</v>
      </c>
      <c r="Q185" s="125">
        <f t="shared" si="105"/>
        <v>240000</v>
      </c>
      <c r="R185" s="126">
        <f t="shared" si="106"/>
        <v>45600</v>
      </c>
      <c r="S185" s="126">
        <f t="shared" si="107"/>
        <v>285600</v>
      </c>
      <c r="T185" s="126">
        <f t="shared" si="122"/>
        <v>240000</v>
      </c>
      <c r="U185" s="126">
        <f t="shared" si="108"/>
        <v>285600</v>
      </c>
      <c r="V185" s="127" t="s">
        <v>327</v>
      </c>
      <c r="W185" s="128">
        <v>46070</v>
      </c>
      <c r="X185" s="129" t="s">
        <v>317</v>
      </c>
      <c r="Y185" s="130" t="s">
        <v>289</v>
      </c>
      <c r="Z185" s="131" t="s">
        <v>637</v>
      </c>
      <c r="AA185" s="132">
        <v>200000</v>
      </c>
      <c r="AB185" s="132" t="s">
        <v>293</v>
      </c>
      <c r="AC185" s="132" t="s">
        <v>287</v>
      </c>
      <c r="AD185" s="133">
        <f t="shared" si="109"/>
        <v>200000</v>
      </c>
      <c r="AE185" s="134">
        <f t="shared" si="110"/>
        <v>38000</v>
      </c>
      <c r="AF185" s="134">
        <f t="shared" si="111"/>
        <v>238000</v>
      </c>
      <c r="AG185" s="134">
        <f t="shared" si="123"/>
        <v>200000</v>
      </c>
      <c r="AH185" s="134">
        <f t="shared" si="112"/>
        <v>238000</v>
      </c>
      <c r="AI185" s="135" t="s">
        <v>327</v>
      </c>
      <c r="AJ185" s="136">
        <v>46071</v>
      </c>
      <c r="AK185" s="137" t="s">
        <v>311</v>
      </c>
      <c r="AL185" s="138" t="s">
        <v>289</v>
      </c>
      <c r="AM185" s="139" t="s">
        <v>312</v>
      </c>
      <c r="AN185" s="140">
        <v>245000</v>
      </c>
      <c r="AO185" s="140" t="s">
        <v>293</v>
      </c>
      <c r="AP185" s="141" t="s">
        <v>313</v>
      </c>
      <c r="AQ185" s="142">
        <f t="shared" si="113"/>
        <v>245000</v>
      </c>
      <c r="AR185" s="143">
        <f t="shared" si="114"/>
        <v>0</v>
      </c>
      <c r="AS185" s="143">
        <f t="shared" si="115"/>
        <v>245000</v>
      </c>
      <c r="AT185" s="143">
        <f t="shared" si="124"/>
        <v>245000</v>
      </c>
      <c r="AU185" s="143">
        <f t="shared" si="116"/>
        <v>245000</v>
      </c>
      <c r="AV185" s="144">
        <f t="shared" si="117"/>
        <v>256200</v>
      </c>
      <c r="AW185" s="144">
        <f t="shared" si="118"/>
        <v>256200</v>
      </c>
      <c r="AX185" s="144">
        <f t="shared" si="119"/>
        <v>25700.583650960147</v>
      </c>
      <c r="AY185" s="145">
        <f t="shared" si="120"/>
        <v>0.10031453415675311</v>
      </c>
      <c r="AZ185" s="5"/>
      <c r="BA185" s="7">
        <f t="shared" si="121"/>
        <v>3</v>
      </c>
    </row>
    <row r="186" spans="1:53" ht="336">
      <c r="A186" s="6" t="s">
        <v>344</v>
      </c>
      <c r="B186" s="6" t="s">
        <v>344</v>
      </c>
      <c r="C186" s="6" t="s">
        <v>344</v>
      </c>
      <c r="D186" s="6" t="s">
        <v>954</v>
      </c>
      <c r="E186" s="117" t="s">
        <v>955</v>
      </c>
      <c r="F186" s="118" t="s">
        <v>347</v>
      </c>
      <c r="G186" s="119">
        <v>1</v>
      </c>
      <c r="H186" s="118"/>
      <c r="I186" s="120" t="s">
        <v>344</v>
      </c>
      <c r="J186" s="121" t="s">
        <v>344</v>
      </c>
      <c r="K186" s="122" t="s">
        <v>344</v>
      </c>
      <c r="L186" s="123" t="s">
        <v>344</v>
      </c>
      <c r="M186" s="121" t="s">
        <v>344</v>
      </c>
      <c r="N186" s="124"/>
      <c r="O186" s="124"/>
      <c r="P186" s="124"/>
      <c r="Q186" s="125" t="s">
        <v>348</v>
      </c>
      <c r="R186" s="126" t="s">
        <v>348</v>
      </c>
      <c r="S186" s="126" t="s">
        <v>348</v>
      </c>
      <c r="T186" s="126" t="s">
        <v>348</v>
      </c>
      <c r="U186" s="126" t="s">
        <v>348</v>
      </c>
      <c r="V186" s="127" t="s">
        <v>344</v>
      </c>
      <c r="W186" s="128" t="s">
        <v>344</v>
      </c>
      <c r="X186" s="129" t="s">
        <v>344</v>
      </c>
      <c r="Y186" s="130" t="s">
        <v>344</v>
      </c>
      <c r="Z186" s="131" t="s">
        <v>349</v>
      </c>
      <c r="AA186" s="132" t="s">
        <v>344</v>
      </c>
      <c r="AB186" s="132" t="s">
        <v>344</v>
      </c>
      <c r="AC186" s="132" t="s">
        <v>344</v>
      </c>
      <c r="AD186" s="133" t="s">
        <v>344</v>
      </c>
      <c r="AE186" s="134" t="s">
        <v>344</v>
      </c>
      <c r="AF186" s="134">
        <v>272391</v>
      </c>
      <c r="AG186" s="134">
        <v>5.5599999999999997E-2</v>
      </c>
      <c r="AH186" s="134">
        <v>287535</v>
      </c>
      <c r="AI186" s="135" t="s">
        <v>344</v>
      </c>
      <c r="AJ186" s="136" t="s">
        <v>344</v>
      </c>
      <c r="AK186" s="137" t="s">
        <v>344</v>
      </c>
      <c r="AL186" s="138" t="s">
        <v>344</v>
      </c>
      <c r="AM186" s="139" t="s">
        <v>350</v>
      </c>
      <c r="AN186" s="140" t="s">
        <v>344</v>
      </c>
      <c r="AO186" s="140" t="s">
        <v>344</v>
      </c>
      <c r="AP186" s="141" t="s">
        <v>344</v>
      </c>
      <c r="AQ186" s="142">
        <v>234622</v>
      </c>
      <c r="AR186" s="143">
        <v>44578</v>
      </c>
      <c r="AS186" s="143">
        <v>279200</v>
      </c>
      <c r="AT186" s="143">
        <v>234622</v>
      </c>
      <c r="AU186" s="143">
        <v>279200</v>
      </c>
      <c r="AV186" s="144">
        <v>283368</v>
      </c>
      <c r="AW186" s="144">
        <v>283368</v>
      </c>
      <c r="AX186" s="144">
        <v>5893.84</v>
      </c>
      <c r="AY186" s="145">
        <v>2.0799999999999999E-2</v>
      </c>
      <c r="AZ186" s="5"/>
      <c r="BA186" s="7"/>
    </row>
    <row r="187" spans="1:53" ht="56">
      <c r="A187" s="6" t="s">
        <v>278</v>
      </c>
      <c r="B187" s="6" t="s">
        <v>279</v>
      </c>
      <c r="C187" s="6">
        <v>55121720</v>
      </c>
      <c r="D187" s="6" t="s">
        <v>956</v>
      </c>
      <c r="E187" s="117" t="s">
        <v>957</v>
      </c>
      <c r="F187" s="118" t="s">
        <v>57</v>
      </c>
      <c r="G187" s="119">
        <v>1</v>
      </c>
      <c r="H187" s="118" t="s">
        <v>58</v>
      </c>
      <c r="I187" s="120" t="s">
        <v>327</v>
      </c>
      <c r="J187" s="121">
        <v>46070</v>
      </c>
      <c r="K187" s="122" t="s">
        <v>296</v>
      </c>
      <c r="L187" s="123" t="s">
        <v>284</v>
      </c>
      <c r="M187" s="121" t="s">
        <v>292</v>
      </c>
      <c r="N187" s="124">
        <v>18000</v>
      </c>
      <c r="O187" s="124" t="s">
        <v>293</v>
      </c>
      <c r="P187" s="124" t="s">
        <v>287</v>
      </c>
      <c r="Q187" s="125">
        <f>IF(O187="IVA Incluido",(N187/1.19),N187)</f>
        <v>18000</v>
      </c>
      <c r="R187" s="126">
        <f t="shared" ref="R187:R192" si="125">IF(P187="Si tiene IVA",Q187*19%,0)</f>
        <v>3420</v>
      </c>
      <c r="S187" s="126">
        <f t="shared" ref="S187:S192" si="126">Q187+R187</f>
        <v>21420</v>
      </c>
      <c r="T187" s="126">
        <f t="shared" ref="T187:T192" si="127">IF(B187="","",(N187*G187))</f>
        <v>18000</v>
      </c>
      <c r="U187" s="126">
        <f t="shared" ref="U187:U192" si="128">IF(B187="","",(S187*G187))</f>
        <v>21420</v>
      </c>
      <c r="V187" s="127" t="s">
        <v>282</v>
      </c>
      <c r="W187" s="128">
        <v>46078</v>
      </c>
      <c r="X187" s="129" t="s">
        <v>298</v>
      </c>
      <c r="Y187" s="130" t="s">
        <v>289</v>
      </c>
      <c r="Z187" s="131" t="s">
        <v>958</v>
      </c>
      <c r="AA187" s="132">
        <v>12500</v>
      </c>
      <c r="AB187" s="132" t="s">
        <v>293</v>
      </c>
      <c r="AC187" s="132" t="s">
        <v>287</v>
      </c>
      <c r="AD187" s="133">
        <f>IF(AB187="IVA Incluido",(AA187/1.19),AA187)</f>
        <v>12500</v>
      </c>
      <c r="AE187" s="134">
        <f t="shared" ref="AE187:AE192" si="129">IF(AC187="Si tiene IVA",AD187*19%,0)</f>
        <v>2375</v>
      </c>
      <c r="AF187" s="134">
        <f t="shared" ref="AF187:AF192" si="130">AD187+AE187</f>
        <v>14875</v>
      </c>
      <c r="AG187" s="134">
        <f t="shared" ref="AG187:AG192" si="131">IF(O187="","",(AA187*G187))</f>
        <v>12500</v>
      </c>
      <c r="AH187" s="134">
        <f t="shared" ref="AH187:AH192" si="132">IF(O187="","",(AF187*G187))</f>
        <v>14875</v>
      </c>
      <c r="AI187" s="135" t="s">
        <v>282</v>
      </c>
      <c r="AJ187" s="136">
        <v>46078</v>
      </c>
      <c r="AK187" s="137" t="s">
        <v>288</v>
      </c>
      <c r="AL187" s="138" t="s">
        <v>284</v>
      </c>
      <c r="AM187" s="139" t="s">
        <v>300</v>
      </c>
      <c r="AN187" s="140">
        <v>18000</v>
      </c>
      <c r="AO187" s="140" t="s">
        <v>286</v>
      </c>
      <c r="AP187" s="141" t="s">
        <v>287</v>
      </c>
      <c r="AQ187" s="142">
        <f t="shared" ref="AQ187:AQ192" si="133">IF(AO187="IVA Incluido",(AN187/1.19),AN187)</f>
        <v>15126.050420168069</v>
      </c>
      <c r="AR187" s="143">
        <f t="shared" ref="AR187:AR192" si="134">IF(AP187="Si tiene IVA",AQ187*19%,0)</f>
        <v>2873.9495798319331</v>
      </c>
      <c r="AS187" s="143">
        <f t="shared" ref="AS187:AS192" si="135">AQ187+AR187</f>
        <v>18000</v>
      </c>
      <c r="AT187" s="143">
        <f t="shared" ref="AT187:AT192" si="136">IF(AB187="","",(AN187*G187))</f>
        <v>18000</v>
      </c>
      <c r="AU187" s="143">
        <f t="shared" ref="AU187:AU192" si="137">IF(AB187="","",(AS187*G187))</f>
        <v>18000</v>
      </c>
      <c r="AV187" s="144">
        <f t="shared" ref="AV187:AV192" si="138">IF(A187="","",AVERAGE(S187,AF187,AS187))</f>
        <v>18098.333333333332</v>
      </c>
      <c r="AW187" s="144">
        <f t="shared" ref="AW187:AW192" si="139">IF(A187="","",AVERAGE(U187,AH187,AU187))</f>
        <v>18098.333333333332</v>
      </c>
      <c r="AX187" s="144">
        <f t="shared" ref="AX187:AX192" si="140">IF(N187="","",STDEV(U187,AH187,AU187))</f>
        <v>3273.6078466018671</v>
      </c>
      <c r="AY187" s="145">
        <f t="shared" ref="AY187:AY192" si="141">IF(N187="","",(AX187/AW187))</f>
        <v>0.18087896748882221</v>
      </c>
      <c r="AZ187" s="5"/>
      <c r="BA187" s="7">
        <f t="shared" ref="BA187:BA192" si="142">COUNTA(M187,Z187,AM187)</f>
        <v>3</v>
      </c>
    </row>
    <row r="188" spans="1:53" ht="56">
      <c r="A188" s="6" t="s">
        <v>278</v>
      </c>
      <c r="B188" s="6" t="s">
        <v>279</v>
      </c>
      <c r="C188" s="6">
        <v>55121720</v>
      </c>
      <c r="D188" s="6" t="s">
        <v>959</v>
      </c>
      <c r="E188" s="117" t="s">
        <v>960</v>
      </c>
      <c r="F188" s="118" t="s">
        <v>57</v>
      </c>
      <c r="G188" s="119">
        <v>1</v>
      </c>
      <c r="H188" s="118" t="s">
        <v>58</v>
      </c>
      <c r="I188" s="120" t="s">
        <v>282</v>
      </c>
      <c r="J188" s="121">
        <v>46078</v>
      </c>
      <c r="K188" s="122" t="s">
        <v>296</v>
      </c>
      <c r="L188" s="123" t="s">
        <v>284</v>
      </c>
      <c r="M188" s="121" t="s">
        <v>292</v>
      </c>
      <c r="N188" s="124">
        <v>18000</v>
      </c>
      <c r="O188" s="124" t="s">
        <v>293</v>
      </c>
      <c r="P188" s="124" t="s">
        <v>287</v>
      </c>
      <c r="Q188" s="125">
        <v>18000</v>
      </c>
      <c r="R188" s="126">
        <f t="shared" si="125"/>
        <v>3420</v>
      </c>
      <c r="S188" s="126">
        <f t="shared" si="126"/>
        <v>21420</v>
      </c>
      <c r="T188" s="126">
        <f t="shared" si="127"/>
        <v>18000</v>
      </c>
      <c r="U188" s="126">
        <f t="shared" si="128"/>
        <v>21420</v>
      </c>
      <c r="V188" s="127" t="s">
        <v>282</v>
      </c>
      <c r="W188" s="128">
        <v>46078</v>
      </c>
      <c r="X188" s="129" t="s">
        <v>298</v>
      </c>
      <c r="Y188" s="130" t="s">
        <v>289</v>
      </c>
      <c r="Z188" s="131" t="s">
        <v>298</v>
      </c>
      <c r="AA188" s="132">
        <v>12500</v>
      </c>
      <c r="AB188" s="132" t="s">
        <v>293</v>
      </c>
      <c r="AC188" s="132" t="s">
        <v>287</v>
      </c>
      <c r="AD188" s="133">
        <v>12500</v>
      </c>
      <c r="AE188" s="134">
        <f t="shared" si="129"/>
        <v>2375</v>
      </c>
      <c r="AF188" s="134">
        <f t="shared" si="130"/>
        <v>14875</v>
      </c>
      <c r="AG188" s="134">
        <f t="shared" si="131"/>
        <v>12500</v>
      </c>
      <c r="AH188" s="134">
        <f t="shared" si="132"/>
        <v>14875</v>
      </c>
      <c r="AI188" s="135" t="s">
        <v>282</v>
      </c>
      <c r="AJ188" s="136">
        <v>46078</v>
      </c>
      <c r="AK188" s="137" t="s">
        <v>288</v>
      </c>
      <c r="AL188" s="138" t="s">
        <v>284</v>
      </c>
      <c r="AM188" s="139" t="s">
        <v>300</v>
      </c>
      <c r="AN188" s="140">
        <v>18000</v>
      </c>
      <c r="AO188" s="140" t="s">
        <v>286</v>
      </c>
      <c r="AP188" s="141" t="s">
        <v>287</v>
      </c>
      <c r="AQ188" s="142">
        <f t="shared" si="133"/>
        <v>15126.050420168069</v>
      </c>
      <c r="AR188" s="143">
        <f t="shared" si="134"/>
        <v>2873.9495798319331</v>
      </c>
      <c r="AS188" s="143">
        <f t="shared" si="135"/>
        <v>18000</v>
      </c>
      <c r="AT188" s="143">
        <f t="shared" si="136"/>
        <v>18000</v>
      </c>
      <c r="AU188" s="143">
        <f t="shared" si="137"/>
        <v>18000</v>
      </c>
      <c r="AV188" s="144">
        <f t="shared" si="138"/>
        <v>18098.333333333332</v>
      </c>
      <c r="AW188" s="144">
        <f t="shared" si="139"/>
        <v>18098.333333333332</v>
      </c>
      <c r="AX188" s="144">
        <f t="shared" si="140"/>
        <v>3273.6078466018671</v>
      </c>
      <c r="AY188" s="145">
        <f t="shared" si="141"/>
        <v>0.18087896748882221</v>
      </c>
      <c r="AZ188" s="5"/>
      <c r="BA188" s="7">
        <f t="shared" si="142"/>
        <v>3</v>
      </c>
    </row>
    <row r="189" spans="1:53" ht="56">
      <c r="A189" s="6" t="s">
        <v>278</v>
      </c>
      <c r="B189" s="6" t="s">
        <v>279</v>
      </c>
      <c r="C189" s="6">
        <v>55121720</v>
      </c>
      <c r="D189" s="6" t="s">
        <v>961</v>
      </c>
      <c r="E189" s="117" t="s">
        <v>962</v>
      </c>
      <c r="F189" s="118" t="s">
        <v>57</v>
      </c>
      <c r="G189" s="119">
        <v>1</v>
      </c>
      <c r="H189" s="118" t="s">
        <v>58</v>
      </c>
      <c r="I189" s="120" t="s">
        <v>282</v>
      </c>
      <c r="J189" s="121">
        <v>46078</v>
      </c>
      <c r="K189" s="122" t="s">
        <v>296</v>
      </c>
      <c r="L189" s="123" t="s">
        <v>284</v>
      </c>
      <c r="M189" s="121" t="s">
        <v>292</v>
      </c>
      <c r="N189" s="124">
        <v>18000</v>
      </c>
      <c r="O189" s="124" t="s">
        <v>293</v>
      </c>
      <c r="P189" s="124" t="s">
        <v>287</v>
      </c>
      <c r="Q189" s="125">
        <v>18000</v>
      </c>
      <c r="R189" s="126">
        <f t="shared" si="125"/>
        <v>3420</v>
      </c>
      <c r="S189" s="126">
        <f t="shared" si="126"/>
        <v>21420</v>
      </c>
      <c r="T189" s="126">
        <f t="shared" si="127"/>
        <v>18000</v>
      </c>
      <c r="U189" s="126">
        <f t="shared" si="128"/>
        <v>21420</v>
      </c>
      <c r="V189" s="127" t="s">
        <v>282</v>
      </c>
      <c r="W189" s="128">
        <v>46078</v>
      </c>
      <c r="X189" s="129" t="s">
        <v>298</v>
      </c>
      <c r="Y189" s="130" t="s">
        <v>289</v>
      </c>
      <c r="Z189" s="131" t="s">
        <v>298</v>
      </c>
      <c r="AA189" s="132">
        <v>12500</v>
      </c>
      <c r="AB189" s="132" t="s">
        <v>293</v>
      </c>
      <c r="AC189" s="132" t="s">
        <v>287</v>
      </c>
      <c r="AD189" s="133">
        <v>12500</v>
      </c>
      <c r="AE189" s="134">
        <f t="shared" si="129"/>
        <v>2375</v>
      </c>
      <c r="AF189" s="134">
        <f t="shared" si="130"/>
        <v>14875</v>
      </c>
      <c r="AG189" s="134">
        <f t="shared" si="131"/>
        <v>12500</v>
      </c>
      <c r="AH189" s="134">
        <f t="shared" si="132"/>
        <v>14875</v>
      </c>
      <c r="AI189" s="135" t="s">
        <v>282</v>
      </c>
      <c r="AJ189" s="136">
        <v>46078</v>
      </c>
      <c r="AK189" s="137" t="s">
        <v>288</v>
      </c>
      <c r="AL189" s="138" t="s">
        <v>284</v>
      </c>
      <c r="AM189" s="139" t="s">
        <v>300</v>
      </c>
      <c r="AN189" s="140">
        <v>18000</v>
      </c>
      <c r="AO189" s="140" t="s">
        <v>286</v>
      </c>
      <c r="AP189" s="141" t="s">
        <v>287</v>
      </c>
      <c r="AQ189" s="142">
        <f t="shared" si="133"/>
        <v>15126.050420168069</v>
      </c>
      <c r="AR189" s="143">
        <f t="shared" si="134"/>
        <v>2873.9495798319331</v>
      </c>
      <c r="AS189" s="143">
        <f t="shared" si="135"/>
        <v>18000</v>
      </c>
      <c r="AT189" s="143">
        <f t="shared" si="136"/>
        <v>18000</v>
      </c>
      <c r="AU189" s="143">
        <f t="shared" si="137"/>
        <v>18000</v>
      </c>
      <c r="AV189" s="144">
        <f t="shared" si="138"/>
        <v>18098.333333333332</v>
      </c>
      <c r="AW189" s="144">
        <f t="shared" si="139"/>
        <v>18098.333333333332</v>
      </c>
      <c r="AX189" s="144">
        <f t="shared" si="140"/>
        <v>3273.6078466018671</v>
      </c>
      <c r="AY189" s="145">
        <f t="shared" si="141"/>
        <v>0.18087896748882221</v>
      </c>
      <c r="AZ189" s="5"/>
      <c r="BA189" s="7">
        <f t="shared" si="142"/>
        <v>3</v>
      </c>
    </row>
    <row r="190" spans="1:53" ht="112">
      <c r="A190" s="6" t="s">
        <v>278</v>
      </c>
      <c r="B190" s="6" t="s">
        <v>351</v>
      </c>
      <c r="C190" s="6"/>
      <c r="D190" s="6" t="s">
        <v>963</v>
      </c>
      <c r="E190" s="117" t="s">
        <v>964</v>
      </c>
      <c r="F190" s="118" t="s">
        <v>57</v>
      </c>
      <c r="G190" s="119">
        <v>1</v>
      </c>
      <c r="H190" s="118" t="s">
        <v>58</v>
      </c>
      <c r="I190" s="120" t="s">
        <v>295</v>
      </c>
      <c r="J190" s="121">
        <v>46092</v>
      </c>
      <c r="K190" s="122" t="s">
        <v>695</v>
      </c>
      <c r="L190" s="123" t="s">
        <v>284</v>
      </c>
      <c r="M190" s="121" t="s">
        <v>696</v>
      </c>
      <c r="N190" s="124">
        <v>11000</v>
      </c>
      <c r="O190" s="124" t="s">
        <v>293</v>
      </c>
      <c r="P190" s="124" t="s">
        <v>287</v>
      </c>
      <c r="Q190" s="125">
        <f>IF(O190="IVA Incluido",(N190/1.19),N190)</f>
        <v>11000</v>
      </c>
      <c r="R190" s="126">
        <f t="shared" si="125"/>
        <v>2090</v>
      </c>
      <c r="S190" s="126">
        <f t="shared" si="126"/>
        <v>13090</v>
      </c>
      <c r="T190" s="126">
        <f t="shared" si="127"/>
        <v>11000</v>
      </c>
      <c r="U190" s="126">
        <f t="shared" si="128"/>
        <v>13090</v>
      </c>
      <c r="V190" s="127" t="s">
        <v>295</v>
      </c>
      <c r="W190" s="128">
        <v>46092</v>
      </c>
      <c r="X190" s="129" t="s">
        <v>965</v>
      </c>
      <c r="Y190" s="130" t="s">
        <v>289</v>
      </c>
      <c r="Z190" s="131" t="s">
        <v>966</v>
      </c>
      <c r="AA190" s="132">
        <v>14900</v>
      </c>
      <c r="AB190" s="132" t="s">
        <v>286</v>
      </c>
      <c r="AC190" s="132" t="s">
        <v>287</v>
      </c>
      <c r="AD190" s="133">
        <f>IF(AB190="IVA Incluido",(AA190/1.19),AA190)</f>
        <v>12521.008403361346</v>
      </c>
      <c r="AE190" s="134">
        <f t="shared" si="129"/>
        <v>2378.9915966386557</v>
      </c>
      <c r="AF190" s="134">
        <f t="shared" si="130"/>
        <v>14900.000000000002</v>
      </c>
      <c r="AG190" s="134">
        <f t="shared" si="131"/>
        <v>14900</v>
      </c>
      <c r="AH190" s="134">
        <f t="shared" si="132"/>
        <v>14900.000000000002</v>
      </c>
      <c r="AI190" s="135" t="s">
        <v>295</v>
      </c>
      <c r="AJ190" s="136">
        <v>46092</v>
      </c>
      <c r="AK190" s="137" t="s">
        <v>967</v>
      </c>
      <c r="AL190" s="138" t="s">
        <v>289</v>
      </c>
      <c r="AM190" s="139" t="s">
        <v>968</v>
      </c>
      <c r="AN190" s="140">
        <v>19900</v>
      </c>
      <c r="AO190" s="140" t="s">
        <v>286</v>
      </c>
      <c r="AP190" s="141" t="s">
        <v>287</v>
      </c>
      <c r="AQ190" s="142">
        <f t="shared" si="133"/>
        <v>16722.689075630253</v>
      </c>
      <c r="AR190" s="143">
        <f t="shared" si="134"/>
        <v>3177.3109243697481</v>
      </c>
      <c r="AS190" s="143">
        <f t="shared" si="135"/>
        <v>19900</v>
      </c>
      <c r="AT190" s="143">
        <f t="shared" si="136"/>
        <v>19900</v>
      </c>
      <c r="AU190" s="143">
        <f t="shared" si="137"/>
        <v>19900</v>
      </c>
      <c r="AV190" s="144">
        <f t="shared" si="138"/>
        <v>15963.333333333334</v>
      </c>
      <c r="AW190" s="144">
        <f t="shared" si="139"/>
        <v>15963.333333333334</v>
      </c>
      <c r="AX190" s="144">
        <f t="shared" si="140"/>
        <v>3527.3266553203312</v>
      </c>
      <c r="AY190" s="145">
        <f t="shared" si="141"/>
        <v>0.22096429246107732</v>
      </c>
      <c r="AZ190" s="5"/>
      <c r="BA190" s="7">
        <f t="shared" si="142"/>
        <v>3</v>
      </c>
    </row>
    <row r="191" spans="1:53" ht="84">
      <c r="A191" s="6" t="s">
        <v>278</v>
      </c>
      <c r="B191" s="6" t="s">
        <v>351</v>
      </c>
      <c r="C191" s="6">
        <v>60121211</v>
      </c>
      <c r="D191" s="6" t="s">
        <v>969</v>
      </c>
      <c r="E191" s="117" t="s">
        <v>970</v>
      </c>
      <c r="F191" s="118" t="s">
        <v>57</v>
      </c>
      <c r="G191" s="119">
        <v>1</v>
      </c>
      <c r="H191" s="118" t="s">
        <v>58</v>
      </c>
      <c r="I191" s="120" t="s">
        <v>282</v>
      </c>
      <c r="J191" s="121">
        <v>46091</v>
      </c>
      <c r="K191" s="122" t="s">
        <v>971</v>
      </c>
      <c r="L191" s="123" t="s">
        <v>289</v>
      </c>
      <c r="M191" s="121" t="s">
        <v>972</v>
      </c>
      <c r="N191" s="124">
        <v>42900</v>
      </c>
      <c r="O191" s="124" t="s">
        <v>286</v>
      </c>
      <c r="P191" s="124" t="s">
        <v>287</v>
      </c>
      <c r="Q191" s="125">
        <f>IF(O191="IVA Incluido",(N191/1.19),N191)</f>
        <v>36050.420168067227</v>
      </c>
      <c r="R191" s="126">
        <f t="shared" si="125"/>
        <v>6849.5798319327732</v>
      </c>
      <c r="S191" s="126">
        <f t="shared" si="126"/>
        <v>42900</v>
      </c>
      <c r="T191" s="126">
        <f t="shared" si="127"/>
        <v>42900</v>
      </c>
      <c r="U191" s="126">
        <f t="shared" si="128"/>
        <v>42900</v>
      </c>
      <c r="V191" s="127" t="s">
        <v>282</v>
      </c>
      <c r="W191" s="128">
        <v>46091</v>
      </c>
      <c r="X191" s="129" t="s">
        <v>973</v>
      </c>
      <c r="Y191" s="130" t="s">
        <v>284</v>
      </c>
      <c r="Z191" s="131" t="s">
        <v>819</v>
      </c>
      <c r="AA191" s="132">
        <v>49500</v>
      </c>
      <c r="AB191" s="132" t="s">
        <v>286</v>
      </c>
      <c r="AC191" s="132" t="s">
        <v>287</v>
      </c>
      <c r="AD191" s="133">
        <f>IF(AB191="IVA Incluido",(AA191/1.19),AA191)</f>
        <v>41596.638655462186</v>
      </c>
      <c r="AE191" s="134">
        <f t="shared" si="129"/>
        <v>7903.3613445378151</v>
      </c>
      <c r="AF191" s="134">
        <f t="shared" si="130"/>
        <v>49500</v>
      </c>
      <c r="AG191" s="134">
        <f t="shared" si="131"/>
        <v>49500</v>
      </c>
      <c r="AH191" s="134">
        <f t="shared" si="132"/>
        <v>49500</v>
      </c>
      <c r="AI191" s="135" t="s">
        <v>282</v>
      </c>
      <c r="AJ191" s="136">
        <v>46091</v>
      </c>
      <c r="AK191" s="137" t="s">
        <v>974</v>
      </c>
      <c r="AL191" s="138" t="s">
        <v>289</v>
      </c>
      <c r="AM191" s="139" t="s">
        <v>975</v>
      </c>
      <c r="AN191" s="140">
        <v>41000</v>
      </c>
      <c r="AO191" s="140" t="s">
        <v>286</v>
      </c>
      <c r="AP191" s="141" t="s">
        <v>287</v>
      </c>
      <c r="AQ191" s="142">
        <f t="shared" si="133"/>
        <v>34453.781512605041</v>
      </c>
      <c r="AR191" s="143">
        <f t="shared" si="134"/>
        <v>6546.2184873949582</v>
      </c>
      <c r="AS191" s="143">
        <f t="shared" si="135"/>
        <v>41000</v>
      </c>
      <c r="AT191" s="143">
        <f t="shared" si="136"/>
        <v>41000</v>
      </c>
      <c r="AU191" s="143">
        <f t="shared" si="137"/>
        <v>41000</v>
      </c>
      <c r="AV191" s="144">
        <f t="shared" si="138"/>
        <v>44466.666666666664</v>
      </c>
      <c r="AW191" s="144">
        <f t="shared" si="139"/>
        <v>44466.666666666664</v>
      </c>
      <c r="AX191" s="144">
        <f t="shared" si="140"/>
        <v>4461.3152021946771</v>
      </c>
      <c r="AY191" s="145">
        <f t="shared" si="141"/>
        <v>0.10032942733571239</v>
      </c>
      <c r="AZ191" s="5"/>
      <c r="BA191" s="7">
        <f t="shared" si="142"/>
        <v>3</v>
      </c>
    </row>
    <row r="192" spans="1:53" ht="84">
      <c r="A192" s="6" t="s">
        <v>278</v>
      </c>
      <c r="B192" s="6" t="s">
        <v>351</v>
      </c>
      <c r="C192" s="6">
        <v>60121211</v>
      </c>
      <c r="D192" s="6" t="s">
        <v>976</v>
      </c>
      <c r="E192" s="117" t="s">
        <v>977</v>
      </c>
      <c r="F192" s="118" t="s">
        <v>57</v>
      </c>
      <c r="G192" s="119">
        <v>1</v>
      </c>
      <c r="H192" s="118" t="s">
        <v>58</v>
      </c>
      <c r="I192" s="120" t="s">
        <v>295</v>
      </c>
      <c r="J192" s="121">
        <v>46100</v>
      </c>
      <c r="K192" s="122" t="s">
        <v>978</v>
      </c>
      <c r="L192" s="123" t="s">
        <v>289</v>
      </c>
      <c r="M192" s="121" t="s">
        <v>979</v>
      </c>
      <c r="N192" s="124">
        <v>34700</v>
      </c>
      <c r="O192" s="124" t="s">
        <v>286</v>
      </c>
      <c r="P192" s="124" t="s">
        <v>287</v>
      </c>
      <c r="Q192" s="125">
        <f>IF(O192="IVA Incluido",(N192/1.19),N192)</f>
        <v>29159.663865546219</v>
      </c>
      <c r="R192" s="126">
        <f t="shared" si="125"/>
        <v>5540.3361344537816</v>
      </c>
      <c r="S192" s="126">
        <f t="shared" si="126"/>
        <v>34700</v>
      </c>
      <c r="T192" s="126">
        <f t="shared" si="127"/>
        <v>34700</v>
      </c>
      <c r="U192" s="126">
        <f t="shared" si="128"/>
        <v>34700</v>
      </c>
      <c r="V192" s="127" t="s">
        <v>295</v>
      </c>
      <c r="W192" s="128">
        <v>46100</v>
      </c>
      <c r="X192" s="129" t="s">
        <v>356</v>
      </c>
      <c r="Y192" s="130" t="s">
        <v>289</v>
      </c>
      <c r="Z192" s="131" t="s">
        <v>980</v>
      </c>
      <c r="AA192" s="132">
        <v>27120</v>
      </c>
      <c r="AB192" s="132" t="s">
        <v>293</v>
      </c>
      <c r="AC192" s="132" t="s">
        <v>287</v>
      </c>
      <c r="AD192" s="133">
        <f>IF(AB192="IVA Incluido",(AA192/1.19),AA192)</f>
        <v>27120</v>
      </c>
      <c r="AE192" s="134">
        <f t="shared" si="129"/>
        <v>5152.8</v>
      </c>
      <c r="AF192" s="134">
        <f t="shared" si="130"/>
        <v>32272.799999999999</v>
      </c>
      <c r="AG192" s="134">
        <f t="shared" si="131"/>
        <v>27120</v>
      </c>
      <c r="AH192" s="134">
        <f t="shared" si="132"/>
        <v>32272.799999999999</v>
      </c>
      <c r="AI192" s="135" t="s">
        <v>295</v>
      </c>
      <c r="AJ192" s="136">
        <v>46100</v>
      </c>
      <c r="AK192" s="137" t="s">
        <v>536</v>
      </c>
      <c r="AL192" s="138" t="s">
        <v>289</v>
      </c>
      <c r="AM192" s="139" t="s">
        <v>981</v>
      </c>
      <c r="AN192" s="140">
        <v>33700</v>
      </c>
      <c r="AO192" s="140" t="s">
        <v>286</v>
      </c>
      <c r="AP192" s="141" t="s">
        <v>287</v>
      </c>
      <c r="AQ192" s="142">
        <f t="shared" si="133"/>
        <v>28319.327731092439</v>
      </c>
      <c r="AR192" s="143">
        <f t="shared" si="134"/>
        <v>5380.6722689075632</v>
      </c>
      <c r="AS192" s="143">
        <f t="shared" si="135"/>
        <v>33700</v>
      </c>
      <c r="AT192" s="143">
        <f t="shared" si="136"/>
        <v>33700</v>
      </c>
      <c r="AU192" s="143">
        <f t="shared" si="137"/>
        <v>33700</v>
      </c>
      <c r="AV192" s="144">
        <f t="shared" si="138"/>
        <v>33557.599999999999</v>
      </c>
      <c r="AW192" s="144">
        <f t="shared" si="139"/>
        <v>33557.599999999999</v>
      </c>
      <c r="AX192" s="144">
        <f t="shared" si="140"/>
        <v>1219.8496956592649</v>
      </c>
      <c r="AY192" s="145">
        <f t="shared" si="141"/>
        <v>3.6350921867453721E-2</v>
      </c>
      <c r="AZ192" s="5"/>
      <c r="BA192" s="7">
        <f t="shared" si="142"/>
        <v>3</v>
      </c>
    </row>
    <row r="193" spans="1:53" ht="336">
      <c r="A193" s="6" t="s">
        <v>344</v>
      </c>
      <c r="B193" s="6" t="s">
        <v>344</v>
      </c>
      <c r="C193" s="6" t="s">
        <v>344</v>
      </c>
      <c r="D193" s="6" t="s">
        <v>982</v>
      </c>
      <c r="E193" s="117" t="s">
        <v>983</v>
      </c>
      <c r="F193" s="118" t="s">
        <v>347</v>
      </c>
      <c r="G193" s="119">
        <v>1</v>
      </c>
      <c r="H193" s="118"/>
      <c r="I193" s="120" t="s">
        <v>344</v>
      </c>
      <c r="J193" s="121" t="s">
        <v>344</v>
      </c>
      <c r="K193" s="122" t="s">
        <v>344</v>
      </c>
      <c r="L193" s="123" t="s">
        <v>344</v>
      </c>
      <c r="M193" s="121" t="s">
        <v>344</v>
      </c>
      <c r="N193" s="124"/>
      <c r="O193" s="124"/>
      <c r="P193" s="124"/>
      <c r="Q193" s="125" t="s">
        <v>348</v>
      </c>
      <c r="R193" s="126" t="s">
        <v>348</v>
      </c>
      <c r="S193" s="126" t="s">
        <v>348</v>
      </c>
      <c r="T193" s="126" t="s">
        <v>348</v>
      </c>
      <c r="U193" s="126" t="s">
        <v>348</v>
      </c>
      <c r="V193" s="127" t="s">
        <v>344</v>
      </c>
      <c r="W193" s="128" t="s">
        <v>344</v>
      </c>
      <c r="X193" s="129" t="s">
        <v>344</v>
      </c>
      <c r="Y193" s="130" t="s">
        <v>344</v>
      </c>
      <c r="Z193" s="131" t="s">
        <v>349</v>
      </c>
      <c r="AA193" s="132" t="s">
        <v>344</v>
      </c>
      <c r="AB193" s="132" t="s">
        <v>344</v>
      </c>
      <c r="AC193" s="132" t="s">
        <v>344</v>
      </c>
      <c r="AD193" s="133" t="s">
        <v>344</v>
      </c>
      <c r="AE193" s="134" t="s">
        <v>344</v>
      </c>
      <c r="AF193" s="134">
        <v>2856099</v>
      </c>
      <c r="AG193" s="134">
        <v>5.5599999999999997E-2</v>
      </c>
      <c r="AH193" s="134">
        <v>3014898</v>
      </c>
      <c r="AI193" s="135" t="s">
        <v>344</v>
      </c>
      <c r="AJ193" s="136" t="s">
        <v>344</v>
      </c>
      <c r="AK193" s="137" t="s">
        <v>344</v>
      </c>
      <c r="AL193" s="138" t="s">
        <v>344</v>
      </c>
      <c r="AM193" s="139" t="s">
        <v>350</v>
      </c>
      <c r="AN193" s="140" t="s">
        <v>344</v>
      </c>
      <c r="AO193" s="140" t="s">
        <v>344</v>
      </c>
      <c r="AP193" s="141" t="s">
        <v>344</v>
      </c>
      <c r="AQ193" s="142">
        <v>2448084</v>
      </c>
      <c r="AR193" s="143">
        <v>465136</v>
      </c>
      <c r="AS193" s="143">
        <v>2913220</v>
      </c>
      <c r="AT193" s="143">
        <v>2448084</v>
      </c>
      <c r="AU193" s="143">
        <v>2913220</v>
      </c>
      <c r="AV193" s="144">
        <v>2964059</v>
      </c>
      <c r="AW193" s="144">
        <v>2964059</v>
      </c>
      <c r="AX193" s="144">
        <v>71896.570000000007</v>
      </c>
      <c r="AY193" s="145">
        <v>2.4299999999999999E-2</v>
      </c>
      <c r="AZ193" s="5"/>
      <c r="BA193" s="7"/>
    </row>
    <row r="194" spans="1:53" ht="126">
      <c r="A194" s="6" t="s">
        <v>278</v>
      </c>
      <c r="B194" s="6" t="s">
        <v>279</v>
      </c>
      <c r="C194" s="6">
        <v>53121602</v>
      </c>
      <c r="D194" s="6" t="s">
        <v>984</v>
      </c>
      <c r="E194" s="6" t="s">
        <v>985</v>
      </c>
      <c r="F194" s="118" t="s">
        <v>57</v>
      </c>
      <c r="G194" s="119">
        <v>1</v>
      </c>
      <c r="H194" s="118" t="s">
        <v>58</v>
      </c>
      <c r="I194" s="148"/>
      <c r="J194" s="149"/>
      <c r="K194" s="149"/>
      <c r="L194" s="150"/>
      <c r="M194" s="149"/>
      <c r="N194" s="151"/>
      <c r="O194" s="151"/>
      <c r="P194" s="151"/>
      <c r="Q194" s="152"/>
      <c r="R194" s="153"/>
      <c r="S194" s="153"/>
      <c r="T194" s="153"/>
      <c r="U194" s="153"/>
      <c r="V194" s="154" t="s">
        <v>327</v>
      </c>
      <c r="W194" s="155">
        <v>46087</v>
      </c>
      <c r="X194" s="156"/>
      <c r="Y194" s="157" t="s">
        <v>289</v>
      </c>
      <c r="Z194" s="157" t="s">
        <v>312</v>
      </c>
      <c r="AA194" s="158">
        <v>15000</v>
      </c>
      <c r="AB194" s="158" t="s">
        <v>293</v>
      </c>
      <c r="AC194" s="158" t="s">
        <v>293</v>
      </c>
      <c r="AD194" s="159">
        <v>15000</v>
      </c>
      <c r="AE194" s="160">
        <f>IF(AC194="Si tiene IVA",AD194*19%,0)</f>
        <v>0</v>
      </c>
      <c r="AF194" s="160">
        <f>AD194+AE194</f>
        <v>15000</v>
      </c>
      <c r="AG194" s="160">
        <f>IF(C194="","",(AA194*G194))</f>
        <v>15000</v>
      </c>
      <c r="AH194" s="160">
        <f>IF(C194="","",(AF194*G194))</f>
        <v>15000</v>
      </c>
      <c r="AI194" s="161" t="s">
        <v>327</v>
      </c>
      <c r="AJ194" s="162">
        <v>46087</v>
      </c>
      <c r="AK194" s="163" t="s">
        <v>328</v>
      </c>
      <c r="AL194" s="164" t="s">
        <v>289</v>
      </c>
      <c r="AM194" s="165" t="s">
        <v>307</v>
      </c>
      <c r="AN194" s="166">
        <v>12000</v>
      </c>
      <c r="AO194" s="141" t="s">
        <v>293</v>
      </c>
      <c r="AP194" s="141" t="s">
        <v>287</v>
      </c>
      <c r="AQ194" s="142">
        <f>IF(AO194="IVA Incluido",(AN194/1.19),AN194)</f>
        <v>12000</v>
      </c>
      <c r="AR194" s="143">
        <f>IF(AP194="Si tiene IVA",AQ194*19%,0)</f>
        <v>2280</v>
      </c>
      <c r="AS194" s="143">
        <f>AQ194+AR194</f>
        <v>14280</v>
      </c>
      <c r="AT194" s="143">
        <f>IF(AB194="","",(AN194*G194))</f>
        <v>12000</v>
      </c>
      <c r="AU194" s="143">
        <f>IF(AB194="","",(AS194*G194))</f>
        <v>14280</v>
      </c>
      <c r="AV194" s="144">
        <f t="shared" ref="AV194" si="143">IF(A194="","",AVERAGE(S194,AF194,AS194))</f>
        <v>14640</v>
      </c>
      <c r="AW194" s="144">
        <f t="shared" ref="AW194" si="144">IF(A194="","",AVERAGE(U194,AH194,AU194))</f>
        <v>14640</v>
      </c>
      <c r="AX194" s="144">
        <f>IF(B194="","",STDEV(U194,AH194,AU194))</f>
        <v>509.11688245431424</v>
      </c>
      <c r="AY194" s="145">
        <f>IF(C194="","",(AX194/AW194))</f>
        <v>3.4775743337043322E-2</v>
      </c>
      <c r="AZ194" s="5"/>
      <c r="BA194" s="7" t="s">
        <v>798</v>
      </c>
    </row>
    <row r="195" spans="1:53" ht="98">
      <c r="A195" s="6" t="s">
        <v>278</v>
      </c>
      <c r="B195" s="6" t="s">
        <v>351</v>
      </c>
      <c r="C195" s="6">
        <v>52121507</v>
      </c>
      <c r="D195" s="6" t="s">
        <v>986</v>
      </c>
      <c r="E195" s="117" t="s">
        <v>987</v>
      </c>
      <c r="F195" s="118" t="s">
        <v>57</v>
      </c>
      <c r="G195" s="119">
        <v>1</v>
      </c>
      <c r="H195" s="118" t="s">
        <v>58</v>
      </c>
      <c r="I195" s="120" t="s">
        <v>282</v>
      </c>
      <c r="J195" s="121">
        <v>46091</v>
      </c>
      <c r="K195" s="122" t="s">
        <v>832</v>
      </c>
      <c r="L195" s="123" t="s">
        <v>284</v>
      </c>
      <c r="M195" s="121" t="s">
        <v>988</v>
      </c>
      <c r="N195" s="124">
        <v>5200</v>
      </c>
      <c r="O195" s="124" t="s">
        <v>286</v>
      </c>
      <c r="P195" s="124" t="s">
        <v>287</v>
      </c>
      <c r="Q195" s="125">
        <f>IF(O195="IVA Incluido",(N195/1.19),N195)</f>
        <v>4369.7478991596645</v>
      </c>
      <c r="R195" s="126">
        <f>IF(P195="Si tiene IVA",Q195*19%,0)</f>
        <v>830.25210084033631</v>
      </c>
      <c r="S195" s="126">
        <f>Q195+R195</f>
        <v>5200.0000000000009</v>
      </c>
      <c r="T195" s="126">
        <f>IF(B195="","",(N195*G195))</f>
        <v>5200</v>
      </c>
      <c r="U195" s="126">
        <f>IF(B195="","",(S195*G195))</f>
        <v>5200.0000000000009</v>
      </c>
      <c r="V195" s="127" t="s">
        <v>282</v>
      </c>
      <c r="W195" s="128">
        <v>46091</v>
      </c>
      <c r="X195" s="129" t="s">
        <v>989</v>
      </c>
      <c r="Y195" s="130" t="s">
        <v>289</v>
      </c>
      <c r="Z195" s="131" t="s">
        <v>990</v>
      </c>
      <c r="AA195" s="132">
        <v>7500</v>
      </c>
      <c r="AB195" s="132" t="s">
        <v>286</v>
      </c>
      <c r="AC195" s="132" t="s">
        <v>287</v>
      </c>
      <c r="AD195" s="133">
        <f>IF(AB195="IVA Incluido",(AA195/1.19),AA195)</f>
        <v>6302.5210084033615</v>
      </c>
      <c r="AE195" s="134">
        <f>IF(AC195="Si tiene IVA",AD195*19%,0)</f>
        <v>1197.4789915966387</v>
      </c>
      <c r="AF195" s="134">
        <f>AD195+AE195</f>
        <v>7500</v>
      </c>
      <c r="AG195" s="134">
        <f>IF(O195="","",(AA195*G195))</f>
        <v>7500</v>
      </c>
      <c r="AH195" s="134">
        <f>IF(O195="","",(AF195*G195))</f>
        <v>7500</v>
      </c>
      <c r="AI195" s="135" t="s">
        <v>282</v>
      </c>
      <c r="AJ195" s="136">
        <v>46091</v>
      </c>
      <c r="AK195" s="137" t="s">
        <v>991</v>
      </c>
      <c r="AL195" s="138" t="s">
        <v>284</v>
      </c>
      <c r="AM195" s="139" t="s">
        <v>992</v>
      </c>
      <c r="AN195" s="140">
        <v>5900</v>
      </c>
      <c r="AO195" s="140" t="s">
        <v>286</v>
      </c>
      <c r="AP195" s="141" t="s">
        <v>287</v>
      </c>
      <c r="AQ195" s="142">
        <f>IF(AO195="IVA Incluido",(AN195/1.19),AN195)</f>
        <v>4957.9831932773113</v>
      </c>
      <c r="AR195" s="143">
        <f>IF(AP195="Si tiene IVA",AQ195*19%,0)</f>
        <v>942.01680672268913</v>
      </c>
      <c r="AS195" s="143">
        <f>AQ195+AR195</f>
        <v>5900</v>
      </c>
      <c r="AT195" s="143">
        <f>IF(AB195="","",(AN195*G195))</f>
        <v>5900</v>
      </c>
      <c r="AU195" s="143">
        <f>IF(AB195="","",(AS195*G195))</f>
        <v>5900</v>
      </c>
      <c r="AV195" s="144">
        <f>IF(A195="","",AVERAGE(S195,AF195,AS195))</f>
        <v>6200</v>
      </c>
      <c r="AW195" s="144">
        <f>IF(A195="","",AVERAGE(U195,AH195,AU195))</f>
        <v>6200</v>
      </c>
      <c r="AX195" s="144">
        <f>IF(N195="","",STDEV(U195,AH195,AU195))</f>
        <v>1178.9826122551628</v>
      </c>
      <c r="AY195" s="145">
        <f>IF(N195="","",(AX195/AW195))</f>
        <v>0.19015848584760692</v>
      </c>
      <c r="AZ195" s="5"/>
      <c r="BA195" s="7">
        <f>COUNTA(M195,Z195,AM195)</f>
        <v>3</v>
      </c>
    </row>
    <row r="196" spans="1:53" ht="70">
      <c r="A196" s="6" t="s">
        <v>278</v>
      </c>
      <c r="B196" s="6" t="s">
        <v>351</v>
      </c>
      <c r="C196" s="6"/>
      <c r="D196" s="6" t="s">
        <v>993</v>
      </c>
      <c r="E196" s="117" t="s">
        <v>994</v>
      </c>
      <c r="F196" s="118" t="s">
        <v>57</v>
      </c>
      <c r="G196" s="119">
        <v>1</v>
      </c>
      <c r="H196" s="118" t="s">
        <v>58</v>
      </c>
      <c r="I196" s="120" t="s">
        <v>282</v>
      </c>
      <c r="J196" s="121">
        <v>46091</v>
      </c>
      <c r="K196" s="122" t="s">
        <v>695</v>
      </c>
      <c r="L196" s="123" t="s">
        <v>289</v>
      </c>
      <c r="M196" s="121" t="s">
        <v>696</v>
      </c>
      <c r="N196" s="124">
        <v>7000</v>
      </c>
      <c r="O196" s="124" t="s">
        <v>293</v>
      </c>
      <c r="P196" s="124" t="s">
        <v>287</v>
      </c>
      <c r="Q196" s="125">
        <f>IF(O196="IVA Incluido",(N196/1.19),N196)</f>
        <v>7000</v>
      </c>
      <c r="R196" s="126">
        <f>IF(P196="Si tiene IVA",Q196*19%,0)</f>
        <v>1330</v>
      </c>
      <c r="S196" s="126">
        <f>Q196+R196</f>
        <v>8330</v>
      </c>
      <c r="T196" s="126">
        <f>IF(B196="","",(N196*G196))</f>
        <v>7000</v>
      </c>
      <c r="U196" s="126">
        <f>IF(B196="","",(S196*G196))</f>
        <v>8330</v>
      </c>
      <c r="V196" s="127" t="s">
        <v>282</v>
      </c>
      <c r="W196" s="128">
        <v>46091</v>
      </c>
      <c r="X196" s="129" t="s">
        <v>832</v>
      </c>
      <c r="Y196" s="130" t="s">
        <v>289</v>
      </c>
      <c r="Z196" s="131" t="s">
        <v>988</v>
      </c>
      <c r="AA196" s="132">
        <v>6150</v>
      </c>
      <c r="AB196" s="132" t="s">
        <v>286</v>
      </c>
      <c r="AC196" s="132" t="s">
        <v>287</v>
      </c>
      <c r="AD196" s="133">
        <f>IF(AB196="IVA Incluido",(AA196/1.19),AA196)</f>
        <v>5168.0672268907565</v>
      </c>
      <c r="AE196" s="134">
        <f>IF(AC196="Si tiene IVA",AD196*19%,0)</f>
        <v>981.93277310924373</v>
      </c>
      <c r="AF196" s="134">
        <f>AD196+AE196</f>
        <v>6150</v>
      </c>
      <c r="AG196" s="134">
        <f>IF(O196="","",(AA196*G196))</f>
        <v>6150</v>
      </c>
      <c r="AH196" s="134">
        <f>IF(O196="","",(AF196*G196))</f>
        <v>6150</v>
      </c>
      <c r="AI196" s="135" t="s">
        <v>282</v>
      </c>
      <c r="AJ196" s="136">
        <v>46091</v>
      </c>
      <c r="AK196" s="137" t="s">
        <v>358</v>
      </c>
      <c r="AL196" s="138" t="s">
        <v>284</v>
      </c>
      <c r="AM196" s="139" t="s">
        <v>870</v>
      </c>
      <c r="AN196" s="140">
        <v>8500</v>
      </c>
      <c r="AO196" s="140" t="s">
        <v>286</v>
      </c>
      <c r="AP196" s="141" t="s">
        <v>287</v>
      </c>
      <c r="AQ196" s="142">
        <f>IF(AO196="IVA Incluido",(AN196/1.19),AN196)</f>
        <v>7142.8571428571431</v>
      </c>
      <c r="AR196" s="143">
        <f>IF(AP196="Si tiene IVA",AQ196*19%,0)</f>
        <v>1357.1428571428571</v>
      </c>
      <c r="AS196" s="143">
        <f>AQ196+AR196</f>
        <v>8500</v>
      </c>
      <c r="AT196" s="143">
        <f>IF(AB196="","",(AN196*G196))</f>
        <v>8500</v>
      </c>
      <c r="AU196" s="143">
        <f>IF(AB196="","",(AS196*G196))</f>
        <v>8500</v>
      </c>
      <c r="AV196" s="144">
        <f>IF(A196="","",AVERAGE(S196,AF196,AS196))</f>
        <v>7660</v>
      </c>
      <c r="AW196" s="144">
        <f>IF(A196="","",AVERAGE(U196,AH196,AU196))</f>
        <v>7660</v>
      </c>
      <c r="AX196" s="144">
        <f>IF(N196="","",STDEV(U196,AH196,AU196))</f>
        <v>1310.4579352272242</v>
      </c>
      <c r="AY196" s="145">
        <f>IF(N196="","",(AX196/AW196))</f>
        <v>0.17107805942914153</v>
      </c>
      <c r="AZ196" s="5"/>
      <c r="BA196" s="7">
        <f>COUNTA(M196,Z196,AM196)</f>
        <v>3</v>
      </c>
    </row>
    <row r="197" spans="1:53" ht="336">
      <c r="A197" s="6" t="s">
        <v>344</v>
      </c>
      <c r="B197" s="6" t="s">
        <v>344</v>
      </c>
      <c r="C197" s="6" t="s">
        <v>344</v>
      </c>
      <c r="D197" s="6" t="s">
        <v>995</v>
      </c>
      <c r="E197" s="117" t="s">
        <v>996</v>
      </c>
      <c r="F197" s="118" t="s">
        <v>347</v>
      </c>
      <c r="G197" s="119">
        <v>1</v>
      </c>
      <c r="H197" s="118"/>
      <c r="I197" s="120" t="s">
        <v>344</v>
      </c>
      <c r="J197" s="121" t="s">
        <v>344</v>
      </c>
      <c r="K197" s="122" t="s">
        <v>344</v>
      </c>
      <c r="L197" s="123" t="s">
        <v>344</v>
      </c>
      <c r="M197" s="121" t="s">
        <v>344</v>
      </c>
      <c r="N197" s="124"/>
      <c r="O197" s="124"/>
      <c r="P197" s="124"/>
      <c r="Q197" s="125" t="s">
        <v>348</v>
      </c>
      <c r="R197" s="126" t="s">
        <v>348</v>
      </c>
      <c r="S197" s="126" t="s">
        <v>348</v>
      </c>
      <c r="T197" s="126" t="s">
        <v>348</v>
      </c>
      <c r="U197" s="126" t="s">
        <v>348</v>
      </c>
      <c r="V197" s="127" t="s">
        <v>344</v>
      </c>
      <c r="W197" s="128" t="s">
        <v>344</v>
      </c>
      <c r="X197" s="129" t="s">
        <v>344</v>
      </c>
      <c r="Y197" s="130" t="s">
        <v>344</v>
      </c>
      <c r="Z197" s="131" t="s">
        <v>349</v>
      </c>
      <c r="AA197" s="132" t="s">
        <v>344</v>
      </c>
      <c r="AB197" s="132" t="s">
        <v>344</v>
      </c>
      <c r="AC197" s="132" t="s">
        <v>344</v>
      </c>
      <c r="AD197" s="133" t="s">
        <v>344</v>
      </c>
      <c r="AE197" s="134" t="s">
        <v>344</v>
      </c>
      <c r="AF197" s="134">
        <v>443956</v>
      </c>
      <c r="AG197" s="134">
        <v>5.5599999999999997E-2</v>
      </c>
      <c r="AH197" s="134">
        <v>468640</v>
      </c>
      <c r="AI197" s="135" t="s">
        <v>344</v>
      </c>
      <c r="AJ197" s="136" t="s">
        <v>344</v>
      </c>
      <c r="AK197" s="137" t="s">
        <v>344</v>
      </c>
      <c r="AL197" s="138" t="s">
        <v>344</v>
      </c>
      <c r="AM197" s="139" t="s">
        <v>350</v>
      </c>
      <c r="AN197" s="140" t="s">
        <v>344</v>
      </c>
      <c r="AO197" s="140" t="s">
        <v>344</v>
      </c>
      <c r="AP197" s="141" t="s">
        <v>344</v>
      </c>
      <c r="AQ197" s="142">
        <v>382399</v>
      </c>
      <c r="AR197" s="143">
        <v>72656</v>
      </c>
      <c r="AS197" s="143">
        <v>455055</v>
      </c>
      <c r="AT197" s="143">
        <v>382399</v>
      </c>
      <c r="AU197" s="143">
        <v>455055</v>
      </c>
      <c r="AV197" s="144">
        <v>461847</v>
      </c>
      <c r="AW197" s="144">
        <v>461847</v>
      </c>
      <c r="AX197" s="144">
        <v>9606.08</v>
      </c>
      <c r="AY197" s="145">
        <v>2.0799999999999999E-2</v>
      </c>
      <c r="AZ197" s="5"/>
      <c r="BA197" s="7"/>
    </row>
    <row r="198" spans="1:53" ht="336">
      <c r="A198" s="6" t="s">
        <v>344</v>
      </c>
      <c r="B198" s="6" t="s">
        <v>344</v>
      </c>
      <c r="C198" s="6" t="s">
        <v>344</v>
      </c>
      <c r="D198" s="6" t="s">
        <v>997</v>
      </c>
      <c r="E198" s="117" t="s">
        <v>998</v>
      </c>
      <c r="F198" s="118" t="s">
        <v>347</v>
      </c>
      <c r="G198" s="119">
        <v>1</v>
      </c>
      <c r="H198" s="118"/>
      <c r="I198" s="120" t="s">
        <v>344</v>
      </c>
      <c r="J198" s="121" t="s">
        <v>344</v>
      </c>
      <c r="K198" s="122" t="s">
        <v>344</v>
      </c>
      <c r="L198" s="123" t="s">
        <v>344</v>
      </c>
      <c r="M198" s="121" t="s">
        <v>344</v>
      </c>
      <c r="N198" s="124"/>
      <c r="O198" s="124"/>
      <c r="P198" s="124"/>
      <c r="Q198" s="125" t="s">
        <v>348</v>
      </c>
      <c r="R198" s="126" t="s">
        <v>348</v>
      </c>
      <c r="S198" s="126" t="s">
        <v>348</v>
      </c>
      <c r="T198" s="126" t="s">
        <v>348</v>
      </c>
      <c r="U198" s="126" t="s">
        <v>348</v>
      </c>
      <c r="V198" s="127" t="s">
        <v>344</v>
      </c>
      <c r="W198" s="128" t="s">
        <v>344</v>
      </c>
      <c r="X198" s="129" t="s">
        <v>344</v>
      </c>
      <c r="Y198" s="130" t="s">
        <v>344</v>
      </c>
      <c r="Z198" s="131" t="s">
        <v>349</v>
      </c>
      <c r="AA198" s="132" t="s">
        <v>344</v>
      </c>
      <c r="AB198" s="132" t="s">
        <v>344</v>
      </c>
      <c r="AC198" s="132" t="s">
        <v>344</v>
      </c>
      <c r="AD198" s="133" t="s">
        <v>344</v>
      </c>
      <c r="AE198" s="134" t="s">
        <v>344</v>
      </c>
      <c r="AF198" s="134">
        <v>1288850</v>
      </c>
      <c r="AG198" s="134">
        <v>5.5599999999999997E-2</v>
      </c>
      <c r="AH198" s="134">
        <v>1360510</v>
      </c>
      <c r="AI198" s="135" t="s">
        <v>344</v>
      </c>
      <c r="AJ198" s="136" t="s">
        <v>344</v>
      </c>
      <c r="AK198" s="137" t="s">
        <v>344</v>
      </c>
      <c r="AL198" s="138" t="s">
        <v>344</v>
      </c>
      <c r="AM198" s="139" t="s">
        <v>350</v>
      </c>
      <c r="AN198" s="140" t="s">
        <v>344</v>
      </c>
      <c r="AO198" s="140" t="s">
        <v>344</v>
      </c>
      <c r="AP198" s="141" t="s">
        <v>344</v>
      </c>
      <c r="AQ198" s="142">
        <v>1137221</v>
      </c>
      <c r="AR198" s="143">
        <v>216072</v>
      </c>
      <c r="AS198" s="143">
        <v>1353293</v>
      </c>
      <c r="AT198" s="143">
        <v>1137221</v>
      </c>
      <c r="AU198" s="143">
        <v>1353293</v>
      </c>
      <c r="AV198" s="144">
        <v>1356901</v>
      </c>
      <c r="AW198" s="144">
        <v>1356901</v>
      </c>
      <c r="AX198" s="144">
        <v>5103.59</v>
      </c>
      <c r="AY198" s="145">
        <v>3.8E-3</v>
      </c>
      <c r="AZ198" s="5"/>
      <c r="BA198" s="7"/>
    </row>
    <row r="199" spans="1:53" ht="252">
      <c r="A199" s="6" t="s">
        <v>278</v>
      </c>
      <c r="B199" s="6" t="s">
        <v>333</v>
      </c>
      <c r="C199" s="6">
        <v>90101603</v>
      </c>
      <c r="D199" s="6" t="s">
        <v>999</v>
      </c>
      <c r="E199" s="117" t="s">
        <v>1000</v>
      </c>
      <c r="F199" s="118" t="s">
        <v>57</v>
      </c>
      <c r="G199" s="119">
        <v>1</v>
      </c>
      <c r="H199" s="118" t="s">
        <v>58</v>
      </c>
      <c r="I199" s="120" t="s">
        <v>282</v>
      </c>
      <c r="J199" s="121">
        <v>46153</v>
      </c>
      <c r="K199" s="122" t="s">
        <v>1001</v>
      </c>
      <c r="L199" s="123" t="s">
        <v>284</v>
      </c>
      <c r="M199" s="121" t="s">
        <v>1002</v>
      </c>
      <c r="N199" s="124">
        <v>21600</v>
      </c>
      <c r="O199" s="124" t="s">
        <v>365</v>
      </c>
      <c r="P199" s="124" t="s">
        <v>366</v>
      </c>
      <c r="Q199" s="125">
        <f>IF(O199="IVA Incluido",(N199/1.19),IF(O199="Ipoconsumo Incluido",(N199/1.08),N199))</f>
        <v>21600</v>
      </c>
      <c r="R199" s="126">
        <f>IF(P199="Si tiene IVA",Q199*19%,IF(P199="Si tiene IPOCONSUMO",Q199*8%,0))</f>
        <v>1728</v>
      </c>
      <c r="S199" s="126">
        <f t="shared" ref="S199:S212" si="145">Q199+R199</f>
        <v>23328</v>
      </c>
      <c r="T199" s="126">
        <f>IF(R199="IVA Incluido",(Q199/1.19),IF(R199="Ipoconsumo Incluido",(Q199/1.08),Q199))</f>
        <v>21600</v>
      </c>
      <c r="U199" s="126">
        <f>Q199+R199</f>
        <v>23328</v>
      </c>
      <c r="V199" s="127" t="s">
        <v>282</v>
      </c>
      <c r="W199" s="128">
        <v>46077</v>
      </c>
      <c r="X199" s="129" t="s">
        <v>367</v>
      </c>
      <c r="Y199" s="130" t="s">
        <v>289</v>
      </c>
      <c r="Z199" s="131" t="s">
        <v>368</v>
      </c>
      <c r="AA199" s="132">
        <v>25000</v>
      </c>
      <c r="AB199" s="132" t="s">
        <v>365</v>
      </c>
      <c r="AC199" s="132" t="s">
        <v>366</v>
      </c>
      <c r="AD199" s="133">
        <f>IF(AB199="IVA Incluido",(AA199/1.19),IF(AB199="Ipoconsumo Incluido",(AA199/1.08),AA199))</f>
        <v>25000</v>
      </c>
      <c r="AE199" s="134">
        <f>IF(AC199="Si tiene IVA",AD199*19%,IF(AC199="Si tiene IPOCONSUMO",AD199*8%,0))</f>
        <v>2000</v>
      </c>
      <c r="AF199" s="134">
        <f t="shared" ref="AF199:AF212" si="146">AD199+AE199</f>
        <v>27000</v>
      </c>
      <c r="AG199" s="134">
        <f>IF(AE199="IVA Incluido",(AD199/1.19),IF(AE199="Ipoconsumo Incluido",(AD199/1.08),AD199))</f>
        <v>25000</v>
      </c>
      <c r="AH199" s="134">
        <f>AD199+AE199</f>
        <v>27000</v>
      </c>
      <c r="AI199" s="135" t="s">
        <v>282</v>
      </c>
      <c r="AJ199" s="136">
        <v>46094</v>
      </c>
      <c r="AK199" s="137" t="s">
        <v>369</v>
      </c>
      <c r="AL199" s="138" t="s">
        <v>289</v>
      </c>
      <c r="AM199" s="139" t="s">
        <v>370</v>
      </c>
      <c r="AN199" s="140">
        <v>26824</v>
      </c>
      <c r="AO199" s="140" t="s">
        <v>365</v>
      </c>
      <c r="AP199" s="141" t="s">
        <v>366</v>
      </c>
      <c r="AQ199" s="142">
        <f>IF(AO199="IVA Incluido",(AN199/1.19),IF(AO199="Ipoconsumo Incluido",(AN199/1.08),AN199))</f>
        <v>26824</v>
      </c>
      <c r="AR199" s="143">
        <f>IF(AP199="Si tiene IVA",AQ199*19%,IF(AP199="Si tiene IPOCONSUMO",AQ199*8%,0))</f>
        <v>2145.92</v>
      </c>
      <c r="AS199" s="143">
        <f t="shared" ref="AS199:AS204" si="147">AQ199+AR199</f>
        <v>28969.919999999998</v>
      </c>
      <c r="AT199" s="143">
        <f>IF(AR199="IVA Incluido",(AQ199/1.19),IF(AR199="Ipoconsumo Incluido",(AQ199/1.08),AQ199))</f>
        <v>26824</v>
      </c>
      <c r="AU199" s="143">
        <f>AQ199+AR199</f>
        <v>28969.919999999998</v>
      </c>
      <c r="AV199" s="144">
        <f t="shared" ref="AV199:AV205" si="148">IF(A199="","",AVERAGE(S199,AF199,AS199))</f>
        <v>26432.639999999999</v>
      </c>
      <c r="AW199" s="144">
        <f t="shared" ref="AW199:AW205" si="149">IF(A199="","",AVERAGE(U199,AH199,AU199))</f>
        <v>26432.639999999999</v>
      </c>
      <c r="AX199" s="144">
        <f t="shared" ref="AX199:AX205" si="150">IF(N199="","",STDEV(U199,AH199,AU199))</f>
        <v>2863.4312194987319</v>
      </c>
      <c r="AY199" s="145">
        <f t="shared" ref="AY199:AY212" si="151">IF(N199="","",(AX199/AW199))</f>
        <v>0.10832936927596835</v>
      </c>
      <c r="AZ199" s="5"/>
      <c r="BA199" s="7">
        <f t="shared" ref="BA199:BA212" si="152">COUNTA(M199,Z199,AM199)</f>
        <v>3</v>
      </c>
    </row>
    <row r="200" spans="1:53" ht="126">
      <c r="A200" s="6" t="s">
        <v>278</v>
      </c>
      <c r="B200" s="6" t="s">
        <v>333</v>
      </c>
      <c r="C200" s="6">
        <v>90101603</v>
      </c>
      <c r="D200" s="6" t="s">
        <v>1003</v>
      </c>
      <c r="E200" s="117" t="s">
        <v>1004</v>
      </c>
      <c r="F200" s="118" t="s">
        <v>57</v>
      </c>
      <c r="G200" s="119">
        <v>1</v>
      </c>
      <c r="H200" s="118" t="s">
        <v>58</v>
      </c>
      <c r="I200" s="120" t="s">
        <v>282</v>
      </c>
      <c r="J200" s="121">
        <v>46153</v>
      </c>
      <c r="K200" s="122" t="s">
        <v>369</v>
      </c>
      <c r="L200" s="123" t="s">
        <v>289</v>
      </c>
      <c r="M200" s="121" t="s">
        <v>370</v>
      </c>
      <c r="N200" s="124">
        <v>14500</v>
      </c>
      <c r="O200" s="124" t="s">
        <v>365</v>
      </c>
      <c r="P200" s="124" t="s">
        <v>366</v>
      </c>
      <c r="Q200" s="125">
        <f>IF(O200="IVA Incluido",(N200/1.19),IF(O200="Ipoconsumo Incluido",(N200/1.08),N200))</f>
        <v>14500</v>
      </c>
      <c r="R200" s="126">
        <f>IF(P200="Si tiene IVA",Q200*19%,IF(P200="Si tiene IPOCONSUMO",Q200*8%,0))</f>
        <v>1160</v>
      </c>
      <c r="S200" s="126">
        <f t="shared" si="145"/>
        <v>15660</v>
      </c>
      <c r="T200" s="126">
        <f>IF(R200="IVA Incluido",(Q200/1.19),IF(R200="Ipoconsumo Incluido",(Q200/1.08),Q200))</f>
        <v>14500</v>
      </c>
      <c r="U200" s="126">
        <f>Q200+R200</f>
        <v>15660</v>
      </c>
      <c r="V200" s="127" t="s">
        <v>282</v>
      </c>
      <c r="W200" s="128">
        <v>46153</v>
      </c>
      <c r="X200" s="129" t="s">
        <v>477</v>
      </c>
      <c r="Y200" s="130" t="s">
        <v>289</v>
      </c>
      <c r="Z200" s="131" t="s">
        <v>392</v>
      </c>
      <c r="AA200" s="132">
        <v>16300</v>
      </c>
      <c r="AB200" s="132" t="s">
        <v>365</v>
      </c>
      <c r="AC200" s="132" t="s">
        <v>366</v>
      </c>
      <c r="AD200" s="133">
        <f>IF(AB200="IVA Incluido",(AA200/1.19),IF(AB200="Ipoconsumo Incluido",(AA200/1.08),AA200))</f>
        <v>16300</v>
      </c>
      <c r="AE200" s="134">
        <f>IF(AC200="Si tiene IVA",AD200*19%,IF(AC200="Si tiene IPOCONSUMO",AD200*8%,0))</f>
        <v>1304</v>
      </c>
      <c r="AF200" s="134">
        <f t="shared" si="146"/>
        <v>17604</v>
      </c>
      <c r="AG200" s="134">
        <f>IF(AE200="IVA Incluido",(AD200/1.19),IF(AE200="Ipoconsumo Incluido",(AD200/1.08),AD200))</f>
        <v>16300</v>
      </c>
      <c r="AH200" s="134">
        <f>AD200+AE200</f>
        <v>17604</v>
      </c>
      <c r="AI200" s="135" t="s">
        <v>282</v>
      </c>
      <c r="AJ200" s="136">
        <v>46153</v>
      </c>
      <c r="AK200" s="137" t="s">
        <v>1005</v>
      </c>
      <c r="AL200" s="138" t="s">
        <v>289</v>
      </c>
      <c r="AM200" s="139" t="s">
        <v>1006</v>
      </c>
      <c r="AN200" s="140">
        <v>15000</v>
      </c>
      <c r="AO200" s="140" t="s">
        <v>365</v>
      </c>
      <c r="AP200" s="141" t="s">
        <v>366</v>
      </c>
      <c r="AQ200" s="142">
        <f>IF(AO200="IVA Incluido",(AN200/1.19),IF(AO200="Ipoconsumo Incluido",(AN200/1.08),AN200))</f>
        <v>15000</v>
      </c>
      <c r="AR200" s="143">
        <f>IF(AP200="Si tiene IVA",AQ200*19%,IF(AP200="Si tiene IPOCONSUMO",AQ200*8%,0))</f>
        <v>1200</v>
      </c>
      <c r="AS200" s="143">
        <f t="shared" si="147"/>
        <v>16200</v>
      </c>
      <c r="AT200" s="143">
        <f>IF(AR200="IVA Incluido",(AQ200/1.19),IF(AR200="Ipoconsumo Incluido",(AQ200/1.08),AQ200))</f>
        <v>15000</v>
      </c>
      <c r="AU200" s="143">
        <f>AQ200+AR200</f>
        <v>16200</v>
      </c>
      <c r="AV200" s="144">
        <f t="shared" si="148"/>
        <v>16488</v>
      </c>
      <c r="AW200" s="144">
        <f t="shared" si="149"/>
        <v>16488</v>
      </c>
      <c r="AX200" s="144">
        <f t="shared" si="150"/>
        <v>1003.4899102631775</v>
      </c>
      <c r="AY200" s="145">
        <f t="shared" si="151"/>
        <v>6.0861833470595435E-2</v>
      </c>
      <c r="AZ200" s="5"/>
      <c r="BA200" s="7">
        <f t="shared" si="152"/>
        <v>3</v>
      </c>
    </row>
    <row r="201" spans="1:53" ht="336">
      <c r="A201" s="6" t="s">
        <v>278</v>
      </c>
      <c r="B201" s="6" t="s">
        <v>333</v>
      </c>
      <c r="C201" s="6">
        <v>90101603</v>
      </c>
      <c r="D201" s="6" t="s">
        <v>1007</v>
      </c>
      <c r="E201" s="117" t="s">
        <v>1008</v>
      </c>
      <c r="F201" s="118" t="s">
        <v>57</v>
      </c>
      <c r="G201" s="119">
        <v>1</v>
      </c>
      <c r="H201" s="118" t="s">
        <v>58</v>
      </c>
      <c r="I201" s="120" t="s">
        <v>282</v>
      </c>
      <c r="J201" s="121">
        <v>46062</v>
      </c>
      <c r="K201" s="122" t="s">
        <v>363</v>
      </c>
      <c r="L201" s="123" t="s">
        <v>289</v>
      </c>
      <c r="M201" s="121" t="s">
        <v>364</v>
      </c>
      <c r="N201" s="124">
        <v>11700</v>
      </c>
      <c r="O201" s="124" t="s">
        <v>365</v>
      </c>
      <c r="P201" s="124" t="s">
        <v>366</v>
      </c>
      <c r="Q201" s="125">
        <f>IF(O201="IVA Incluido",(N201/1.19),IF(O201="Ipoconsumo Incluido",(N201/1.08),N201))</f>
        <v>11700</v>
      </c>
      <c r="R201" s="126">
        <f>IF(P201="Si tiene IVA",Q201*19%,IF(P201="Si tiene IPOCONSUMO",Q201*8%,0))</f>
        <v>936</v>
      </c>
      <c r="S201" s="126">
        <f t="shared" si="145"/>
        <v>12636</v>
      </c>
      <c r="T201" s="126">
        <f>IF(R201="IVA Incluido",(Q201/1.19),IF(R201="Ipoconsumo Incluido",(Q201/1.08),Q201))</f>
        <v>11700</v>
      </c>
      <c r="U201" s="126">
        <f>Q201+R201</f>
        <v>12636</v>
      </c>
      <c r="V201" s="127" t="s">
        <v>282</v>
      </c>
      <c r="W201" s="128">
        <v>46129</v>
      </c>
      <c r="X201" s="129" t="s">
        <v>1009</v>
      </c>
      <c r="Y201" s="130" t="s">
        <v>284</v>
      </c>
      <c r="Z201" s="131" t="s">
        <v>1010</v>
      </c>
      <c r="AA201" s="132">
        <v>8570</v>
      </c>
      <c r="AB201" s="132" t="s">
        <v>365</v>
      </c>
      <c r="AC201" s="132" t="s">
        <v>366</v>
      </c>
      <c r="AD201" s="133">
        <f>IF(AB201="IVA Incluido",(AA201/1.19),IF(AB201="Ipoconsumo Incluido",(AA201/1.08),AA201))</f>
        <v>8570</v>
      </c>
      <c r="AE201" s="134">
        <f>IF(AC201="Si tiene IVA",AD201*19%,IF(AC201="Si tiene IPOCONSUMO",AD201*8%,0))</f>
        <v>685.6</v>
      </c>
      <c r="AF201" s="134">
        <f t="shared" si="146"/>
        <v>9255.6</v>
      </c>
      <c r="AG201" s="134">
        <f>IF(AE201="IVA Incluido",(AD201/1.19),IF(AE201="Ipoconsumo Incluido",(AD201/1.08),AD201))</f>
        <v>8570</v>
      </c>
      <c r="AH201" s="134">
        <f>AD201+AE201</f>
        <v>9255.6</v>
      </c>
      <c r="AI201" s="135" t="s">
        <v>1011</v>
      </c>
      <c r="AJ201" s="136" t="s">
        <v>344</v>
      </c>
      <c r="AK201" s="137"/>
      <c r="AL201" s="138"/>
      <c r="AM201" s="139" t="s">
        <v>349</v>
      </c>
      <c r="AN201" s="140">
        <v>13871</v>
      </c>
      <c r="AO201" s="140"/>
      <c r="AP201" s="141"/>
      <c r="AQ201" s="142">
        <f>AN201/1.08</f>
        <v>12843.518518518518</v>
      </c>
      <c r="AR201" s="143">
        <f>AQ201*8%</f>
        <v>1027.4814814814815</v>
      </c>
      <c r="AS201" s="143">
        <f t="shared" si="147"/>
        <v>13871</v>
      </c>
      <c r="AT201" s="143">
        <f>IF(AR201="IVA Incluido",(AQ201/1.19),IF(AR201="Ipoconsumo Incluido",(AQ201/1.08),AQ201))</f>
        <v>12843.518518518518</v>
      </c>
      <c r="AU201" s="143">
        <f>AQ201+AR201</f>
        <v>13871</v>
      </c>
      <c r="AV201" s="144">
        <f t="shared" si="148"/>
        <v>11920.866666666667</v>
      </c>
      <c r="AW201" s="144">
        <f t="shared" si="149"/>
        <v>11920.866666666667</v>
      </c>
      <c r="AX201" s="144">
        <f t="shared" si="150"/>
        <v>2389.3599672994737</v>
      </c>
      <c r="AY201" s="145">
        <f t="shared" si="151"/>
        <v>0.20043508866520951</v>
      </c>
      <c r="AZ201" s="5" t="s">
        <v>1012</v>
      </c>
      <c r="BA201" s="7">
        <f t="shared" si="152"/>
        <v>3</v>
      </c>
    </row>
    <row r="202" spans="1:53" ht="70">
      <c r="A202" s="6" t="s">
        <v>278</v>
      </c>
      <c r="B202" s="6" t="s">
        <v>351</v>
      </c>
      <c r="C202" s="6">
        <v>14111514</v>
      </c>
      <c r="D202" s="6" t="s">
        <v>1013</v>
      </c>
      <c r="E202" s="117" t="s">
        <v>1014</v>
      </c>
      <c r="F202" s="118" t="s">
        <v>57</v>
      </c>
      <c r="G202" s="119">
        <v>1</v>
      </c>
      <c r="H202" s="118" t="s">
        <v>58</v>
      </c>
      <c r="I202" s="120" t="s">
        <v>282</v>
      </c>
      <c r="J202" s="121">
        <v>46091</v>
      </c>
      <c r="K202" s="122" t="s">
        <v>832</v>
      </c>
      <c r="L202" s="123" t="s">
        <v>289</v>
      </c>
      <c r="M202" s="121" t="s">
        <v>1015</v>
      </c>
      <c r="N202" s="124">
        <v>15000</v>
      </c>
      <c r="O202" s="124" t="s">
        <v>286</v>
      </c>
      <c r="P202" s="124" t="s">
        <v>287</v>
      </c>
      <c r="Q202" s="125">
        <f t="shared" ref="Q202:Q212" si="153">IF(O202="IVA Incluido",(N202/1.19),N202)</f>
        <v>12605.042016806723</v>
      </c>
      <c r="R202" s="126">
        <f t="shared" ref="R202:R212" si="154">IF(P202="Si tiene IVA",Q202*19%,0)</f>
        <v>2394.9579831932774</v>
      </c>
      <c r="S202" s="126">
        <f t="shared" si="145"/>
        <v>15000</v>
      </c>
      <c r="T202" s="126">
        <f t="shared" ref="T202:T212" si="155">IF(B202="","",(N202*G202))</f>
        <v>15000</v>
      </c>
      <c r="U202" s="126">
        <f t="shared" ref="U202:U212" si="156">IF(B202="","",(S202*G202))</f>
        <v>15000</v>
      </c>
      <c r="V202" s="127" t="s">
        <v>282</v>
      </c>
      <c r="W202" s="128">
        <v>46091</v>
      </c>
      <c r="X202" s="129" t="s">
        <v>358</v>
      </c>
      <c r="Y202" s="130" t="s">
        <v>289</v>
      </c>
      <c r="Z202" s="131" t="s">
        <v>870</v>
      </c>
      <c r="AA202" s="132">
        <v>15000</v>
      </c>
      <c r="AB202" s="132" t="s">
        <v>286</v>
      </c>
      <c r="AC202" s="132" t="s">
        <v>287</v>
      </c>
      <c r="AD202" s="133">
        <f t="shared" ref="AD202:AD212" si="157">IF(AB202="IVA Incluido",(AA202/1.19),AA202)</f>
        <v>12605.042016806723</v>
      </c>
      <c r="AE202" s="134">
        <f t="shared" ref="AE202:AE212" si="158">IF(AC202="Si tiene IVA",AD202*19%,0)</f>
        <v>2394.9579831932774</v>
      </c>
      <c r="AF202" s="134">
        <f t="shared" si="146"/>
        <v>15000</v>
      </c>
      <c r="AG202" s="134">
        <f t="shared" ref="AG202:AG212" si="159">IF(O202="","",(AA202*G202))</f>
        <v>15000</v>
      </c>
      <c r="AH202" s="134">
        <f t="shared" ref="AH202:AH212" si="160">IF(O202="","",(AF202*G202))</f>
        <v>15000</v>
      </c>
      <c r="AI202" s="135" t="s">
        <v>282</v>
      </c>
      <c r="AJ202" s="136">
        <v>46091</v>
      </c>
      <c r="AK202" s="137" t="s">
        <v>695</v>
      </c>
      <c r="AL202" s="138" t="s">
        <v>289</v>
      </c>
      <c r="AM202" s="139" t="s">
        <v>696</v>
      </c>
      <c r="AN202" s="140">
        <v>15497</v>
      </c>
      <c r="AO202" s="140" t="s">
        <v>293</v>
      </c>
      <c r="AP202" s="141" t="s">
        <v>287</v>
      </c>
      <c r="AQ202" s="142">
        <f>IF(AO202="IVA Incluido",(AN202/1.19),AN202)</f>
        <v>15497</v>
      </c>
      <c r="AR202" s="143">
        <f>IF(AP202="Si tiene IVA",AQ202*19%,0)</f>
        <v>2944.43</v>
      </c>
      <c r="AS202" s="143">
        <f t="shared" si="147"/>
        <v>18441.43</v>
      </c>
      <c r="AT202" s="143">
        <f>IF(AB202="","",(AN202*G202))</f>
        <v>15497</v>
      </c>
      <c r="AU202" s="143">
        <f>IF(AB202="","",(AS202*G202))</f>
        <v>18441.43</v>
      </c>
      <c r="AV202" s="144">
        <f t="shared" si="148"/>
        <v>16147.143333333333</v>
      </c>
      <c r="AW202" s="144">
        <f t="shared" si="149"/>
        <v>16147.143333333333</v>
      </c>
      <c r="AX202" s="144">
        <f t="shared" si="150"/>
        <v>1986.9105368972539</v>
      </c>
      <c r="AY202" s="145">
        <f t="shared" si="151"/>
        <v>0.12305028176690411</v>
      </c>
      <c r="AZ202" s="5"/>
      <c r="BA202" s="7">
        <f t="shared" si="152"/>
        <v>3</v>
      </c>
    </row>
    <row r="203" spans="1:53" ht="70">
      <c r="A203" s="6" t="s">
        <v>278</v>
      </c>
      <c r="B203" s="6" t="s">
        <v>351</v>
      </c>
      <c r="C203" s="6">
        <v>14111514</v>
      </c>
      <c r="D203" s="6" t="s">
        <v>1016</v>
      </c>
      <c r="E203" s="117" t="s">
        <v>1017</v>
      </c>
      <c r="F203" s="118" t="s">
        <v>57</v>
      </c>
      <c r="G203" s="119">
        <v>1</v>
      </c>
      <c r="H203" s="118" t="s">
        <v>58</v>
      </c>
      <c r="I203" s="120" t="s">
        <v>282</v>
      </c>
      <c r="J203" s="121">
        <v>46091</v>
      </c>
      <c r="K203" s="122" t="s">
        <v>695</v>
      </c>
      <c r="L203" s="123" t="s">
        <v>289</v>
      </c>
      <c r="M203" s="121" t="s">
        <v>696</v>
      </c>
      <c r="N203" s="124">
        <v>18500</v>
      </c>
      <c r="O203" s="124" t="s">
        <v>293</v>
      </c>
      <c r="P203" s="124" t="s">
        <v>287</v>
      </c>
      <c r="Q203" s="125">
        <f t="shared" si="153"/>
        <v>18500</v>
      </c>
      <c r="R203" s="126">
        <f t="shared" si="154"/>
        <v>3515</v>
      </c>
      <c r="S203" s="126">
        <f t="shared" si="145"/>
        <v>22015</v>
      </c>
      <c r="T203" s="126">
        <f t="shared" si="155"/>
        <v>18500</v>
      </c>
      <c r="U203" s="126">
        <f t="shared" si="156"/>
        <v>22015</v>
      </c>
      <c r="V203" s="127" t="s">
        <v>282</v>
      </c>
      <c r="W203" s="128">
        <v>46091</v>
      </c>
      <c r="X203" s="129" t="s">
        <v>832</v>
      </c>
      <c r="Y203" s="130" t="s">
        <v>289</v>
      </c>
      <c r="Z203" s="131" t="s">
        <v>1018</v>
      </c>
      <c r="AA203" s="132">
        <v>19000</v>
      </c>
      <c r="AB203" s="132" t="s">
        <v>286</v>
      </c>
      <c r="AC203" s="132" t="s">
        <v>287</v>
      </c>
      <c r="AD203" s="133">
        <f t="shared" si="157"/>
        <v>15966.386554621849</v>
      </c>
      <c r="AE203" s="134">
        <f t="shared" si="158"/>
        <v>3033.6134453781515</v>
      </c>
      <c r="AF203" s="134">
        <f t="shared" si="146"/>
        <v>19000</v>
      </c>
      <c r="AG203" s="134">
        <f t="shared" si="159"/>
        <v>19000</v>
      </c>
      <c r="AH203" s="134">
        <f t="shared" si="160"/>
        <v>19000</v>
      </c>
      <c r="AI203" s="135" t="s">
        <v>282</v>
      </c>
      <c r="AJ203" s="136">
        <v>46091</v>
      </c>
      <c r="AK203" s="137" t="s">
        <v>358</v>
      </c>
      <c r="AL203" s="138" t="s">
        <v>289</v>
      </c>
      <c r="AM203" s="139" t="s">
        <v>870</v>
      </c>
      <c r="AN203" s="140">
        <v>22000</v>
      </c>
      <c r="AO203" s="140" t="s">
        <v>286</v>
      </c>
      <c r="AP203" s="141" t="s">
        <v>287</v>
      </c>
      <c r="AQ203" s="142">
        <f>IF(AO203="IVA Incluido",(AN203/1.19),AN203)</f>
        <v>18487.394957983193</v>
      </c>
      <c r="AR203" s="143">
        <f>IF(AP203="Si tiene IVA",AQ203*19%,0)</f>
        <v>3512.6050420168067</v>
      </c>
      <c r="AS203" s="143">
        <f t="shared" si="147"/>
        <v>22000</v>
      </c>
      <c r="AT203" s="143">
        <f>IF(AB203="","",(AN203*G203))</f>
        <v>22000</v>
      </c>
      <c r="AU203" s="143">
        <f>IF(AB203="","",(AS203*G203))</f>
        <v>22000</v>
      </c>
      <c r="AV203" s="144">
        <f t="shared" si="148"/>
        <v>21005</v>
      </c>
      <c r="AW203" s="144">
        <f t="shared" si="149"/>
        <v>21005</v>
      </c>
      <c r="AX203" s="144">
        <f t="shared" si="150"/>
        <v>1736.3971319948671</v>
      </c>
      <c r="AY203" s="145">
        <f t="shared" si="151"/>
        <v>8.2665895358003672E-2</v>
      </c>
      <c r="AZ203" s="5"/>
      <c r="BA203" s="7">
        <f t="shared" si="152"/>
        <v>3</v>
      </c>
    </row>
    <row r="204" spans="1:53" ht="112">
      <c r="A204" s="6" t="s">
        <v>278</v>
      </c>
      <c r="B204" s="6" t="s">
        <v>351</v>
      </c>
      <c r="C204" s="6">
        <v>44121619</v>
      </c>
      <c r="D204" s="6" t="s">
        <v>1019</v>
      </c>
      <c r="E204" s="117" t="s">
        <v>1020</v>
      </c>
      <c r="F204" s="118" t="s">
        <v>57</v>
      </c>
      <c r="G204" s="119">
        <v>1</v>
      </c>
      <c r="H204" s="118" t="s">
        <v>58</v>
      </c>
      <c r="I204" s="120" t="s">
        <v>282</v>
      </c>
      <c r="J204" s="121">
        <v>46091</v>
      </c>
      <c r="K204" s="122" t="s">
        <v>695</v>
      </c>
      <c r="L204" s="123" t="s">
        <v>289</v>
      </c>
      <c r="M204" s="121" t="s">
        <v>696</v>
      </c>
      <c r="N204" s="124">
        <v>5461</v>
      </c>
      <c r="O204" s="124" t="s">
        <v>293</v>
      </c>
      <c r="P204" s="124" t="s">
        <v>287</v>
      </c>
      <c r="Q204" s="125">
        <f t="shared" si="153"/>
        <v>5461</v>
      </c>
      <c r="R204" s="126">
        <f t="shared" si="154"/>
        <v>1037.5899999999999</v>
      </c>
      <c r="S204" s="126">
        <f t="shared" si="145"/>
        <v>6498.59</v>
      </c>
      <c r="T204" s="126">
        <f t="shared" si="155"/>
        <v>5461</v>
      </c>
      <c r="U204" s="126">
        <f t="shared" si="156"/>
        <v>6498.59</v>
      </c>
      <c r="V204" s="127" t="s">
        <v>282</v>
      </c>
      <c r="W204" s="128">
        <v>46091</v>
      </c>
      <c r="X204" s="129" t="s">
        <v>832</v>
      </c>
      <c r="Y204" s="130" t="s">
        <v>289</v>
      </c>
      <c r="Z204" s="131" t="s">
        <v>1018</v>
      </c>
      <c r="AA204" s="132">
        <v>6600</v>
      </c>
      <c r="AB204" s="132" t="s">
        <v>286</v>
      </c>
      <c r="AC204" s="132" t="s">
        <v>287</v>
      </c>
      <c r="AD204" s="133">
        <f t="shared" si="157"/>
        <v>5546.2184873949582</v>
      </c>
      <c r="AE204" s="134">
        <f t="shared" si="158"/>
        <v>1053.7815126050421</v>
      </c>
      <c r="AF204" s="134">
        <f t="shared" si="146"/>
        <v>6600</v>
      </c>
      <c r="AG204" s="134">
        <f t="shared" si="159"/>
        <v>6600</v>
      </c>
      <c r="AH204" s="134">
        <f t="shared" si="160"/>
        <v>6600</v>
      </c>
      <c r="AI204" s="135" t="s">
        <v>282</v>
      </c>
      <c r="AJ204" s="136">
        <v>46091</v>
      </c>
      <c r="AK204" s="137" t="s">
        <v>1021</v>
      </c>
      <c r="AL204" s="138" t="s">
        <v>289</v>
      </c>
      <c r="AM204" s="139" t="s">
        <v>1022</v>
      </c>
      <c r="AN204" s="140">
        <v>6684</v>
      </c>
      <c r="AO204" s="140" t="s">
        <v>286</v>
      </c>
      <c r="AP204" s="141" t="s">
        <v>287</v>
      </c>
      <c r="AQ204" s="142">
        <f>IF(AO204="IVA Incluido",(AN204/1.19),AN204)</f>
        <v>5616.8067226890762</v>
      </c>
      <c r="AR204" s="143">
        <f>IF(AP204="Si tiene IVA",AQ204*19%,0)</f>
        <v>1067.1932773109245</v>
      </c>
      <c r="AS204" s="143">
        <f t="shared" si="147"/>
        <v>6684.0000000000009</v>
      </c>
      <c r="AT204" s="143">
        <f>IF(AB204="","",(AN204*G204))</f>
        <v>6684</v>
      </c>
      <c r="AU204" s="143">
        <f>IF(AB204="","",(AS204*G204))</f>
        <v>6684.0000000000009</v>
      </c>
      <c r="AV204" s="144">
        <f t="shared" si="148"/>
        <v>6594.1966666666667</v>
      </c>
      <c r="AW204" s="144">
        <f t="shared" si="149"/>
        <v>6594.1966666666667</v>
      </c>
      <c r="AX204" s="144">
        <f t="shared" si="150"/>
        <v>92.841133304874091</v>
      </c>
      <c r="AY204" s="145">
        <f t="shared" si="151"/>
        <v>1.4079218136483761E-2</v>
      </c>
      <c r="AZ204" s="5"/>
      <c r="BA204" s="7">
        <f t="shared" si="152"/>
        <v>3</v>
      </c>
    </row>
    <row r="205" spans="1:53" ht="84">
      <c r="A205" s="6" t="s">
        <v>278</v>
      </c>
      <c r="B205" s="6" t="s">
        <v>542</v>
      </c>
      <c r="C205" s="6" t="s">
        <v>543</v>
      </c>
      <c r="D205" s="6" t="s">
        <v>1023</v>
      </c>
      <c r="E205" s="117" t="s">
        <v>1024</v>
      </c>
      <c r="F205" s="118" t="s">
        <v>57</v>
      </c>
      <c r="G205" s="119">
        <v>1</v>
      </c>
      <c r="H205" s="118" t="s">
        <v>380</v>
      </c>
      <c r="I205" s="120" t="s">
        <v>295</v>
      </c>
      <c r="J205" s="121">
        <v>46142</v>
      </c>
      <c r="K205" s="122" t="s">
        <v>1025</v>
      </c>
      <c r="L205" s="123" t="s">
        <v>284</v>
      </c>
      <c r="M205" s="121" t="s">
        <v>1026</v>
      </c>
      <c r="N205" s="124">
        <v>470589</v>
      </c>
      <c r="O205" s="124" t="s">
        <v>293</v>
      </c>
      <c r="P205" s="124" t="s">
        <v>287</v>
      </c>
      <c r="Q205" s="125">
        <f t="shared" si="153"/>
        <v>470589</v>
      </c>
      <c r="R205" s="126">
        <f t="shared" si="154"/>
        <v>89411.91</v>
      </c>
      <c r="S205" s="126">
        <f t="shared" si="145"/>
        <v>560000.91</v>
      </c>
      <c r="T205" s="126">
        <f t="shared" si="155"/>
        <v>470589</v>
      </c>
      <c r="U205" s="126">
        <f t="shared" si="156"/>
        <v>560000.91</v>
      </c>
      <c r="V205" s="127" t="s">
        <v>295</v>
      </c>
      <c r="W205" s="128">
        <v>46142</v>
      </c>
      <c r="X205" s="129" t="s">
        <v>1027</v>
      </c>
      <c r="Y205" s="130" t="s">
        <v>284</v>
      </c>
      <c r="Z205" s="131" t="s">
        <v>1027</v>
      </c>
      <c r="AA205" s="132">
        <v>361345</v>
      </c>
      <c r="AB205" s="132" t="s">
        <v>293</v>
      </c>
      <c r="AC205" s="132" t="s">
        <v>287</v>
      </c>
      <c r="AD205" s="133">
        <f t="shared" si="157"/>
        <v>361345</v>
      </c>
      <c r="AE205" s="134">
        <f t="shared" si="158"/>
        <v>68655.55</v>
      </c>
      <c r="AF205" s="134">
        <f t="shared" si="146"/>
        <v>430000.55</v>
      </c>
      <c r="AG205" s="134">
        <f t="shared" si="159"/>
        <v>361345</v>
      </c>
      <c r="AH205" s="134">
        <f t="shared" si="160"/>
        <v>430000.55</v>
      </c>
      <c r="AI205" s="135"/>
      <c r="AJ205" s="136"/>
      <c r="AK205" s="137"/>
      <c r="AL205" s="138"/>
      <c r="AM205" s="139"/>
      <c r="AN205" s="140"/>
      <c r="AO205" s="140"/>
      <c r="AP205" s="141"/>
      <c r="AQ205" s="142"/>
      <c r="AR205" s="143"/>
      <c r="AS205" s="143"/>
      <c r="AT205" s="143"/>
      <c r="AU205" s="143"/>
      <c r="AV205" s="144">
        <f t="shared" si="148"/>
        <v>495000.73</v>
      </c>
      <c r="AW205" s="144">
        <f t="shared" si="149"/>
        <v>495000.73</v>
      </c>
      <c r="AX205" s="144">
        <f t="shared" si="150"/>
        <v>91924.136112692839</v>
      </c>
      <c r="AY205" s="145">
        <f t="shared" si="151"/>
        <v>0.18570505161213166</v>
      </c>
      <c r="AZ205" s="5"/>
      <c r="BA205" s="7">
        <f t="shared" si="152"/>
        <v>2</v>
      </c>
    </row>
    <row r="206" spans="1:53" ht="84">
      <c r="A206" s="6" t="s">
        <v>278</v>
      </c>
      <c r="B206" s="6" t="s">
        <v>542</v>
      </c>
      <c r="C206" s="6" t="s">
        <v>543</v>
      </c>
      <c r="D206" s="6" t="s">
        <v>1028</v>
      </c>
      <c r="E206" s="117" t="s">
        <v>1029</v>
      </c>
      <c r="F206" s="118" t="s">
        <v>57</v>
      </c>
      <c r="G206" s="119">
        <v>1</v>
      </c>
      <c r="H206" s="118" t="s">
        <v>380</v>
      </c>
      <c r="I206" s="120" t="s">
        <v>297</v>
      </c>
      <c r="J206" s="121">
        <v>46142</v>
      </c>
      <c r="K206" s="122" t="s">
        <v>1025</v>
      </c>
      <c r="L206" s="123" t="s">
        <v>284</v>
      </c>
      <c r="M206" s="121" t="s">
        <v>1026</v>
      </c>
      <c r="N206" s="124">
        <v>302522</v>
      </c>
      <c r="O206" s="124" t="s">
        <v>293</v>
      </c>
      <c r="P206" s="124" t="s">
        <v>287</v>
      </c>
      <c r="Q206" s="125">
        <f t="shared" si="153"/>
        <v>302522</v>
      </c>
      <c r="R206" s="126">
        <f t="shared" si="154"/>
        <v>57479.18</v>
      </c>
      <c r="S206" s="126">
        <f t="shared" si="145"/>
        <v>360001.18</v>
      </c>
      <c r="T206" s="126">
        <f t="shared" si="155"/>
        <v>302522</v>
      </c>
      <c r="U206" s="126">
        <f t="shared" si="156"/>
        <v>360001.18</v>
      </c>
      <c r="V206" s="127" t="s">
        <v>295</v>
      </c>
      <c r="W206" s="128">
        <v>46142</v>
      </c>
      <c r="X206" s="129" t="s">
        <v>1027</v>
      </c>
      <c r="Y206" s="130" t="s">
        <v>289</v>
      </c>
      <c r="Z206" s="131" t="s">
        <v>1027</v>
      </c>
      <c r="AA206" s="132">
        <v>252101</v>
      </c>
      <c r="AB206" s="132" t="s">
        <v>293</v>
      </c>
      <c r="AC206" s="132" t="s">
        <v>287</v>
      </c>
      <c r="AD206" s="133">
        <f t="shared" si="157"/>
        <v>252101</v>
      </c>
      <c r="AE206" s="134">
        <f t="shared" si="158"/>
        <v>47899.19</v>
      </c>
      <c r="AF206" s="134">
        <f t="shared" si="146"/>
        <v>300000.19</v>
      </c>
      <c r="AG206" s="134">
        <f t="shared" si="159"/>
        <v>252101</v>
      </c>
      <c r="AH206" s="134">
        <f t="shared" si="160"/>
        <v>300000.19</v>
      </c>
      <c r="AI206" s="135"/>
      <c r="AJ206" s="136"/>
      <c r="AK206" s="137"/>
      <c r="AL206" s="138"/>
      <c r="AM206" s="139"/>
      <c r="AN206" s="140"/>
      <c r="AO206" s="140"/>
      <c r="AP206" s="141"/>
      <c r="AQ206" s="142"/>
      <c r="AR206" s="143"/>
      <c r="AS206" s="143"/>
      <c r="AT206" s="143"/>
      <c r="AU206" s="143"/>
      <c r="AV206" s="144">
        <f>IF(A206="","",AVERAGE(S206,AF206))</f>
        <v>330000.685</v>
      </c>
      <c r="AW206" s="144">
        <f>IF(A206="","",AVERAGE(U206,AH206))</f>
        <v>330000.685</v>
      </c>
      <c r="AX206" s="144">
        <f>IF(N206="","",STDEV(U206,AH206))</f>
        <v>42427.106906906221</v>
      </c>
      <c r="AY206" s="145">
        <f t="shared" si="151"/>
        <v>0.12856672375363773</v>
      </c>
      <c r="AZ206" s="5"/>
      <c r="BA206" s="7">
        <f t="shared" si="152"/>
        <v>2</v>
      </c>
    </row>
    <row r="207" spans="1:53" ht="84">
      <c r="A207" s="6" t="s">
        <v>278</v>
      </c>
      <c r="B207" s="6" t="s">
        <v>542</v>
      </c>
      <c r="C207" s="6" t="s">
        <v>543</v>
      </c>
      <c r="D207" s="6" t="s">
        <v>1030</v>
      </c>
      <c r="E207" s="117" t="s">
        <v>1031</v>
      </c>
      <c r="F207" s="118" t="s">
        <v>57</v>
      </c>
      <c r="G207" s="119">
        <v>1</v>
      </c>
      <c r="H207" s="118" t="s">
        <v>380</v>
      </c>
      <c r="I207" s="120" t="s">
        <v>295</v>
      </c>
      <c r="J207" s="121">
        <v>46142</v>
      </c>
      <c r="K207" s="122" t="s">
        <v>1032</v>
      </c>
      <c r="L207" s="123" t="s">
        <v>284</v>
      </c>
      <c r="M207" s="121" t="s">
        <v>1027</v>
      </c>
      <c r="N207" s="124">
        <v>361345</v>
      </c>
      <c r="O207" s="124" t="s">
        <v>293</v>
      </c>
      <c r="P207" s="124" t="s">
        <v>287</v>
      </c>
      <c r="Q207" s="125">
        <f t="shared" si="153"/>
        <v>361345</v>
      </c>
      <c r="R207" s="126">
        <f t="shared" si="154"/>
        <v>68655.55</v>
      </c>
      <c r="S207" s="126">
        <f t="shared" si="145"/>
        <v>430000.55</v>
      </c>
      <c r="T207" s="126">
        <f t="shared" si="155"/>
        <v>361345</v>
      </c>
      <c r="U207" s="126">
        <f t="shared" si="156"/>
        <v>430000.55</v>
      </c>
      <c r="V207" s="127" t="s">
        <v>295</v>
      </c>
      <c r="W207" s="128">
        <v>46142</v>
      </c>
      <c r="X207" s="129" t="s">
        <v>1025</v>
      </c>
      <c r="Y207" s="130" t="s">
        <v>284</v>
      </c>
      <c r="Z207" s="131" t="s">
        <v>1026</v>
      </c>
      <c r="AA207" s="132">
        <v>470589</v>
      </c>
      <c r="AB207" s="132" t="s">
        <v>293</v>
      </c>
      <c r="AC207" s="132" t="s">
        <v>287</v>
      </c>
      <c r="AD207" s="133">
        <f t="shared" si="157"/>
        <v>470589</v>
      </c>
      <c r="AE207" s="134">
        <f t="shared" si="158"/>
        <v>89411.91</v>
      </c>
      <c r="AF207" s="134">
        <f t="shared" si="146"/>
        <v>560000.91</v>
      </c>
      <c r="AG207" s="134">
        <f t="shared" si="159"/>
        <v>470589</v>
      </c>
      <c r="AH207" s="134">
        <f t="shared" si="160"/>
        <v>560000.91</v>
      </c>
      <c r="AI207" s="135"/>
      <c r="AJ207" s="136"/>
      <c r="AK207" s="137"/>
      <c r="AL207" s="138"/>
      <c r="AM207" s="139"/>
      <c r="AN207" s="140"/>
      <c r="AO207" s="140"/>
      <c r="AP207" s="141"/>
      <c r="AQ207" s="142"/>
      <c r="AR207" s="143"/>
      <c r="AS207" s="143"/>
      <c r="AT207" s="143"/>
      <c r="AU207" s="143"/>
      <c r="AV207" s="144">
        <f>IF(A207="","",AVERAGE(S207,AF207,AS207))</f>
        <v>495000.73</v>
      </c>
      <c r="AW207" s="144">
        <f>IF(A207="","",AVERAGE(U207,AH207,AU207))</f>
        <v>495000.73</v>
      </c>
      <c r="AX207" s="144">
        <f>IF(N207="","",STDEV(U207,AH207,AU207))</f>
        <v>91924.136112692839</v>
      </c>
      <c r="AY207" s="145">
        <f t="shared" si="151"/>
        <v>0.18570505161213166</v>
      </c>
      <c r="AZ207" s="5"/>
      <c r="BA207" s="7">
        <f t="shared" si="152"/>
        <v>2</v>
      </c>
    </row>
    <row r="208" spans="1:53" ht="70">
      <c r="A208" s="6" t="s">
        <v>278</v>
      </c>
      <c r="B208" s="6" t="s">
        <v>542</v>
      </c>
      <c r="C208" s="6" t="s">
        <v>543</v>
      </c>
      <c r="D208" s="6" t="s">
        <v>1033</v>
      </c>
      <c r="E208" s="117" t="s">
        <v>1034</v>
      </c>
      <c r="F208" s="118" t="s">
        <v>57</v>
      </c>
      <c r="G208" s="119">
        <v>1</v>
      </c>
      <c r="H208" s="118" t="s">
        <v>380</v>
      </c>
      <c r="I208" s="120" t="s">
        <v>297</v>
      </c>
      <c r="J208" s="121">
        <v>46147</v>
      </c>
      <c r="K208" s="122" t="s">
        <v>1025</v>
      </c>
      <c r="L208" s="123" t="s">
        <v>284</v>
      </c>
      <c r="M208" s="121" t="s">
        <v>1026</v>
      </c>
      <c r="N208" s="124">
        <v>302522</v>
      </c>
      <c r="O208" s="124" t="s">
        <v>293</v>
      </c>
      <c r="P208" s="124" t="s">
        <v>287</v>
      </c>
      <c r="Q208" s="125">
        <f t="shared" si="153"/>
        <v>302522</v>
      </c>
      <c r="R208" s="126">
        <f t="shared" si="154"/>
        <v>57479.18</v>
      </c>
      <c r="S208" s="126">
        <f t="shared" si="145"/>
        <v>360001.18</v>
      </c>
      <c r="T208" s="126">
        <f t="shared" si="155"/>
        <v>302522</v>
      </c>
      <c r="U208" s="126">
        <f t="shared" si="156"/>
        <v>360001.18</v>
      </c>
      <c r="V208" s="127" t="s">
        <v>295</v>
      </c>
      <c r="W208" s="128">
        <v>46143</v>
      </c>
      <c r="X208" s="129" t="s">
        <v>1027</v>
      </c>
      <c r="Y208" s="130" t="s">
        <v>284</v>
      </c>
      <c r="Z208" s="131" t="s">
        <v>1027</v>
      </c>
      <c r="AA208" s="132">
        <v>252101</v>
      </c>
      <c r="AB208" s="132" t="s">
        <v>293</v>
      </c>
      <c r="AC208" s="132" t="s">
        <v>287</v>
      </c>
      <c r="AD208" s="133">
        <f t="shared" si="157"/>
        <v>252101</v>
      </c>
      <c r="AE208" s="134">
        <f t="shared" si="158"/>
        <v>47899.19</v>
      </c>
      <c r="AF208" s="134">
        <f t="shared" si="146"/>
        <v>300000.19</v>
      </c>
      <c r="AG208" s="134">
        <f t="shared" si="159"/>
        <v>252101</v>
      </c>
      <c r="AH208" s="134">
        <f t="shared" si="160"/>
        <v>300000.19</v>
      </c>
      <c r="AI208" s="135"/>
      <c r="AJ208" s="136"/>
      <c r="AK208" s="137"/>
      <c r="AL208" s="138"/>
      <c r="AM208" s="139"/>
      <c r="AN208" s="140"/>
      <c r="AO208" s="140"/>
      <c r="AP208" s="141"/>
      <c r="AQ208" s="142"/>
      <c r="AR208" s="143"/>
      <c r="AS208" s="143"/>
      <c r="AT208" s="143"/>
      <c r="AU208" s="143"/>
      <c r="AV208" s="144">
        <f>IF(A208="","",AVERAGE(S208,AF208,AS208))</f>
        <v>330000.685</v>
      </c>
      <c r="AW208" s="144">
        <f>IF(A208="","",AVERAGE(U208,AH208,AU208))</f>
        <v>330000.685</v>
      </c>
      <c r="AX208" s="144">
        <f>IF(N208="","",STDEV(U208,AH208,AU208))</f>
        <v>42427.106906906221</v>
      </c>
      <c r="AY208" s="145">
        <f t="shared" si="151"/>
        <v>0.12856672375363773</v>
      </c>
      <c r="AZ208" s="5"/>
      <c r="BA208" s="7">
        <f t="shared" si="152"/>
        <v>2</v>
      </c>
    </row>
    <row r="209" spans="1:53" ht="70">
      <c r="A209" s="6" t="s">
        <v>278</v>
      </c>
      <c r="B209" s="6" t="s">
        <v>542</v>
      </c>
      <c r="C209" s="6" t="s">
        <v>543</v>
      </c>
      <c r="D209" s="6" t="s">
        <v>1035</v>
      </c>
      <c r="E209" s="117" t="s">
        <v>1036</v>
      </c>
      <c r="F209" s="118" t="s">
        <v>57</v>
      </c>
      <c r="G209" s="119">
        <v>1</v>
      </c>
      <c r="H209" s="118" t="s">
        <v>380</v>
      </c>
      <c r="I209" s="120" t="s">
        <v>297</v>
      </c>
      <c r="J209" s="121">
        <v>46100</v>
      </c>
      <c r="K209" s="122" t="s">
        <v>1025</v>
      </c>
      <c r="L209" s="123" t="s">
        <v>289</v>
      </c>
      <c r="M209" s="121" t="s">
        <v>1026</v>
      </c>
      <c r="N209" s="124">
        <v>302522</v>
      </c>
      <c r="O209" s="124" t="s">
        <v>293</v>
      </c>
      <c r="P209" s="124" t="s">
        <v>287</v>
      </c>
      <c r="Q209" s="125">
        <f t="shared" si="153"/>
        <v>302522</v>
      </c>
      <c r="R209" s="126">
        <f t="shared" si="154"/>
        <v>57479.18</v>
      </c>
      <c r="S209" s="126">
        <f t="shared" si="145"/>
        <v>360001.18</v>
      </c>
      <c r="T209" s="126">
        <f t="shared" si="155"/>
        <v>302522</v>
      </c>
      <c r="U209" s="126">
        <f t="shared" si="156"/>
        <v>360001.18</v>
      </c>
      <c r="V209" s="127" t="s">
        <v>282</v>
      </c>
      <c r="W209" s="128">
        <v>46139</v>
      </c>
      <c r="X209" s="129" t="s">
        <v>1027</v>
      </c>
      <c r="Y209" s="130" t="s">
        <v>284</v>
      </c>
      <c r="Z209" s="131" t="s">
        <v>1027</v>
      </c>
      <c r="AA209" s="132">
        <v>252101</v>
      </c>
      <c r="AB209" s="132" t="s">
        <v>293</v>
      </c>
      <c r="AC209" s="132" t="s">
        <v>287</v>
      </c>
      <c r="AD209" s="133">
        <f t="shared" si="157"/>
        <v>252101</v>
      </c>
      <c r="AE209" s="134">
        <f t="shared" si="158"/>
        <v>47899.19</v>
      </c>
      <c r="AF209" s="134">
        <f t="shared" si="146"/>
        <v>300000.19</v>
      </c>
      <c r="AG209" s="134">
        <f t="shared" si="159"/>
        <v>252101</v>
      </c>
      <c r="AH209" s="134">
        <f t="shared" si="160"/>
        <v>300000.19</v>
      </c>
      <c r="AI209" s="135"/>
      <c r="AJ209" s="136"/>
      <c r="AK209" s="137"/>
      <c r="AL209" s="138"/>
      <c r="AM209" s="139"/>
      <c r="AN209" s="140"/>
      <c r="AO209" s="140"/>
      <c r="AP209" s="141"/>
      <c r="AQ209" s="142"/>
      <c r="AR209" s="143"/>
      <c r="AS209" s="143"/>
      <c r="AT209" s="143"/>
      <c r="AU209" s="143"/>
      <c r="AV209" s="144">
        <f>IF(A209="","",AVERAGE(S209,AF209))</f>
        <v>330000.685</v>
      </c>
      <c r="AW209" s="144">
        <f>IF(A209="","",AVERAGE(U209,AH209))</f>
        <v>330000.685</v>
      </c>
      <c r="AX209" s="144">
        <f>IF(N209="","",STDEV(U209,AH209))</f>
        <v>42427.106906906221</v>
      </c>
      <c r="AY209" s="145">
        <f t="shared" si="151"/>
        <v>0.12856672375363773</v>
      </c>
      <c r="AZ209" s="5"/>
      <c r="BA209" s="7">
        <f t="shared" si="152"/>
        <v>2</v>
      </c>
    </row>
    <row r="210" spans="1:53" ht="70">
      <c r="A210" s="6" t="s">
        <v>278</v>
      </c>
      <c r="B210" s="6" t="s">
        <v>542</v>
      </c>
      <c r="C210" s="6" t="s">
        <v>543</v>
      </c>
      <c r="D210" s="6" t="s">
        <v>1037</v>
      </c>
      <c r="E210" s="117" t="s">
        <v>1038</v>
      </c>
      <c r="F210" s="118" t="s">
        <v>57</v>
      </c>
      <c r="G210" s="119">
        <v>1</v>
      </c>
      <c r="H210" s="118" t="s">
        <v>380</v>
      </c>
      <c r="I210" s="120" t="s">
        <v>297</v>
      </c>
      <c r="J210" s="121">
        <v>46143</v>
      </c>
      <c r="K210" s="122" t="s">
        <v>1025</v>
      </c>
      <c r="L210" s="123" t="s">
        <v>284</v>
      </c>
      <c r="M210" s="121" t="s">
        <v>1026</v>
      </c>
      <c r="N210" s="124">
        <v>302522</v>
      </c>
      <c r="O210" s="124" t="s">
        <v>293</v>
      </c>
      <c r="P210" s="124" t="s">
        <v>287</v>
      </c>
      <c r="Q210" s="125">
        <f t="shared" si="153"/>
        <v>302522</v>
      </c>
      <c r="R210" s="126">
        <f t="shared" si="154"/>
        <v>57479.18</v>
      </c>
      <c r="S210" s="126">
        <f t="shared" si="145"/>
        <v>360001.18</v>
      </c>
      <c r="T210" s="126">
        <f t="shared" si="155"/>
        <v>302522</v>
      </c>
      <c r="U210" s="126">
        <f t="shared" si="156"/>
        <v>360001.18</v>
      </c>
      <c r="V210" s="127" t="s">
        <v>295</v>
      </c>
      <c r="W210" s="128">
        <v>46143</v>
      </c>
      <c r="X210" s="129" t="s">
        <v>1027</v>
      </c>
      <c r="Y210" s="130" t="s">
        <v>284</v>
      </c>
      <c r="Z210" s="131" t="s">
        <v>1027</v>
      </c>
      <c r="AA210" s="132">
        <v>361345</v>
      </c>
      <c r="AB210" s="132" t="s">
        <v>293</v>
      </c>
      <c r="AC210" s="132" t="s">
        <v>287</v>
      </c>
      <c r="AD210" s="133">
        <f t="shared" si="157"/>
        <v>361345</v>
      </c>
      <c r="AE210" s="134">
        <f t="shared" si="158"/>
        <v>68655.55</v>
      </c>
      <c r="AF210" s="134">
        <f t="shared" si="146"/>
        <v>430000.55</v>
      </c>
      <c r="AG210" s="134">
        <f t="shared" si="159"/>
        <v>361345</v>
      </c>
      <c r="AH210" s="134">
        <f t="shared" si="160"/>
        <v>430000.55</v>
      </c>
      <c r="AI210" s="135"/>
      <c r="AJ210" s="136"/>
      <c r="AK210" s="137"/>
      <c r="AL210" s="138"/>
      <c r="AM210" s="139"/>
      <c r="AN210" s="140"/>
      <c r="AO210" s="140"/>
      <c r="AP210" s="141"/>
      <c r="AQ210" s="142"/>
      <c r="AR210" s="143"/>
      <c r="AS210" s="143"/>
      <c r="AT210" s="143"/>
      <c r="AU210" s="143"/>
      <c r="AV210" s="144">
        <f>IF(A210="","",AVERAGE(S210,AF210,AS210))</f>
        <v>395000.86499999999</v>
      </c>
      <c r="AW210" s="144">
        <f>IF(A210="","",AVERAGE(U210,AH210,AU210))</f>
        <v>395000.86499999999</v>
      </c>
      <c r="AX210" s="144">
        <f>IF(N210="","",STDEV(U210,AH210,AU210))</f>
        <v>49497.029205786173</v>
      </c>
      <c r="AY210" s="145">
        <f t="shared" si="151"/>
        <v>0.12530866028808868</v>
      </c>
      <c r="AZ210" s="5"/>
      <c r="BA210" s="7">
        <f t="shared" si="152"/>
        <v>2</v>
      </c>
    </row>
    <row r="211" spans="1:53" ht="70">
      <c r="A211" s="6" t="s">
        <v>278</v>
      </c>
      <c r="B211" s="6" t="s">
        <v>542</v>
      </c>
      <c r="C211" s="6" t="s">
        <v>543</v>
      </c>
      <c r="D211" s="6" t="s">
        <v>1039</v>
      </c>
      <c r="E211" s="117" t="s">
        <v>1040</v>
      </c>
      <c r="F211" s="118" t="s">
        <v>57</v>
      </c>
      <c r="G211" s="119">
        <v>1</v>
      </c>
      <c r="H211" s="118" t="s">
        <v>380</v>
      </c>
      <c r="I211" s="120" t="s">
        <v>297</v>
      </c>
      <c r="J211" s="121">
        <v>46143</v>
      </c>
      <c r="K211" s="122" t="s">
        <v>1027</v>
      </c>
      <c r="L211" s="123" t="s">
        <v>284</v>
      </c>
      <c r="M211" s="121" t="s">
        <v>1027</v>
      </c>
      <c r="N211" s="124">
        <v>361345</v>
      </c>
      <c r="O211" s="124" t="s">
        <v>293</v>
      </c>
      <c r="P211" s="124" t="s">
        <v>287</v>
      </c>
      <c r="Q211" s="125">
        <f t="shared" si="153"/>
        <v>361345</v>
      </c>
      <c r="R211" s="126">
        <f t="shared" si="154"/>
        <v>68655.55</v>
      </c>
      <c r="S211" s="126">
        <f t="shared" si="145"/>
        <v>430000.55</v>
      </c>
      <c r="T211" s="126">
        <f t="shared" si="155"/>
        <v>361345</v>
      </c>
      <c r="U211" s="126">
        <f t="shared" si="156"/>
        <v>430000.55</v>
      </c>
      <c r="V211" s="127" t="s">
        <v>295</v>
      </c>
      <c r="W211" s="128">
        <v>46143</v>
      </c>
      <c r="X211" s="129" t="s">
        <v>1025</v>
      </c>
      <c r="Y211" s="130" t="s">
        <v>284</v>
      </c>
      <c r="Z211" s="131" t="s">
        <v>1026</v>
      </c>
      <c r="AA211" s="132">
        <v>302522</v>
      </c>
      <c r="AB211" s="132" t="s">
        <v>293</v>
      </c>
      <c r="AC211" s="132" t="s">
        <v>287</v>
      </c>
      <c r="AD211" s="133">
        <f t="shared" si="157"/>
        <v>302522</v>
      </c>
      <c r="AE211" s="134">
        <f t="shared" si="158"/>
        <v>57479.18</v>
      </c>
      <c r="AF211" s="134">
        <f t="shared" si="146"/>
        <v>360001.18</v>
      </c>
      <c r="AG211" s="134">
        <f t="shared" si="159"/>
        <v>302522</v>
      </c>
      <c r="AH211" s="134">
        <f t="shared" si="160"/>
        <v>360001.18</v>
      </c>
      <c r="AI211" s="135"/>
      <c r="AJ211" s="136"/>
      <c r="AK211" s="137"/>
      <c r="AL211" s="138"/>
      <c r="AM211" s="139"/>
      <c r="AN211" s="140"/>
      <c r="AO211" s="140"/>
      <c r="AP211" s="141"/>
      <c r="AQ211" s="142"/>
      <c r="AR211" s="143"/>
      <c r="AS211" s="143"/>
      <c r="AT211" s="143"/>
      <c r="AU211" s="143"/>
      <c r="AV211" s="144">
        <f>IF(A211="","",AVERAGE(S211,AF211,AS211))</f>
        <v>395000.86499999999</v>
      </c>
      <c r="AW211" s="144">
        <f>IF(A211="","",AVERAGE(U211,AH211,AU211))</f>
        <v>395000.86499999999</v>
      </c>
      <c r="AX211" s="144">
        <f>IF(N211="","",STDEV(U211,AH211,AU211))</f>
        <v>49497.029205786173</v>
      </c>
      <c r="AY211" s="145">
        <f t="shared" si="151"/>
        <v>0.12530866028808868</v>
      </c>
      <c r="AZ211" s="5"/>
      <c r="BA211" s="7">
        <f t="shared" si="152"/>
        <v>2</v>
      </c>
    </row>
    <row r="212" spans="1:53" ht="70">
      <c r="A212" s="6" t="s">
        <v>278</v>
      </c>
      <c r="B212" s="6" t="s">
        <v>542</v>
      </c>
      <c r="C212" s="6" t="s">
        <v>543</v>
      </c>
      <c r="D212" s="6" t="s">
        <v>1041</v>
      </c>
      <c r="E212" s="117" t="s">
        <v>1042</v>
      </c>
      <c r="F212" s="118" t="s">
        <v>57</v>
      </c>
      <c r="G212" s="119">
        <v>1</v>
      </c>
      <c r="H212" s="118" t="s">
        <v>380</v>
      </c>
      <c r="I212" s="120" t="s">
        <v>297</v>
      </c>
      <c r="J212" s="121">
        <v>46143</v>
      </c>
      <c r="K212" s="122" t="s">
        <v>1027</v>
      </c>
      <c r="L212" s="123" t="s">
        <v>284</v>
      </c>
      <c r="M212" s="121" t="s">
        <v>1027</v>
      </c>
      <c r="N212" s="124">
        <v>252101</v>
      </c>
      <c r="O212" s="124" t="s">
        <v>293</v>
      </c>
      <c r="P212" s="124" t="s">
        <v>287</v>
      </c>
      <c r="Q212" s="125">
        <f t="shared" si="153"/>
        <v>252101</v>
      </c>
      <c r="R212" s="126">
        <f t="shared" si="154"/>
        <v>47899.19</v>
      </c>
      <c r="S212" s="126">
        <f t="shared" si="145"/>
        <v>300000.19</v>
      </c>
      <c r="T212" s="126">
        <f t="shared" si="155"/>
        <v>252101</v>
      </c>
      <c r="U212" s="126">
        <f t="shared" si="156"/>
        <v>300000.19</v>
      </c>
      <c r="V212" s="127" t="s">
        <v>295</v>
      </c>
      <c r="W212" s="128">
        <v>46143</v>
      </c>
      <c r="X212" s="129" t="s">
        <v>1025</v>
      </c>
      <c r="Y212" s="130" t="s">
        <v>284</v>
      </c>
      <c r="Z212" s="131" t="s">
        <v>1026</v>
      </c>
      <c r="AA212" s="132">
        <v>302522</v>
      </c>
      <c r="AB212" s="132" t="s">
        <v>293</v>
      </c>
      <c r="AC212" s="132" t="s">
        <v>287</v>
      </c>
      <c r="AD212" s="133">
        <f t="shared" si="157"/>
        <v>302522</v>
      </c>
      <c r="AE212" s="134">
        <f t="shared" si="158"/>
        <v>57479.18</v>
      </c>
      <c r="AF212" s="134">
        <f t="shared" si="146"/>
        <v>360001.18</v>
      </c>
      <c r="AG212" s="134">
        <f t="shared" si="159"/>
        <v>302522</v>
      </c>
      <c r="AH212" s="134">
        <f t="shared" si="160"/>
        <v>360001.18</v>
      </c>
      <c r="AI212" s="135"/>
      <c r="AJ212" s="136"/>
      <c r="AK212" s="137"/>
      <c r="AL212" s="138"/>
      <c r="AM212" s="139"/>
      <c r="AN212" s="140"/>
      <c r="AO212" s="140"/>
      <c r="AP212" s="141"/>
      <c r="AQ212" s="142"/>
      <c r="AR212" s="143"/>
      <c r="AS212" s="143"/>
      <c r="AT212" s="143"/>
      <c r="AU212" s="143"/>
      <c r="AV212" s="144">
        <f>IF(A212="","",AVERAGE(S212,AF212,AS212))</f>
        <v>330000.685</v>
      </c>
      <c r="AW212" s="144">
        <f>IF(A212="","",AVERAGE(U212,AH212,AU212))</f>
        <v>330000.685</v>
      </c>
      <c r="AX212" s="144">
        <f>IF(N212="","",STDEV(U212,AH212,AU212))</f>
        <v>42427.106906906221</v>
      </c>
      <c r="AY212" s="145">
        <f t="shared" si="151"/>
        <v>0.12856672375363773</v>
      </c>
      <c r="AZ212" s="5"/>
      <c r="BA212" s="7">
        <f t="shared" si="152"/>
        <v>2</v>
      </c>
    </row>
    <row r="213" spans="1:53" ht="70">
      <c r="A213" s="6" t="s">
        <v>344</v>
      </c>
      <c r="B213" s="6" t="s">
        <v>344</v>
      </c>
      <c r="C213" s="6" t="s">
        <v>344</v>
      </c>
      <c r="D213" s="6" t="s">
        <v>1043</v>
      </c>
      <c r="E213" s="117" t="s">
        <v>1044</v>
      </c>
      <c r="F213" s="118" t="s">
        <v>362</v>
      </c>
      <c r="G213" s="119">
        <v>1</v>
      </c>
      <c r="H213" s="118"/>
      <c r="I213" s="120" t="s">
        <v>344</v>
      </c>
      <c r="J213" s="121" t="s">
        <v>344</v>
      </c>
      <c r="K213" s="122" t="s">
        <v>344</v>
      </c>
      <c r="L213" s="123" t="s">
        <v>344</v>
      </c>
      <c r="M213" s="121" t="s">
        <v>344</v>
      </c>
      <c r="N213" s="124"/>
      <c r="O213" s="124"/>
      <c r="P213" s="124"/>
      <c r="Q213" s="125">
        <v>840000</v>
      </c>
      <c r="R213" s="126">
        <v>159600</v>
      </c>
      <c r="S213" s="126">
        <v>999600</v>
      </c>
      <c r="T213" s="126">
        <v>840000</v>
      </c>
      <c r="U213" s="126">
        <v>999600</v>
      </c>
      <c r="V213" s="127" t="s">
        <v>344</v>
      </c>
      <c r="W213" s="128" t="s">
        <v>344</v>
      </c>
      <c r="X213" s="129" t="s">
        <v>344</v>
      </c>
      <c r="Y213" s="130" t="s">
        <v>344</v>
      </c>
      <c r="Z213" s="131" t="s">
        <v>348</v>
      </c>
      <c r="AA213" s="132" t="s">
        <v>344</v>
      </c>
      <c r="AB213" s="132" t="s">
        <v>344</v>
      </c>
      <c r="AC213" s="132" t="s">
        <v>344</v>
      </c>
      <c r="AD213" s="133" t="s">
        <v>344</v>
      </c>
      <c r="AE213" s="134" t="s">
        <v>344</v>
      </c>
      <c r="AF213" s="134" t="s">
        <v>348</v>
      </c>
      <c r="AG213" s="134" t="s">
        <v>348</v>
      </c>
      <c r="AH213" s="134" t="s">
        <v>348</v>
      </c>
      <c r="AI213" s="135" t="s">
        <v>344</v>
      </c>
      <c r="AJ213" s="136" t="s">
        <v>344</v>
      </c>
      <c r="AK213" s="137" t="s">
        <v>344</v>
      </c>
      <c r="AL213" s="138" t="s">
        <v>344</v>
      </c>
      <c r="AM213" s="139" t="s">
        <v>350</v>
      </c>
      <c r="AN213" s="140" t="s">
        <v>344</v>
      </c>
      <c r="AO213" s="140" t="s">
        <v>344</v>
      </c>
      <c r="AP213" s="141" t="s">
        <v>344</v>
      </c>
      <c r="AQ213" s="142">
        <v>588235</v>
      </c>
      <c r="AR213" s="143">
        <v>111765</v>
      </c>
      <c r="AS213" s="143">
        <v>700000</v>
      </c>
      <c r="AT213" s="143">
        <v>588235</v>
      </c>
      <c r="AU213" s="143">
        <v>700000</v>
      </c>
      <c r="AV213" s="144">
        <v>849800</v>
      </c>
      <c r="AW213" s="144">
        <v>849800</v>
      </c>
      <c r="AX213" s="144">
        <v>211849.19</v>
      </c>
      <c r="AY213" s="145">
        <v>0.24929999999999999</v>
      </c>
      <c r="AZ213" s="5"/>
      <c r="BA213" s="7"/>
    </row>
    <row r="214" spans="1:53" ht="336">
      <c r="A214" s="6" t="s">
        <v>344</v>
      </c>
      <c r="B214" s="6" t="s">
        <v>344</v>
      </c>
      <c r="C214" s="6" t="s">
        <v>344</v>
      </c>
      <c r="D214" s="6" t="s">
        <v>1045</v>
      </c>
      <c r="E214" s="117" t="s">
        <v>1046</v>
      </c>
      <c r="F214" s="118" t="s">
        <v>347</v>
      </c>
      <c r="G214" s="119">
        <v>1</v>
      </c>
      <c r="H214" s="118"/>
      <c r="I214" s="120" t="s">
        <v>344</v>
      </c>
      <c r="J214" s="121" t="s">
        <v>344</v>
      </c>
      <c r="K214" s="122" t="s">
        <v>344</v>
      </c>
      <c r="L214" s="123" t="s">
        <v>344</v>
      </c>
      <c r="M214" s="121" t="s">
        <v>344</v>
      </c>
      <c r="N214" s="124"/>
      <c r="O214" s="124"/>
      <c r="P214" s="124"/>
      <c r="Q214" s="125" t="s">
        <v>348</v>
      </c>
      <c r="R214" s="126" t="s">
        <v>348</v>
      </c>
      <c r="S214" s="126" t="s">
        <v>348</v>
      </c>
      <c r="T214" s="126" t="s">
        <v>348</v>
      </c>
      <c r="U214" s="126" t="s">
        <v>348</v>
      </c>
      <c r="V214" s="127" t="s">
        <v>344</v>
      </c>
      <c r="W214" s="128" t="s">
        <v>344</v>
      </c>
      <c r="X214" s="129" t="s">
        <v>344</v>
      </c>
      <c r="Y214" s="130" t="s">
        <v>344</v>
      </c>
      <c r="Z214" s="131" t="s">
        <v>349</v>
      </c>
      <c r="AA214" s="132" t="s">
        <v>344</v>
      </c>
      <c r="AB214" s="132" t="s">
        <v>344</v>
      </c>
      <c r="AC214" s="132" t="s">
        <v>344</v>
      </c>
      <c r="AD214" s="133" t="s">
        <v>344</v>
      </c>
      <c r="AE214" s="134" t="s">
        <v>344</v>
      </c>
      <c r="AF214" s="134">
        <v>998691</v>
      </c>
      <c r="AG214" s="134">
        <v>5.5599999999999997E-2</v>
      </c>
      <c r="AH214" s="134">
        <v>1054218</v>
      </c>
      <c r="AI214" s="135" t="s">
        <v>344</v>
      </c>
      <c r="AJ214" s="136" t="s">
        <v>344</v>
      </c>
      <c r="AK214" s="137" t="s">
        <v>344</v>
      </c>
      <c r="AL214" s="138" t="s">
        <v>344</v>
      </c>
      <c r="AM214" s="139" t="s">
        <v>350</v>
      </c>
      <c r="AN214" s="140" t="s">
        <v>344</v>
      </c>
      <c r="AO214" s="140" t="s">
        <v>344</v>
      </c>
      <c r="AP214" s="141" t="s">
        <v>344</v>
      </c>
      <c r="AQ214" s="142">
        <v>856021</v>
      </c>
      <c r="AR214" s="143">
        <v>162644</v>
      </c>
      <c r="AS214" s="143">
        <v>1018665</v>
      </c>
      <c r="AT214" s="143">
        <v>856021</v>
      </c>
      <c r="AU214" s="143">
        <v>1018665</v>
      </c>
      <c r="AV214" s="144">
        <v>1036442</v>
      </c>
      <c r="AW214" s="144">
        <v>1036442</v>
      </c>
      <c r="AX214" s="144">
        <v>25140.06</v>
      </c>
      <c r="AY214" s="145">
        <v>2.4299999999999999E-2</v>
      </c>
      <c r="AZ214" s="5"/>
      <c r="BA214" s="7"/>
    </row>
    <row r="215" spans="1:53" ht="409.5">
      <c r="A215" s="6" t="s">
        <v>344</v>
      </c>
      <c r="B215" s="6" t="s">
        <v>344</v>
      </c>
      <c r="C215" s="6" t="s">
        <v>344</v>
      </c>
      <c r="D215" s="6" t="s">
        <v>1047</v>
      </c>
      <c r="E215" s="117" t="s">
        <v>1048</v>
      </c>
      <c r="F215" s="118" t="s">
        <v>347</v>
      </c>
      <c r="G215" s="119">
        <v>1</v>
      </c>
      <c r="H215" s="118"/>
      <c r="I215" s="120" t="s">
        <v>344</v>
      </c>
      <c r="J215" s="121" t="s">
        <v>344</v>
      </c>
      <c r="K215" s="122" t="s">
        <v>344</v>
      </c>
      <c r="L215" s="123" t="s">
        <v>344</v>
      </c>
      <c r="M215" s="121" t="s">
        <v>344</v>
      </c>
      <c r="N215" s="124"/>
      <c r="O215" s="124"/>
      <c r="P215" s="124"/>
      <c r="Q215" s="125" t="s">
        <v>348</v>
      </c>
      <c r="R215" s="126" t="s">
        <v>348</v>
      </c>
      <c r="S215" s="126" t="s">
        <v>348</v>
      </c>
      <c r="T215" s="126" t="s">
        <v>348</v>
      </c>
      <c r="U215" s="126" t="s">
        <v>348</v>
      </c>
      <c r="V215" s="127" t="s">
        <v>344</v>
      </c>
      <c r="W215" s="128" t="s">
        <v>344</v>
      </c>
      <c r="X215" s="129" t="s">
        <v>344</v>
      </c>
      <c r="Y215" s="130" t="s">
        <v>344</v>
      </c>
      <c r="Z215" s="131" t="s">
        <v>349</v>
      </c>
      <c r="AA215" s="132" t="s">
        <v>344</v>
      </c>
      <c r="AB215" s="132" t="s">
        <v>344</v>
      </c>
      <c r="AC215" s="132" t="s">
        <v>344</v>
      </c>
      <c r="AD215" s="133" t="s">
        <v>344</v>
      </c>
      <c r="AE215" s="134" t="s">
        <v>344</v>
      </c>
      <c r="AF215" s="134">
        <v>1642500</v>
      </c>
      <c r="AG215" s="134">
        <v>5.5599999999999997E-2</v>
      </c>
      <c r="AH215" s="134">
        <v>1733823</v>
      </c>
      <c r="AI215" s="135" t="s">
        <v>344</v>
      </c>
      <c r="AJ215" s="136" t="s">
        <v>344</v>
      </c>
      <c r="AK215" s="137" t="s">
        <v>344</v>
      </c>
      <c r="AL215" s="138" t="s">
        <v>344</v>
      </c>
      <c r="AM215" s="139" t="s">
        <v>350</v>
      </c>
      <c r="AN215" s="140" t="s">
        <v>344</v>
      </c>
      <c r="AO215" s="140" t="s">
        <v>344</v>
      </c>
      <c r="AP215" s="141" t="s">
        <v>344</v>
      </c>
      <c r="AQ215" s="142">
        <v>1435462</v>
      </c>
      <c r="AR215" s="143">
        <v>272738</v>
      </c>
      <c r="AS215" s="143">
        <v>1708200</v>
      </c>
      <c r="AT215" s="143">
        <v>1435462</v>
      </c>
      <c r="AU215" s="143">
        <v>1708200</v>
      </c>
      <c r="AV215" s="144">
        <v>1721012</v>
      </c>
      <c r="AW215" s="144">
        <v>1721012</v>
      </c>
      <c r="AX215" s="144">
        <v>18118.2</v>
      </c>
      <c r="AY215" s="145">
        <v>1.0500000000000001E-2</v>
      </c>
      <c r="AZ215" s="5"/>
      <c r="BA215" s="7"/>
    </row>
    <row r="216" spans="1:53" ht="409.5">
      <c r="A216" s="6" t="s">
        <v>344</v>
      </c>
      <c r="B216" s="6" t="s">
        <v>344</v>
      </c>
      <c r="C216" s="6" t="s">
        <v>344</v>
      </c>
      <c r="D216" s="6" t="s">
        <v>1049</v>
      </c>
      <c r="E216" s="117" t="s">
        <v>1050</v>
      </c>
      <c r="F216" s="118" t="s">
        <v>347</v>
      </c>
      <c r="G216" s="119">
        <v>1</v>
      </c>
      <c r="H216" s="118"/>
      <c r="I216" s="120" t="s">
        <v>344</v>
      </c>
      <c r="J216" s="121" t="s">
        <v>344</v>
      </c>
      <c r="K216" s="122" t="s">
        <v>344</v>
      </c>
      <c r="L216" s="123" t="s">
        <v>344</v>
      </c>
      <c r="M216" s="121" t="s">
        <v>344</v>
      </c>
      <c r="N216" s="124"/>
      <c r="O216" s="124"/>
      <c r="P216" s="124"/>
      <c r="Q216" s="125" t="s">
        <v>348</v>
      </c>
      <c r="R216" s="126" t="s">
        <v>348</v>
      </c>
      <c r="S216" s="126" t="s">
        <v>348</v>
      </c>
      <c r="T216" s="126" t="s">
        <v>348</v>
      </c>
      <c r="U216" s="126" t="s">
        <v>348</v>
      </c>
      <c r="V216" s="127" t="s">
        <v>344</v>
      </c>
      <c r="W216" s="128" t="s">
        <v>344</v>
      </c>
      <c r="X216" s="129" t="s">
        <v>344</v>
      </c>
      <c r="Y216" s="130" t="s">
        <v>344</v>
      </c>
      <c r="Z216" s="131" t="s">
        <v>349</v>
      </c>
      <c r="AA216" s="132" t="s">
        <v>344</v>
      </c>
      <c r="AB216" s="132" t="s">
        <v>344</v>
      </c>
      <c r="AC216" s="132" t="s">
        <v>344</v>
      </c>
      <c r="AD216" s="133" t="s">
        <v>344</v>
      </c>
      <c r="AE216" s="134" t="s">
        <v>344</v>
      </c>
      <c r="AF216" s="134">
        <v>1255750</v>
      </c>
      <c r="AG216" s="134">
        <v>5.5599999999999997E-2</v>
      </c>
      <c r="AH216" s="134">
        <v>1325570</v>
      </c>
      <c r="AI216" s="135" t="s">
        <v>344</v>
      </c>
      <c r="AJ216" s="136" t="s">
        <v>344</v>
      </c>
      <c r="AK216" s="137" t="s">
        <v>344</v>
      </c>
      <c r="AL216" s="138" t="s">
        <v>344</v>
      </c>
      <c r="AM216" s="139" t="s">
        <v>350</v>
      </c>
      <c r="AN216" s="140" t="s">
        <v>344</v>
      </c>
      <c r="AO216" s="140" t="s">
        <v>344</v>
      </c>
      <c r="AP216" s="141" t="s">
        <v>344</v>
      </c>
      <c r="AQ216" s="142">
        <v>1097462</v>
      </c>
      <c r="AR216" s="143">
        <v>208518</v>
      </c>
      <c r="AS216" s="143">
        <v>1305980</v>
      </c>
      <c r="AT216" s="143">
        <v>1097462</v>
      </c>
      <c r="AU216" s="143">
        <v>1305980</v>
      </c>
      <c r="AV216" s="144">
        <v>1315775</v>
      </c>
      <c r="AW216" s="144">
        <v>1315775</v>
      </c>
      <c r="AX216" s="144">
        <v>13852.01</v>
      </c>
      <c r="AY216" s="145">
        <v>1.0500000000000001E-2</v>
      </c>
      <c r="AZ216" s="5"/>
      <c r="BA216" s="7"/>
    </row>
    <row r="217" spans="1:53" ht="409.5">
      <c r="A217" s="6" t="s">
        <v>344</v>
      </c>
      <c r="B217" s="6" t="s">
        <v>344</v>
      </c>
      <c r="C217" s="6" t="s">
        <v>344</v>
      </c>
      <c r="D217" s="6" t="s">
        <v>1051</v>
      </c>
      <c r="E217" s="117" t="s">
        <v>1052</v>
      </c>
      <c r="F217" s="118" t="s">
        <v>347</v>
      </c>
      <c r="G217" s="119">
        <v>1</v>
      </c>
      <c r="H217" s="118"/>
      <c r="I217" s="120" t="s">
        <v>344</v>
      </c>
      <c r="J217" s="121" t="s">
        <v>344</v>
      </c>
      <c r="K217" s="122" t="s">
        <v>344</v>
      </c>
      <c r="L217" s="123" t="s">
        <v>344</v>
      </c>
      <c r="M217" s="121" t="s">
        <v>344</v>
      </c>
      <c r="N217" s="124"/>
      <c r="O217" s="124"/>
      <c r="P217" s="124"/>
      <c r="Q217" s="125" t="s">
        <v>348</v>
      </c>
      <c r="R217" s="126" t="s">
        <v>348</v>
      </c>
      <c r="S217" s="126" t="s">
        <v>348</v>
      </c>
      <c r="T217" s="126" t="s">
        <v>348</v>
      </c>
      <c r="U217" s="126" t="s">
        <v>348</v>
      </c>
      <c r="V217" s="127" t="s">
        <v>344</v>
      </c>
      <c r="W217" s="128" t="s">
        <v>344</v>
      </c>
      <c r="X217" s="129" t="s">
        <v>344</v>
      </c>
      <c r="Y217" s="130" t="s">
        <v>344</v>
      </c>
      <c r="Z217" s="131" t="s">
        <v>349</v>
      </c>
      <c r="AA217" s="132" t="s">
        <v>344</v>
      </c>
      <c r="AB217" s="132" t="s">
        <v>344</v>
      </c>
      <c r="AC217" s="132" t="s">
        <v>344</v>
      </c>
      <c r="AD217" s="133" t="s">
        <v>344</v>
      </c>
      <c r="AE217" s="134" t="s">
        <v>344</v>
      </c>
      <c r="AF217" s="134">
        <v>1325000</v>
      </c>
      <c r="AG217" s="134">
        <v>5.5599999999999997E-2</v>
      </c>
      <c r="AH217" s="134">
        <v>1398670</v>
      </c>
      <c r="AI217" s="135" t="s">
        <v>344</v>
      </c>
      <c r="AJ217" s="136" t="s">
        <v>344</v>
      </c>
      <c r="AK217" s="137" t="s">
        <v>344</v>
      </c>
      <c r="AL217" s="138" t="s">
        <v>344</v>
      </c>
      <c r="AM217" s="139" t="s">
        <v>350</v>
      </c>
      <c r="AN217" s="140" t="s">
        <v>344</v>
      </c>
      <c r="AO217" s="140" t="s">
        <v>344</v>
      </c>
      <c r="AP217" s="141" t="s">
        <v>344</v>
      </c>
      <c r="AQ217" s="142">
        <v>1157983</v>
      </c>
      <c r="AR217" s="143">
        <v>220017</v>
      </c>
      <c r="AS217" s="143">
        <v>1378000</v>
      </c>
      <c r="AT217" s="143">
        <v>1157983</v>
      </c>
      <c r="AU217" s="143">
        <v>1378000</v>
      </c>
      <c r="AV217" s="144">
        <v>1388335</v>
      </c>
      <c r="AW217" s="144">
        <v>1388335</v>
      </c>
      <c r="AX217" s="144">
        <v>14615.9</v>
      </c>
      <c r="AY217" s="145">
        <v>1.0500000000000001E-2</v>
      </c>
      <c r="AZ217" s="5"/>
      <c r="BA217" s="7"/>
    </row>
    <row r="218" spans="1:53" ht="409.5">
      <c r="A218" s="6" t="s">
        <v>278</v>
      </c>
      <c r="B218" s="6" t="s">
        <v>333</v>
      </c>
      <c r="C218" s="6">
        <v>78111803</v>
      </c>
      <c r="D218" s="6" t="s">
        <v>1053</v>
      </c>
      <c r="E218" s="117" t="s">
        <v>1054</v>
      </c>
      <c r="F218" s="118" t="s">
        <v>362</v>
      </c>
      <c r="G218" s="119">
        <v>1</v>
      </c>
      <c r="H218" s="118" t="s">
        <v>380</v>
      </c>
      <c r="I218" s="120" t="s">
        <v>282</v>
      </c>
      <c r="J218" s="121">
        <v>46085</v>
      </c>
      <c r="K218" s="122" t="s">
        <v>1055</v>
      </c>
      <c r="L218" s="123" t="s">
        <v>289</v>
      </c>
      <c r="M218" s="121" t="s">
        <v>1056</v>
      </c>
      <c r="N218" s="124">
        <v>468000</v>
      </c>
      <c r="O218" s="124" t="s">
        <v>293</v>
      </c>
      <c r="P218" s="124" t="s">
        <v>313</v>
      </c>
      <c r="Q218" s="125">
        <f t="shared" ref="Q218:Q231" si="161">IF(O218="IVA Incluido",(N218/1.19),N218)</f>
        <v>468000</v>
      </c>
      <c r="R218" s="126">
        <f t="shared" ref="R218:R231" si="162">IF(P218="Si tiene IVA",Q218*19%,0)</f>
        <v>0</v>
      </c>
      <c r="S218" s="126">
        <f t="shared" ref="S218:S231" si="163">Q218+R218</f>
        <v>468000</v>
      </c>
      <c r="T218" s="126">
        <f t="shared" ref="T218:T230" si="164">IF(B218="","",(N218*G218))</f>
        <v>468000</v>
      </c>
      <c r="U218" s="126">
        <f t="shared" ref="U218:U231" si="165">IF(B218="","",(S218*G218))</f>
        <v>468000</v>
      </c>
      <c r="V218" s="127" t="s">
        <v>469</v>
      </c>
      <c r="W218" s="128">
        <v>46140</v>
      </c>
      <c r="X218" s="129" t="s">
        <v>1057</v>
      </c>
      <c r="Y218" s="130" t="s">
        <v>289</v>
      </c>
      <c r="Z218" s="131" t="s">
        <v>1058</v>
      </c>
      <c r="AA218" s="132">
        <v>536000</v>
      </c>
      <c r="AB218" s="132" t="s">
        <v>293</v>
      </c>
      <c r="AC218" s="132" t="s">
        <v>313</v>
      </c>
      <c r="AD218" s="133">
        <f>IF(AB218="IVA Incluido",(AA218/1.19),IF(AB218="Ipoconsumo Incluido",(AA218/1.08),AA218))</f>
        <v>536000</v>
      </c>
      <c r="AE218" s="134">
        <f t="shared" ref="AE218:AE231" si="166">IF(AC218="Si tiene IVA",AD218*19%,0)</f>
        <v>0</v>
      </c>
      <c r="AF218" s="134">
        <f t="shared" ref="AF218:AF231" si="167">AD218+AE218</f>
        <v>536000</v>
      </c>
      <c r="AG218" s="134">
        <f t="shared" ref="AG218:AG223" si="168">IF(O218="","",(AA218*G218))</f>
        <v>536000</v>
      </c>
      <c r="AH218" s="134">
        <f t="shared" ref="AH218:AH223" si="169">IF(O218="","",(AF218*G218))</f>
        <v>536000</v>
      </c>
      <c r="AI218" s="135" t="s">
        <v>469</v>
      </c>
      <c r="AJ218" s="136">
        <v>46140</v>
      </c>
      <c r="AK218" s="137" t="s">
        <v>1059</v>
      </c>
      <c r="AL218" s="138" t="s">
        <v>289</v>
      </c>
      <c r="AM218" s="139" t="s">
        <v>1060</v>
      </c>
      <c r="AN218" s="140">
        <v>700000</v>
      </c>
      <c r="AO218" s="140" t="s">
        <v>293</v>
      </c>
      <c r="AP218" s="141" t="s">
        <v>313</v>
      </c>
      <c r="AQ218" s="142">
        <f>IF(AO218="IVA Incluido",(AN218/1.19),IF(AO218="Ipoconsumo Incluido",(AN218/1.08),AN218))</f>
        <v>700000</v>
      </c>
      <c r="AR218" s="143">
        <f>IF(AP218="Si tiene IVA",AQ218*19%,0)</f>
        <v>0</v>
      </c>
      <c r="AS218" s="143">
        <f>AQ218+AR218</f>
        <v>700000</v>
      </c>
      <c r="AT218" s="143">
        <f>IF(AB218="","",(AN218*G218))</f>
        <v>700000</v>
      </c>
      <c r="AU218" s="143">
        <f>IF(AB218="","",(AS218*G218))</f>
        <v>700000</v>
      </c>
      <c r="AV218" s="144">
        <f>IF(A218="","",AVERAGE(S218,AF218,AS218))</f>
        <v>568000</v>
      </c>
      <c r="AW218" s="144">
        <f>IF(A218="","",AVERAGE(U218,AH218,AU218))</f>
        <v>568000</v>
      </c>
      <c r="AX218" s="144">
        <f>IF(N218="","",STDEV(U218,AH218,AU218))</f>
        <v>119264.41212700459</v>
      </c>
      <c r="AY218" s="145">
        <f t="shared" ref="AY218:AY231" si="170">IF(N218="","",(AX218/AW218))</f>
        <v>0.2099725565616278</v>
      </c>
      <c r="AZ218" s="5"/>
      <c r="BA218" s="7">
        <f t="shared" ref="BA218:BA231" si="171">COUNTA(M218,Z218,AM218)</f>
        <v>3</v>
      </c>
    </row>
    <row r="219" spans="1:53" ht="409.5">
      <c r="A219" s="6" t="s">
        <v>278</v>
      </c>
      <c r="B219" s="6" t="s">
        <v>333</v>
      </c>
      <c r="C219" s="6">
        <v>78111803</v>
      </c>
      <c r="D219" s="6" t="s">
        <v>1061</v>
      </c>
      <c r="E219" s="117" t="s">
        <v>1054</v>
      </c>
      <c r="F219" s="118" t="s">
        <v>362</v>
      </c>
      <c r="G219" s="119">
        <v>1</v>
      </c>
      <c r="H219" s="118" t="s">
        <v>380</v>
      </c>
      <c r="I219" s="120" t="s">
        <v>282</v>
      </c>
      <c r="J219" s="121">
        <v>46085</v>
      </c>
      <c r="K219" s="122" t="s">
        <v>1062</v>
      </c>
      <c r="L219" s="123" t="s">
        <v>284</v>
      </c>
      <c r="M219" s="121" t="s">
        <v>1063</v>
      </c>
      <c r="N219" s="124">
        <v>385000</v>
      </c>
      <c r="O219" s="124" t="s">
        <v>293</v>
      </c>
      <c r="P219" s="124" t="s">
        <v>313</v>
      </c>
      <c r="Q219" s="125">
        <f t="shared" si="161"/>
        <v>385000</v>
      </c>
      <c r="R219" s="126">
        <f t="shared" si="162"/>
        <v>0</v>
      </c>
      <c r="S219" s="126">
        <f t="shared" si="163"/>
        <v>385000</v>
      </c>
      <c r="T219" s="126">
        <f t="shared" si="164"/>
        <v>385000</v>
      </c>
      <c r="U219" s="126">
        <f t="shared" si="165"/>
        <v>385000</v>
      </c>
      <c r="V219" s="127" t="s">
        <v>469</v>
      </c>
      <c r="W219" s="128">
        <v>46140</v>
      </c>
      <c r="X219" s="129" t="s">
        <v>1059</v>
      </c>
      <c r="Y219" s="130" t="s">
        <v>289</v>
      </c>
      <c r="Z219" s="131" t="s">
        <v>1060</v>
      </c>
      <c r="AA219" s="132">
        <v>350000</v>
      </c>
      <c r="AB219" s="132" t="s">
        <v>293</v>
      </c>
      <c r="AC219" s="132" t="s">
        <v>313</v>
      </c>
      <c r="AD219" s="133">
        <f>IF(AB219="IVA Incluido",(AA219/1.19),AA219)</f>
        <v>350000</v>
      </c>
      <c r="AE219" s="134">
        <f t="shared" si="166"/>
        <v>0</v>
      </c>
      <c r="AF219" s="134">
        <f t="shared" si="167"/>
        <v>350000</v>
      </c>
      <c r="AG219" s="134">
        <f t="shared" si="168"/>
        <v>350000</v>
      </c>
      <c r="AH219" s="134">
        <f t="shared" si="169"/>
        <v>350000</v>
      </c>
      <c r="AI219" s="135" t="s">
        <v>546</v>
      </c>
      <c r="AJ219" s="136">
        <v>46149</v>
      </c>
      <c r="AK219" s="137" t="s">
        <v>1055</v>
      </c>
      <c r="AL219" s="138" t="s">
        <v>284</v>
      </c>
      <c r="AM219" s="139" t="s">
        <v>1055</v>
      </c>
      <c r="AN219" s="140">
        <v>285000</v>
      </c>
      <c r="AO219" s="140" t="s">
        <v>293</v>
      </c>
      <c r="AP219" s="141" t="s">
        <v>313</v>
      </c>
      <c r="AQ219" s="142">
        <f>IF(AO219="IVA Incluido",(AN219/1.19),AN219)</f>
        <v>285000</v>
      </c>
      <c r="AR219" s="143">
        <f>IF(AP219="Si tiene IVA",AQ219*19%,0)</f>
        <v>0</v>
      </c>
      <c r="AS219" s="143">
        <f>AQ219+AR219</f>
        <v>285000</v>
      </c>
      <c r="AT219" s="143">
        <f>IF(AB219="","",(AN219*G219))</f>
        <v>285000</v>
      </c>
      <c r="AU219" s="143">
        <f>IF(AB219="","",(AS219*G219))</f>
        <v>285000</v>
      </c>
      <c r="AV219" s="144">
        <f>IF(A219="","",AVERAGE(S219,AF219,AS219))</f>
        <v>340000</v>
      </c>
      <c r="AW219" s="144">
        <f>IF(A219="","",AVERAGE(U219,AH219,AU219))</f>
        <v>340000</v>
      </c>
      <c r="AX219" s="144">
        <f>IF(N219="","",STDEV(U219,AH219,AU219))</f>
        <v>50744.457825461097</v>
      </c>
      <c r="AY219" s="145">
        <f t="shared" si="170"/>
        <v>0.14924840536900322</v>
      </c>
      <c r="AZ219" s="5"/>
      <c r="BA219" s="7">
        <f t="shared" si="171"/>
        <v>3</v>
      </c>
    </row>
    <row r="220" spans="1:53" ht="409.5">
      <c r="A220" s="6" t="s">
        <v>278</v>
      </c>
      <c r="B220" s="6" t="s">
        <v>333</v>
      </c>
      <c r="C220" s="6">
        <v>78111803</v>
      </c>
      <c r="D220" s="6" t="s">
        <v>1064</v>
      </c>
      <c r="E220" s="117" t="s">
        <v>1065</v>
      </c>
      <c r="F220" s="118" t="s">
        <v>362</v>
      </c>
      <c r="G220" s="119">
        <v>1</v>
      </c>
      <c r="H220" s="118" t="s">
        <v>380</v>
      </c>
      <c r="I220" s="120" t="s">
        <v>282</v>
      </c>
      <c r="J220" s="121">
        <v>46085</v>
      </c>
      <c r="K220" s="122" t="s">
        <v>1055</v>
      </c>
      <c r="L220" s="123" t="s">
        <v>289</v>
      </c>
      <c r="M220" s="121" t="s">
        <v>1056</v>
      </c>
      <c r="N220" s="124">
        <v>715000</v>
      </c>
      <c r="O220" s="124" t="s">
        <v>293</v>
      </c>
      <c r="P220" s="124" t="s">
        <v>313</v>
      </c>
      <c r="Q220" s="125">
        <f t="shared" si="161"/>
        <v>715000</v>
      </c>
      <c r="R220" s="126">
        <f t="shared" si="162"/>
        <v>0</v>
      </c>
      <c r="S220" s="126">
        <f t="shared" si="163"/>
        <v>715000</v>
      </c>
      <c r="T220" s="126">
        <f t="shared" si="164"/>
        <v>715000</v>
      </c>
      <c r="U220" s="126">
        <f t="shared" si="165"/>
        <v>715000</v>
      </c>
      <c r="V220" s="127" t="s">
        <v>282</v>
      </c>
      <c r="W220" s="128">
        <v>46085</v>
      </c>
      <c r="X220" s="129" t="s">
        <v>1062</v>
      </c>
      <c r="Y220" s="130" t="s">
        <v>284</v>
      </c>
      <c r="Z220" s="131" t="s">
        <v>1063</v>
      </c>
      <c r="AA220" s="132">
        <v>715000</v>
      </c>
      <c r="AB220" s="132" t="s">
        <v>293</v>
      </c>
      <c r="AC220" s="132" t="s">
        <v>313</v>
      </c>
      <c r="AD220" s="133">
        <f>IF(AB220="IVA Incluido",(AA220/1.19),AA220)</f>
        <v>715000</v>
      </c>
      <c r="AE220" s="134">
        <f t="shared" si="166"/>
        <v>0</v>
      </c>
      <c r="AF220" s="134">
        <f t="shared" si="167"/>
        <v>715000</v>
      </c>
      <c r="AG220" s="134">
        <f t="shared" si="168"/>
        <v>715000</v>
      </c>
      <c r="AH220" s="134">
        <f t="shared" si="169"/>
        <v>715000</v>
      </c>
      <c r="AI220" s="135"/>
      <c r="AJ220" s="136"/>
      <c r="AK220" s="137"/>
      <c r="AL220" s="138"/>
      <c r="AM220" s="139"/>
      <c r="AN220" s="140"/>
      <c r="AO220" s="140"/>
      <c r="AP220" s="141"/>
      <c r="AQ220" s="142"/>
      <c r="AR220" s="143"/>
      <c r="AS220" s="143"/>
      <c r="AT220" s="143"/>
      <c r="AU220" s="143"/>
      <c r="AV220" s="144">
        <f>IF(A220="","",AVERAGE(S220,AF220,AS220))</f>
        <v>715000</v>
      </c>
      <c r="AW220" s="144">
        <f>IF(A220="","",AVERAGE(U220,AH220,AU220))</f>
        <v>715000</v>
      </c>
      <c r="AX220" s="144">
        <f>IF(N220="","",STDEV(U220,AH220,AU220))</f>
        <v>0</v>
      </c>
      <c r="AY220" s="145">
        <f t="shared" si="170"/>
        <v>0</v>
      </c>
      <c r="AZ220" s="5"/>
      <c r="BA220" s="7">
        <f t="shared" si="171"/>
        <v>2</v>
      </c>
    </row>
    <row r="221" spans="1:53" ht="409.5">
      <c r="A221" s="6" t="s">
        <v>278</v>
      </c>
      <c r="B221" s="6" t="s">
        <v>333</v>
      </c>
      <c r="C221" s="6">
        <v>78111803</v>
      </c>
      <c r="D221" s="6" t="s">
        <v>1066</v>
      </c>
      <c r="E221" s="117" t="s">
        <v>1065</v>
      </c>
      <c r="F221" s="118" t="s">
        <v>362</v>
      </c>
      <c r="G221" s="119">
        <v>1</v>
      </c>
      <c r="H221" s="118" t="s">
        <v>380</v>
      </c>
      <c r="I221" s="120" t="s">
        <v>282</v>
      </c>
      <c r="J221" s="121">
        <v>46085</v>
      </c>
      <c r="K221" s="122" t="s">
        <v>1055</v>
      </c>
      <c r="L221" s="123" t="s">
        <v>289</v>
      </c>
      <c r="M221" s="121" t="s">
        <v>1056</v>
      </c>
      <c r="N221" s="124">
        <v>390000</v>
      </c>
      <c r="O221" s="124" t="s">
        <v>293</v>
      </c>
      <c r="P221" s="124" t="s">
        <v>313</v>
      </c>
      <c r="Q221" s="125">
        <f t="shared" si="161"/>
        <v>390000</v>
      </c>
      <c r="R221" s="126">
        <f t="shared" si="162"/>
        <v>0</v>
      </c>
      <c r="S221" s="126">
        <f t="shared" si="163"/>
        <v>390000</v>
      </c>
      <c r="T221" s="126">
        <f t="shared" si="164"/>
        <v>390000</v>
      </c>
      <c r="U221" s="126">
        <f t="shared" si="165"/>
        <v>390000</v>
      </c>
      <c r="V221" s="127" t="s">
        <v>469</v>
      </c>
      <c r="W221" s="128">
        <v>46141</v>
      </c>
      <c r="X221" s="129" t="s">
        <v>1059</v>
      </c>
      <c r="Y221" s="130" t="s">
        <v>289</v>
      </c>
      <c r="Z221" s="131" t="s">
        <v>1060</v>
      </c>
      <c r="AA221" s="132">
        <v>510000</v>
      </c>
      <c r="AB221" s="132" t="s">
        <v>293</v>
      </c>
      <c r="AC221" s="132" t="s">
        <v>313</v>
      </c>
      <c r="AD221" s="133">
        <f>IF(AB221="IVA Incluido",(AA221/1.19),AA221)</f>
        <v>510000</v>
      </c>
      <c r="AE221" s="134">
        <f t="shared" si="166"/>
        <v>0</v>
      </c>
      <c r="AF221" s="134">
        <f t="shared" si="167"/>
        <v>510000</v>
      </c>
      <c r="AG221" s="134">
        <f t="shared" si="168"/>
        <v>510000</v>
      </c>
      <c r="AH221" s="134">
        <f t="shared" si="169"/>
        <v>510000</v>
      </c>
      <c r="AI221" s="135"/>
      <c r="AJ221" s="136"/>
      <c r="AK221" s="137"/>
      <c r="AL221" s="138"/>
      <c r="AM221" s="139"/>
      <c r="AN221" s="140"/>
      <c r="AO221" s="140"/>
      <c r="AP221" s="141"/>
      <c r="AQ221" s="142"/>
      <c r="AR221" s="143"/>
      <c r="AS221" s="143"/>
      <c r="AT221" s="143"/>
      <c r="AU221" s="143"/>
      <c r="AV221" s="144">
        <f>IF(A221="","",AVERAGE(S221,AF221))</f>
        <v>450000</v>
      </c>
      <c r="AW221" s="144">
        <f>IF(A221="","",AVERAGE(U221,AH221))</f>
        <v>450000</v>
      </c>
      <c r="AX221" s="144">
        <f>IF(N221="","",STDEV(U221,AH221))</f>
        <v>84852.813742385697</v>
      </c>
      <c r="AY221" s="145">
        <f t="shared" si="170"/>
        <v>0.18856180831641267</v>
      </c>
      <c r="AZ221" s="5" t="s">
        <v>1067</v>
      </c>
      <c r="BA221" s="7">
        <f t="shared" si="171"/>
        <v>2</v>
      </c>
    </row>
    <row r="222" spans="1:53" ht="409.5">
      <c r="A222" s="6" t="s">
        <v>278</v>
      </c>
      <c r="B222" s="6" t="s">
        <v>333</v>
      </c>
      <c r="C222" s="6">
        <v>78111803</v>
      </c>
      <c r="D222" s="6" t="s">
        <v>1068</v>
      </c>
      <c r="E222" s="117" t="s">
        <v>1069</v>
      </c>
      <c r="F222" s="118" t="s">
        <v>362</v>
      </c>
      <c r="G222" s="119">
        <v>1</v>
      </c>
      <c r="H222" s="118" t="s">
        <v>380</v>
      </c>
      <c r="I222" s="120" t="s">
        <v>282</v>
      </c>
      <c r="J222" s="121">
        <v>46085</v>
      </c>
      <c r="K222" s="122" t="s">
        <v>1055</v>
      </c>
      <c r="L222" s="123" t="s">
        <v>289</v>
      </c>
      <c r="M222" s="121" t="s">
        <v>1056</v>
      </c>
      <c r="N222" s="124">
        <v>850000</v>
      </c>
      <c r="O222" s="124" t="s">
        <v>293</v>
      </c>
      <c r="P222" s="124" t="s">
        <v>313</v>
      </c>
      <c r="Q222" s="125">
        <f t="shared" si="161"/>
        <v>850000</v>
      </c>
      <c r="R222" s="126">
        <f t="shared" si="162"/>
        <v>0</v>
      </c>
      <c r="S222" s="126">
        <f t="shared" si="163"/>
        <v>850000</v>
      </c>
      <c r="T222" s="126">
        <f t="shared" si="164"/>
        <v>850000</v>
      </c>
      <c r="U222" s="126">
        <f t="shared" si="165"/>
        <v>850000</v>
      </c>
      <c r="V222" s="127" t="s">
        <v>282</v>
      </c>
      <c r="W222" s="128">
        <v>46085</v>
      </c>
      <c r="X222" s="129" t="s">
        <v>1062</v>
      </c>
      <c r="Y222" s="130" t="s">
        <v>284</v>
      </c>
      <c r="Z222" s="131" t="s">
        <v>1063</v>
      </c>
      <c r="AA222" s="132">
        <v>790000</v>
      </c>
      <c r="AB222" s="132" t="s">
        <v>293</v>
      </c>
      <c r="AC222" s="132" t="s">
        <v>313</v>
      </c>
      <c r="AD222" s="133">
        <f>IF(AB222="IVA Incluido",(AA222/1.19),AA222)</f>
        <v>790000</v>
      </c>
      <c r="AE222" s="134">
        <f t="shared" si="166"/>
        <v>0</v>
      </c>
      <c r="AF222" s="134">
        <f t="shared" si="167"/>
        <v>790000</v>
      </c>
      <c r="AG222" s="134">
        <f t="shared" si="168"/>
        <v>790000</v>
      </c>
      <c r="AH222" s="134">
        <f t="shared" si="169"/>
        <v>790000</v>
      </c>
      <c r="AI222" s="135"/>
      <c r="AJ222" s="136"/>
      <c r="AK222" s="137"/>
      <c r="AL222" s="138"/>
      <c r="AM222" s="139"/>
      <c r="AN222" s="140"/>
      <c r="AO222" s="140"/>
      <c r="AP222" s="141"/>
      <c r="AQ222" s="142"/>
      <c r="AR222" s="143"/>
      <c r="AS222" s="143"/>
      <c r="AT222" s="143"/>
      <c r="AU222" s="143"/>
      <c r="AV222" s="144">
        <f>IF(A222="","",AVERAGE(S222,AF222,AS222))</f>
        <v>820000</v>
      </c>
      <c r="AW222" s="144">
        <f>IF(A222="","",AVERAGE(U222,AH222,AU222))</f>
        <v>820000</v>
      </c>
      <c r="AX222" s="144">
        <f>IF(N222="","",STDEV(U222,AH222,AU222))</f>
        <v>42426.406871192848</v>
      </c>
      <c r="AY222" s="145">
        <f t="shared" si="170"/>
        <v>5.1739520574625428E-2</v>
      </c>
      <c r="AZ222" s="5"/>
      <c r="BA222" s="7">
        <f t="shared" si="171"/>
        <v>2</v>
      </c>
    </row>
    <row r="223" spans="1:53" ht="409.5">
      <c r="A223" s="6" t="s">
        <v>278</v>
      </c>
      <c r="B223" s="6" t="s">
        <v>333</v>
      </c>
      <c r="C223" s="6">
        <v>78111803</v>
      </c>
      <c r="D223" s="6" t="s">
        <v>1070</v>
      </c>
      <c r="E223" s="117" t="s">
        <v>1071</v>
      </c>
      <c r="F223" s="118" t="s">
        <v>362</v>
      </c>
      <c r="G223" s="119">
        <v>1</v>
      </c>
      <c r="H223" s="118" t="s">
        <v>380</v>
      </c>
      <c r="I223" s="120" t="s">
        <v>282</v>
      </c>
      <c r="J223" s="121">
        <v>46085</v>
      </c>
      <c r="K223" s="122" t="s">
        <v>1062</v>
      </c>
      <c r="L223" s="123" t="s">
        <v>284</v>
      </c>
      <c r="M223" s="121" t="s">
        <v>1063</v>
      </c>
      <c r="N223" s="124">
        <v>590000</v>
      </c>
      <c r="O223" s="124" t="s">
        <v>293</v>
      </c>
      <c r="P223" s="124" t="s">
        <v>313</v>
      </c>
      <c r="Q223" s="125">
        <f t="shared" si="161"/>
        <v>590000</v>
      </c>
      <c r="R223" s="126">
        <f t="shared" si="162"/>
        <v>0</v>
      </c>
      <c r="S223" s="126">
        <f t="shared" si="163"/>
        <v>590000</v>
      </c>
      <c r="T223" s="126">
        <f t="shared" si="164"/>
        <v>590000</v>
      </c>
      <c r="U223" s="126">
        <f t="shared" si="165"/>
        <v>590000</v>
      </c>
      <c r="V223" s="127" t="s">
        <v>469</v>
      </c>
      <c r="W223" s="128">
        <v>46140</v>
      </c>
      <c r="X223" s="129" t="s">
        <v>1059</v>
      </c>
      <c r="Y223" s="130" t="s">
        <v>1072</v>
      </c>
      <c r="Z223" s="131" t="s">
        <v>1073</v>
      </c>
      <c r="AA223" s="132">
        <v>570000</v>
      </c>
      <c r="AB223" s="132" t="s">
        <v>293</v>
      </c>
      <c r="AC223" s="132" t="s">
        <v>313</v>
      </c>
      <c r="AD223" s="133">
        <f>IF(AB223="IVA Incluido",(AA223/1.19),AA223)</f>
        <v>570000</v>
      </c>
      <c r="AE223" s="134">
        <f t="shared" si="166"/>
        <v>0</v>
      </c>
      <c r="AF223" s="134">
        <f t="shared" si="167"/>
        <v>570000</v>
      </c>
      <c r="AG223" s="134">
        <f t="shared" si="168"/>
        <v>570000</v>
      </c>
      <c r="AH223" s="134">
        <f t="shared" si="169"/>
        <v>570000</v>
      </c>
      <c r="AI223" s="135" t="s">
        <v>546</v>
      </c>
      <c r="AJ223" s="136">
        <v>46149</v>
      </c>
      <c r="AK223" s="137" t="s">
        <v>1055</v>
      </c>
      <c r="AL223" s="138" t="s">
        <v>284</v>
      </c>
      <c r="AM223" s="139" t="s">
        <v>1055</v>
      </c>
      <c r="AN223" s="140">
        <v>466000</v>
      </c>
      <c r="AO223" s="140" t="s">
        <v>293</v>
      </c>
      <c r="AP223" s="141" t="s">
        <v>313</v>
      </c>
      <c r="AQ223" s="142">
        <f t="shared" ref="AQ223:AQ228" si="172">IF(AO223="IVA Incluido",(AN223/1.19),AN223)</f>
        <v>466000</v>
      </c>
      <c r="AR223" s="143">
        <f t="shared" ref="AR223:AR228" si="173">IF(AP223="Si tiene IVA",AQ223*19%,0)</f>
        <v>0</v>
      </c>
      <c r="AS223" s="143">
        <f t="shared" ref="AS223:AS228" si="174">AQ223+AR223</f>
        <v>466000</v>
      </c>
      <c r="AT223" s="143">
        <f t="shared" ref="AT223:AT228" si="175">IF(AB223="","",(AN223*G223))</f>
        <v>466000</v>
      </c>
      <c r="AU223" s="143">
        <f t="shared" ref="AU223:AU228" si="176">IF(AB223="","",(AS223*G223))</f>
        <v>466000</v>
      </c>
      <c r="AV223" s="144">
        <f>IF(A223="","",AVERAGE(S223,AF223,AS223))</f>
        <v>542000</v>
      </c>
      <c r="AW223" s="144">
        <f>IF(A223="","",AVERAGE(U223,AH223,AU223))</f>
        <v>542000</v>
      </c>
      <c r="AX223" s="144">
        <f>IF(N223="","",STDEV(U223,AH223,AU223))</f>
        <v>66573.267908372945</v>
      </c>
      <c r="AY223" s="145">
        <f t="shared" si="170"/>
        <v>0.12282890758002389</v>
      </c>
      <c r="AZ223" s="5"/>
      <c r="BA223" s="7">
        <f t="shared" si="171"/>
        <v>3</v>
      </c>
    </row>
    <row r="224" spans="1:53" ht="409.5">
      <c r="A224" s="6" t="s">
        <v>278</v>
      </c>
      <c r="B224" s="6" t="s">
        <v>333</v>
      </c>
      <c r="C224" s="6">
        <v>78111803</v>
      </c>
      <c r="D224" s="6" t="s">
        <v>1074</v>
      </c>
      <c r="E224" s="117" t="s">
        <v>1054</v>
      </c>
      <c r="F224" s="118" t="s">
        <v>57</v>
      </c>
      <c r="G224" s="119">
        <v>1</v>
      </c>
      <c r="H224" s="118" t="s">
        <v>58</v>
      </c>
      <c r="I224" s="120" t="s">
        <v>282</v>
      </c>
      <c r="J224" s="121">
        <v>46085</v>
      </c>
      <c r="K224" s="122" t="s">
        <v>1055</v>
      </c>
      <c r="L224" s="123" t="s">
        <v>289</v>
      </c>
      <c r="M224" s="121" t="s">
        <v>1056</v>
      </c>
      <c r="N224" s="124">
        <v>317000</v>
      </c>
      <c r="O224" s="124" t="s">
        <v>293</v>
      </c>
      <c r="P224" s="124" t="s">
        <v>313</v>
      </c>
      <c r="Q224" s="125">
        <f t="shared" si="161"/>
        <v>317000</v>
      </c>
      <c r="R224" s="126">
        <f t="shared" si="162"/>
        <v>0</v>
      </c>
      <c r="S224" s="126">
        <f t="shared" si="163"/>
        <v>317000</v>
      </c>
      <c r="T224" s="126">
        <f t="shared" si="164"/>
        <v>317000</v>
      </c>
      <c r="U224" s="126">
        <f t="shared" si="165"/>
        <v>317000</v>
      </c>
      <c r="V224" s="127" t="s">
        <v>469</v>
      </c>
      <c r="W224" s="128">
        <v>46140</v>
      </c>
      <c r="X224" s="129" t="s">
        <v>1059</v>
      </c>
      <c r="Y224" s="130" t="s">
        <v>1075</v>
      </c>
      <c r="Z224" s="131" t="s">
        <v>1060</v>
      </c>
      <c r="AA224" s="132">
        <v>350000</v>
      </c>
      <c r="AB224" s="132" t="s">
        <v>293</v>
      </c>
      <c r="AC224" s="132" t="s">
        <v>313</v>
      </c>
      <c r="AD224" s="133">
        <f>IF(AB224="IVA Incluido",(AA224/1.19),IF(AB224="Ipoconsumo Incluido",(AA224/1.08),AA224))</f>
        <v>350000</v>
      </c>
      <c r="AE224" s="134">
        <f t="shared" si="166"/>
        <v>0</v>
      </c>
      <c r="AF224" s="134">
        <f t="shared" si="167"/>
        <v>350000</v>
      </c>
      <c r="AG224" s="134">
        <f>IF(AB224="","",(AA224*G224))</f>
        <v>350000</v>
      </c>
      <c r="AH224" s="134">
        <f>IF(AB224="","",(AF224*G224))</f>
        <v>350000</v>
      </c>
      <c r="AI224" s="135"/>
      <c r="AJ224" s="136"/>
      <c r="AK224" s="137"/>
      <c r="AL224" s="138"/>
      <c r="AM224" s="139"/>
      <c r="AN224" s="140"/>
      <c r="AO224" s="140"/>
      <c r="AP224" s="141"/>
      <c r="AQ224" s="142">
        <f t="shared" si="172"/>
        <v>0</v>
      </c>
      <c r="AR224" s="143">
        <f t="shared" si="173"/>
        <v>0</v>
      </c>
      <c r="AS224" s="143">
        <f t="shared" si="174"/>
        <v>0</v>
      </c>
      <c r="AT224" s="143">
        <f t="shared" si="175"/>
        <v>0</v>
      </c>
      <c r="AU224" s="143">
        <f t="shared" si="176"/>
        <v>0</v>
      </c>
      <c r="AV224" s="144">
        <f>IF(A224="","",AVERAGE(S224,AF224))</f>
        <v>333500</v>
      </c>
      <c r="AW224" s="144">
        <f>IF(A224="","",AVERAGE(U224,AH224))</f>
        <v>333500</v>
      </c>
      <c r="AX224" s="144">
        <f>IF(N224="","",STDEV(U224,AH224))</f>
        <v>23334.523779156068</v>
      </c>
      <c r="AY224" s="145">
        <f t="shared" si="170"/>
        <v>6.9968587043946234E-2</v>
      </c>
      <c r="AZ224" s="5" t="s">
        <v>1067</v>
      </c>
      <c r="BA224" s="7">
        <f t="shared" si="171"/>
        <v>2</v>
      </c>
    </row>
    <row r="225" spans="1:53" ht="409.5">
      <c r="A225" s="6" t="s">
        <v>278</v>
      </c>
      <c r="B225" s="6" t="s">
        <v>333</v>
      </c>
      <c r="C225" s="6">
        <v>78111803</v>
      </c>
      <c r="D225" s="6" t="s">
        <v>1076</v>
      </c>
      <c r="E225" s="117" t="s">
        <v>1054</v>
      </c>
      <c r="F225" s="118" t="s">
        <v>362</v>
      </c>
      <c r="G225" s="119">
        <v>1</v>
      </c>
      <c r="H225" s="118" t="s">
        <v>380</v>
      </c>
      <c r="I225" s="120" t="s">
        <v>469</v>
      </c>
      <c r="J225" s="121">
        <v>46140</v>
      </c>
      <c r="K225" s="122" t="s">
        <v>1059</v>
      </c>
      <c r="L225" s="123" t="s">
        <v>289</v>
      </c>
      <c r="M225" s="121" t="s">
        <v>1060</v>
      </c>
      <c r="N225" s="124">
        <v>175000</v>
      </c>
      <c r="O225" s="124" t="s">
        <v>293</v>
      </c>
      <c r="P225" s="124" t="s">
        <v>313</v>
      </c>
      <c r="Q225" s="125">
        <f t="shared" si="161"/>
        <v>175000</v>
      </c>
      <c r="R225" s="126">
        <f t="shared" si="162"/>
        <v>0</v>
      </c>
      <c r="S225" s="126">
        <f t="shared" si="163"/>
        <v>175000</v>
      </c>
      <c r="T225" s="126">
        <f t="shared" si="164"/>
        <v>175000</v>
      </c>
      <c r="U225" s="126">
        <f t="shared" si="165"/>
        <v>175000</v>
      </c>
      <c r="V225" s="127" t="s">
        <v>282</v>
      </c>
      <c r="W225" s="128">
        <v>46085</v>
      </c>
      <c r="X225" s="129" t="s">
        <v>1055</v>
      </c>
      <c r="Y225" s="130" t="s">
        <v>289</v>
      </c>
      <c r="Z225" s="131" t="s">
        <v>1056</v>
      </c>
      <c r="AA225" s="132">
        <v>165000</v>
      </c>
      <c r="AB225" s="132" t="s">
        <v>293</v>
      </c>
      <c r="AC225" s="132" t="s">
        <v>313</v>
      </c>
      <c r="AD225" s="133">
        <f t="shared" ref="AD225:AD231" si="177">IF(AB225="IVA Incluido",(AA225/1.19),AA225)</f>
        <v>165000</v>
      </c>
      <c r="AE225" s="134">
        <f t="shared" si="166"/>
        <v>0</v>
      </c>
      <c r="AF225" s="134">
        <f t="shared" si="167"/>
        <v>165000</v>
      </c>
      <c r="AG225" s="134">
        <f t="shared" ref="AG225:AG231" si="178">IF(O225="","",(AA225*G225))</f>
        <v>165000</v>
      </c>
      <c r="AH225" s="134">
        <f t="shared" ref="AH225:AH231" si="179">IF(O225="","",(AF225*G225))</f>
        <v>165000</v>
      </c>
      <c r="AI225" s="135"/>
      <c r="AJ225" s="136"/>
      <c r="AK225" s="137"/>
      <c r="AL225" s="138"/>
      <c r="AM225" s="139"/>
      <c r="AN225" s="140"/>
      <c r="AO225" s="140"/>
      <c r="AP225" s="141"/>
      <c r="AQ225" s="142">
        <f t="shared" si="172"/>
        <v>0</v>
      </c>
      <c r="AR225" s="143">
        <f t="shared" si="173"/>
        <v>0</v>
      </c>
      <c r="AS225" s="143">
        <f t="shared" si="174"/>
        <v>0</v>
      </c>
      <c r="AT225" s="143">
        <f t="shared" si="175"/>
        <v>0</v>
      </c>
      <c r="AU225" s="143">
        <f t="shared" si="176"/>
        <v>0</v>
      </c>
      <c r="AV225" s="144">
        <f>IF(A225="","",AVERAGE(S225,AF225))</f>
        <v>170000</v>
      </c>
      <c r="AW225" s="144">
        <f>IF(A225="","",AVERAGE(U225,AH225))</f>
        <v>170000</v>
      </c>
      <c r="AX225" s="144">
        <f>IF(N225="","",STDEV(U225,AH225))</f>
        <v>7071.0678118654751</v>
      </c>
      <c r="AY225" s="145">
        <f t="shared" si="170"/>
        <v>4.1594516540385144E-2</v>
      </c>
      <c r="AZ225" s="5" t="s">
        <v>1067</v>
      </c>
      <c r="BA225" s="7">
        <f t="shared" si="171"/>
        <v>2</v>
      </c>
    </row>
    <row r="226" spans="1:53" ht="409.5">
      <c r="A226" s="6" t="s">
        <v>278</v>
      </c>
      <c r="B226" s="6" t="s">
        <v>333</v>
      </c>
      <c r="C226" s="6">
        <v>78111803</v>
      </c>
      <c r="D226" s="6" t="s">
        <v>1077</v>
      </c>
      <c r="E226" s="117" t="s">
        <v>1065</v>
      </c>
      <c r="F226" s="118" t="s">
        <v>362</v>
      </c>
      <c r="G226" s="119">
        <v>1</v>
      </c>
      <c r="H226" s="118" t="s">
        <v>380</v>
      </c>
      <c r="I226" s="120" t="s">
        <v>282</v>
      </c>
      <c r="J226" s="121">
        <v>46085</v>
      </c>
      <c r="K226" s="122" t="s">
        <v>1055</v>
      </c>
      <c r="L226" s="123" t="s">
        <v>289</v>
      </c>
      <c r="M226" s="121" t="s">
        <v>1056</v>
      </c>
      <c r="N226" s="124">
        <v>300000</v>
      </c>
      <c r="O226" s="124" t="s">
        <v>293</v>
      </c>
      <c r="P226" s="124" t="s">
        <v>313</v>
      </c>
      <c r="Q226" s="125">
        <f t="shared" si="161"/>
        <v>300000</v>
      </c>
      <c r="R226" s="126">
        <f t="shared" si="162"/>
        <v>0</v>
      </c>
      <c r="S226" s="126">
        <f t="shared" si="163"/>
        <v>300000</v>
      </c>
      <c r="T226" s="126">
        <f t="shared" si="164"/>
        <v>300000</v>
      </c>
      <c r="U226" s="126">
        <f t="shared" si="165"/>
        <v>300000</v>
      </c>
      <c r="V226" s="127" t="s">
        <v>282</v>
      </c>
      <c r="W226" s="128">
        <v>46085</v>
      </c>
      <c r="X226" s="129" t="s">
        <v>1062</v>
      </c>
      <c r="Y226" s="130" t="s">
        <v>284</v>
      </c>
      <c r="Z226" s="131" t="s">
        <v>1063</v>
      </c>
      <c r="AA226" s="132">
        <v>400000</v>
      </c>
      <c r="AB226" s="132" t="s">
        <v>293</v>
      </c>
      <c r="AC226" s="132" t="s">
        <v>313</v>
      </c>
      <c r="AD226" s="133">
        <f t="shared" si="177"/>
        <v>400000</v>
      </c>
      <c r="AE226" s="134">
        <f t="shared" si="166"/>
        <v>0</v>
      </c>
      <c r="AF226" s="134">
        <f t="shared" si="167"/>
        <v>400000</v>
      </c>
      <c r="AG226" s="134">
        <f t="shared" si="178"/>
        <v>400000</v>
      </c>
      <c r="AH226" s="134">
        <f t="shared" si="179"/>
        <v>400000</v>
      </c>
      <c r="AI226" s="135" t="s">
        <v>469</v>
      </c>
      <c r="AJ226" s="136">
        <v>46141</v>
      </c>
      <c r="AK226" s="137" t="s">
        <v>1059</v>
      </c>
      <c r="AL226" s="138" t="s">
        <v>289</v>
      </c>
      <c r="AM226" s="139" t="s">
        <v>1060</v>
      </c>
      <c r="AN226" s="140">
        <v>250000</v>
      </c>
      <c r="AO226" s="140" t="s">
        <v>293</v>
      </c>
      <c r="AP226" s="141" t="s">
        <v>313</v>
      </c>
      <c r="AQ226" s="142">
        <f t="shared" si="172"/>
        <v>250000</v>
      </c>
      <c r="AR226" s="143">
        <f t="shared" si="173"/>
        <v>0</v>
      </c>
      <c r="AS226" s="143">
        <f t="shared" si="174"/>
        <v>250000</v>
      </c>
      <c r="AT226" s="143">
        <f t="shared" si="175"/>
        <v>250000</v>
      </c>
      <c r="AU226" s="143">
        <f t="shared" si="176"/>
        <v>250000</v>
      </c>
      <c r="AV226" s="144">
        <f>IF(A226="","",AVERAGE(S226,AS226))</f>
        <v>275000</v>
      </c>
      <c r="AW226" s="144">
        <f>IF(A226="","",AVERAGE(U226,AU226))</f>
        <v>275000</v>
      </c>
      <c r="AX226" s="144">
        <f>IF(N226="","",STDEV(U226,AU226))</f>
        <v>35355.33905932738</v>
      </c>
      <c r="AY226" s="145">
        <f t="shared" si="170"/>
        <v>0.12856486930664501</v>
      </c>
      <c r="AZ226" s="5"/>
      <c r="BA226" s="7">
        <f t="shared" si="171"/>
        <v>3</v>
      </c>
    </row>
    <row r="227" spans="1:53" ht="409.5">
      <c r="A227" s="6" t="s">
        <v>278</v>
      </c>
      <c r="B227" s="6" t="s">
        <v>333</v>
      </c>
      <c r="C227" s="6">
        <v>78111803</v>
      </c>
      <c r="D227" s="6" t="s">
        <v>1078</v>
      </c>
      <c r="E227" s="117" t="s">
        <v>1065</v>
      </c>
      <c r="F227" s="118" t="s">
        <v>362</v>
      </c>
      <c r="G227" s="119">
        <v>1</v>
      </c>
      <c r="H227" s="118" t="s">
        <v>380</v>
      </c>
      <c r="I227" s="120" t="s">
        <v>282</v>
      </c>
      <c r="J227" s="121">
        <v>46085</v>
      </c>
      <c r="K227" s="122" t="s">
        <v>1062</v>
      </c>
      <c r="L227" s="123" t="s">
        <v>284</v>
      </c>
      <c r="M227" s="121" t="s">
        <v>1063</v>
      </c>
      <c r="N227" s="124">
        <v>585000</v>
      </c>
      <c r="O227" s="124" t="s">
        <v>293</v>
      </c>
      <c r="P227" s="124" t="s">
        <v>313</v>
      </c>
      <c r="Q227" s="125">
        <f t="shared" si="161"/>
        <v>585000</v>
      </c>
      <c r="R227" s="126">
        <f t="shared" si="162"/>
        <v>0</v>
      </c>
      <c r="S227" s="126">
        <f t="shared" si="163"/>
        <v>585000</v>
      </c>
      <c r="T227" s="126">
        <f t="shared" si="164"/>
        <v>585000</v>
      </c>
      <c r="U227" s="126">
        <f t="shared" si="165"/>
        <v>585000</v>
      </c>
      <c r="V227" s="127" t="s">
        <v>469</v>
      </c>
      <c r="W227" s="128">
        <v>46140</v>
      </c>
      <c r="X227" s="129" t="s">
        <v>1059</v>
      </c>
      <c r="Y227" s="130" t="s">
        <v>289</v>
      </c>
      <c r="Z227" s="131" t="s">
        <v>1073</v>
      </c>
      <c r="AA227" s="132">
        <v>500000</v>
      </c>
      <c r="AB227" s="132" t="s">
        <v>293</v>
      </c>
      <c r="AC227" s="132" t="s">
        <v>313</v>
      </c>
      <c r="AD227" s="133">
        <f t="shared" si="177"/>
        <v>500000</v>
      </c>
      <c r="AE227" s="134">
        <f t="shared" si="166"/>
        <v>0</v>
      </c>
      <c r="AF227" s="134">
        <f t="shared" si="167"/>
        <v>500000</v>
      </c>
      <c r="AG227" s="134">
        <f t="shared" si="178"/>
        <v>500000</v>
      </c>
      <c r="AH227" s="134">
        <f t="shared" si="179"/>
        <v>500000</v>
      </c>
      <c r="AI227" s="135" t="s">
        <v>282</v>
      </c>
      <c r="AJ227" s="136">
        <v>46085</v>
      </c>
      <c r="AK227" s="137" t="s">
        <v>1055</v>
      </c>
      <c r="AL227" s="138" t="s">
        <v>289</v>
      </c>
      <c r="AM227" s="139" t="s">
        <v>1056</v>
      </c>
      <c r="AN227" s="140">
        <v>590000</v>
      </c>
      <c r="AO227" s="140" t="s">
        <v>293</v>
      </c>
      <c r="AP227" s="141" t="s">
        <v>313</v>
      </c>
      <c r="AQ227" s="142">
        <f t="shared" si="172"/>
        <v>590000</v>
      </c>
      <c r="AR227" s="143">
        <f t="shared" si="173"/>
        <v>0</v>
      </c>
      <c r="AS227" s="143">
        <f t="shared" si="174"/>
        <v>590000</v>
      </c>
      <c r="AT227" s="143">
        <f t="shared" si="175"/>
        <v>590000</v>
      </c>
      <c r="AU227" s="143">
        <f t="shared" si="176"/>
        <v>590000</v>
      </c>
      <c r="AV227" s="144">
        <f>IF(A227="","",AVERAGE(S227,AF227,AS227))</f>
        <v>558333.33333333337</v>
      </c>
      <c r="AW227" s="144">
        <f>IF(A227="","",AVERAGE(U227,AH227,AU227))</f>
        <v>558333.33333333337</v>
      </c>
      <c r="AX227" s="144">
        <f>IF(N227="","",STDEV(U227,AH227,AU227))</f>
        <v>50579.969684978394</v>
      </c>
      <c r="AY227" s="145">
        <f t="shared" si="170"/>
        <v>9.0590990480558312E-2</v>
      </c>
      <c r="AZ227" s="5"/>
      <c r="BA227" s="7">
        <f t="shared" si="171"/>
        <v>3</v>
      </c>
    </row>
    <row r="228" spans="1:53" ht="409.5">
      <c r="A228" s="6" t="s">
        <v>278</v>
      </c>
      <c r="B228" s="6" t="s">
        <v>333</v>
      </c>
      <c r="C228" s="6">
        <v>78111803</v>
      </c>
      <c r="D228" s="6" t="s">
        <v>1079</v>
      </c>
      <c r="E228" s="117" t="s">
        <v>1069</v>
      </c>
      <c r="F228" s="118" t="s">
        <v>362</v>
      </c>
      <c r="G228" s="119">
        <v>1</v>
      </c>
      <c r="H228" s="118" t="s">
        <v>380</v>
      </c>
      <c r="I228" s="120" t="s">
        <v>469</v>
      </c>
      <c r="J228" s="121">
        <v>46085</v>
      </c>
      <c r="K228" s="122" t="s">
        <v>1055</v>
      </c>
      <c r="L228" s="123" t="s">
        <v>289</v>
      </c>
      <c r="M228" s="121" t="s">
        <v>1056</v>
      </c>
      <c r="N228" s="124">
        <v>850000</v>
      </c>
      <c r="O228" s="124" t="s">
        <v>293</v>
      </c>
      <c r="P228" s="124" t="s">
        <v>313</v>
      </c>
      <c r="Q228" s="125">
        <f t="shared" si="161"/>
        <v>850000</v>
      </c>
      <c r="R228" s="126">
        <f t="shared" si="162"/>
        <v>0</v>
      </c>
      <c r="S228" s="126">
        <f t="shared" si="163"/>
        <v>850000</v>
      </c>
      <c r="T228" s="126">
        <f t="shared" si="164"/>
        <v>850000</v>
      </c>
      <c r="U228" s="126">
        <f t="shared" si="165"/>
        <v>850000</v>
      </c>
      <c r="V228" s="127" t="s">
        <v>482</v>
      </c>
      <c r="W228" s="128">
        <v>46085</v>
      </c>
      <c r="X228" s="129" t="s">
        <v>1062</v>
      </c>
      <c r="Y228" s="130" t="s">
        <v>284</v>
      </c>
      <c r="Z228" s="131" t="s">
        <v>1063</v>
      </c>
      <c r="AA228" s="132">
        <v>640000</v>
      </c>
      <c r="AB228" s="132" t="s">
        <v>293</v>
      </c>
      <c r="AC228" s="132" t="s">
        <v>313</v>
      </c>
      <c r="AD228" s="133">
        <f t="shared" si="177"/>
        <v>640000</v>
      </c>
      <c r="AE228" s="134">
        <f t="shared" si="166"/>
        <v>0</v>
      </c>
      <c r="AF228" s="134">
        <f t="shared" si="167"/>
        <v>640000</v>
      </c>
      <c r="AG228" s="134">
        <f t="shared" si="178"/>
        <v>640000</v>
      </c>
      <c r="AH228" s="134">
        <f t="shared" si="179"/>
        <v>640000</v>
      </c>
      <c r="AI228" s="135" t="s">
        <v>1080</v>
      </c>
      <c r="AJ228" s="136">
        <v>46133</v>
      </c>
      <c r="AK228" s="137" t="s">
        <v>1081</v>
      </c>
      <c r="AL228" s="138" t="s">
        <v>289</v>
      </c>
      <c r="AM228" s="139" t="s">
        <v>1082</v>
      </c>
      <c r="AN228" s="140">
        <v>540000</v>
      </c>
      <c r="AO228" s="140" t="s">
        <v>293</v>
      </c>
      <c r="AP228" s="141" t="s">
        <v>313</v>
      </c>
      <c r="AQ228" s="142">
        <f t="shared" si="172"/>
        <v>540000</v>
      </c>
      <c r="AR228" s="143">
        <f t="shared" si="173"/>
        <v>0</v>
      </c>
      <c r="AS228" s="143">
        <f t="shared" si="174"/>
        <v>540000</v>
      </c>
      <c r="AT228" s="143">
        <f t="shared" si="175"/>
        <v>540000</v>
      </c>
      <c r="AU228" s="143">
        <f t="shared" si="176"/>
        <v>540000</v>
      </c>
      <c r="AV228" s="144">
        <f>IF(A228="","",AVERAGE(AF228,AS228))</f>
        <v>590000</v>
      </c>
      <c r="AW228" s="144">
        <f>IF(A228="","",AVERAGE(AH228,AU228))</f>
        <v>590000</v>
      </c>
      <c r="AX228" s="144">
        <f>IF(N228="","",STDEV(AH228,AU228))</f>
        <v>70710.67811865476</v>
      </c>
      <c r="AY228" s="145">
        <f t="shared" si="170"/>
        <v>0.11984860698077078</v>
      </c>
      <c r="AZ228" s="5"/>
      <c r="BA228" s="7">
        <f t="shared" si="171"/>
        <v>3</v>
      </c>
    </row>
    <row r="229" spans="1:53" ht="409.5">
      <c r="A229" s="6" t="s">
        <v>278</v>
      </c>
      <c r="B229" s="6" t="s">
        <v>333</v>
      </c>
      <c r="C229" s="6">
        <v>78111803</v>
      </c>
      <c r="D229" s="6" t="s">
        <v>1083</v>
      </c>
      <c r="E229" s="117" t="s">
        <v>1069</v>
      </c>
      <c r="F229" s="118" t="s">
        <v>362</v>
      </c>
      <c r="G229" s="119">
        <v>1</v>
      </c>
      <c r="H229" s="118" t="s">
        <v>380</v>
      </c>
      <c r="I229" s="120" t="s">
        <v>546</v>
      </c>
      <c r="J229" s="121">
        <v>46149</v>
      </c>
      <c r="K229" s="122" t="s">
        <v>1055</v>
      </c>
      <c r="L229" s="123" t="s">
        <v>284</v>
      </c>
      <c r="M229" s="121" t="s">
        <v>1055</v>
      </c>
      <c r="N229" s="124">
        <v>325000</v>
      </c>
      <c r="O229" s="124" t="s">
        <v>293</v>
      </c>
      <c r="P229" s="124" t="s">
        <v>313</v>
      </c>
      <c r="Q229" s="125">
        <f t="shared" si="161"/>
        <v>325000</v>
      </c>
      <c r="R229" s="126">
        <f t="shared" si="162"/>
        <v>0</v>
      </c>
      <c r="S229" s="126">
        <f t="shared" si="163"/>
        <v>325000</v>
      </c>
      <c r="T229" s="126">
        <f t="shared" si="164"/>
        <v>325000</v>
      </c>
      <c r="U229" s="126">
        <f t="shared" si="165"/>
        <v>325000</v>
      </c>
      <c r="V229" s="127" t="s">
        <v>546</v>
      </c>
      <c r="W229" s="128">
        <v>46149</v>
      </c>
      <c r="X229" s="129" t="s">
        <v>1059</v>
      </c>
      <c r="Y229" s="130" t="s">
        <v>284</v>
      </c>
      <c r="Z229" s="131" t="s">
        <v>1073</v>
      </c>
      <c r="AA229" s="132">
        <v>270000</v>
      </c>
      <c r="AB229" s="132" t="s">
        <v>293</v>
      </c>
      <c r="AC229" s="132" t="s">
        <v>313</v>
      </c>
      <c r="AD229" s="133">
        <f t="shared" si="177"/>
        <v>270000</v>
      </c>
      <c r="AE229" s="134">
        <f t="shared" si="166"/>
        <v>0</v>
      </c>
      <c r="AF229" s="134">
        <f t="shared" si="167"/>
        <v>270000</v>
      </c>
      <c r="AG229" s="134">
        <f t="shared" si="178"/>
        <v>270000</v>
      </c>
      <c r="AH229" s="134">
        <f t="shared" si="179"/>
        <v>270000</v>
      </c>
      <c r="AI229" s="135"/>
      <c r="AJ229" s="136"/>
      <c r="AK229" s="137"/>
      <c r="AL229" s="138"/>
      <c r="AM229" s="139"/>
      <c r="AN229" s="140"/>
      <c r="AO229" s="140"/>
      <c r="AP229" s="141"/>
      <c r="AQ229" s="142"/>
      <c r="AR229" s="143"/>
      <c r="AS229" s="143"/>
      <c r="AT229" s="143"/>
      <c r="AU229" s="143"/>
      <c r="AV229" s="144">
        <f>IF(A229="","",AVERAGE(AF229,AS229))</f>
        <v>270000</v>
      </c>
      <c r="AW229" s="144">
        <f>IF(A229="","",AVERAGE(AH229,AU229))</f>
        <v>270000</v>
      </c>
      <c r="AX229" s="144">
        <f>IF(N229="","",STDEV(U229,AH229,AU229))</f>
        <v>38890.872965260111</v>
      </c>
      <c r="AY229" s="145">
        <f t="shared" si="170"/>
        <v>0.1440402702417041</v>
      </c>
      <c r="AZ229" s="5" t="s">
        <v>1084</v>
      </c>
      <c r="BA229" s="7">
        <f t="shared" si="171"/>
        <v>2</v>
      </c>
    </row>
    <row r="230" spans="1:53" ht="70">
      <c r="A230" s="6" t="s">
        <v>278</v>
      </c>
      <c r="B230" s="6" t="s">
        <v>351</v>
      </c>
      <c r="C230" s="6">
        <v>31201632</v>
      </c>
      <c r="D230" s="6" t="s">
        <v>1085</v>
      </c>
      <c r="E230" s="117" t="s">
        <v>1086</v>
      </c>
      <c r="F230" s="118" t="s">
        <v>57</v>
      </c>
      <c r="G230" s="119">
        <v>1</v>
      </c>
      <c r="H230" s="118" t="s">
        <v>58</v>
      </c>
      <c r="I230" s="120" t="s">
        <v>282</v>
      </c>
      <c r="J230" s="121">
        <v>46091</v>
      </c>
      <c r="K230" s="122" t="s">
        <v>695</v>
      </c>
      <c r="L230" s="123" t="s">
        <v>289</v>
      </c>
      <c r="M230" s="121" t="s">
        <v>696</v>
      </c>
      <c r="N230" s="124">
        <v>13950</v>
      </c>
      <c r="O230" s="124" t="s">
        <v>293</v>
      </c>
      <c r="P230" s="124" t="s">
        <v>287</v>
      </c>
      <c r="Q230" s="125">
        <f t="shared" si="161"/>
        <v>13950</v>
      </c>
      <c r="R230" s="126">
        <f t="shared" si="162"/>
        <v>2650.5</v>
      </c>
      <c r="S230" s="126">
        <f t="shared" si="163"/>
        <v>16600.5</v>
      </c>
      <c r="T230" s="126">
        <f t="shared" si="164"/>
        <v>13950</v>
      </c>
      <c r="U230" s="126">
        <f t="shared" si="165"/>
        <v>16600.5</v>
      </c>
      <c r="V230" s="127" t="s">
        <v>282</v>
      </c>
      <c r="W230" s="128">
        <v>46091</v>
      </c>
      <c r="X230" s="129" t="s">
        <v>832</v>
      </c>
      <c r="Y230" s="130" t="s">
        <v>289</v>
      </c>
      <c r="Z230" s="131" t="s">
        <v>1018</v>
      </c>
      <c r="AA230" s="132">
        <v>14800</v>
      </c>
      <c r="AB230" s="132" t="s">
        <v>286</v>
      </c>
      <c r="AC230" s="132" t="s">
        <v>287</v>
      </c>
      <c r="AD230" s="133">
        <f t="shared" si="177"/>
        <v>12436.974789915967</v>
      </c>
      <c r="AE230" s="134">
        <f t="shared" si="166"/>
        <v>2363.0252100840335</v>
      </c>
      <c r="AF230" s="134">
        <f t="shared" si="167"/>
        <v>14800</v>
      </c>
      <c r="AG230" s="134">
        <f t="shared" si="178"/>
        <v>14800</v>
      </c>
      <c r="AH230" s="134">
        <f t="shared" si="179"/>
        <v>14800</v>
      </c>
      <c r="AI230" s="135" t="s">
        <v>282</v>
      </c>
      <c r="AJ230" s="136">
        <v>46091</v>
      </c>
      <c r="AK230" s="137" t="s">
        <v>1087</v>
      </c>
      <c r="AL230" s="138" t="s">
        <v>289</v>
      </c>
      <c r="AM230" s="139" t="s">
        <v>1088</v>
      </c>
      <c r="AN230" s="140">
        <v>14000</v>
      </c>
      <c r="AO230" s="140" t="s">
        <v>286</v>
      </c>
      <c r="AP230" s="141" t="s">
        <v>287</v>
      </c>
      <c r="AQ230" s="142">
        <f>IF(AO230="IVA Incluido",(AN230/1.19),AN230)</f>
        <v>11764.705882352942</v>
      </c>
      <c r="AR230" s="143">
        <f>IF(AP230="Si tiene IVA",AQ230*19%,0)</f>
        <v>2235.294117647059</v>
      </c>
      <c r="AS230" s="143">
        <f>AQ230+AR230</f>
        <v>14000.000000000002</v>
      </c>
      <c r="AT230" s="143">
        <f>IF(AB230="","",(AN230*G230))</f>
        <v>14000</v>
      </c>
      <c r="AU230" s="143">
        <f>IF(AB230="","",(AS230*G230))</f>
        <v>14000.000000000002</v>
      </c>
      <c r="AV230" s="144">
        <f>IF(A230="","",AVERAGE(S230,AF230,AS230))</f>
        <v>15133.5</v>
      </c>
      <c r="AW230" s="144">
        <f>IF(A230="","",AVERAGE(U230,AH230,AU230))</f>
        <v>15133.5</v>
      </c>
      <c r="AX230" s="144">
        <f>IF(N230="","",STDEV(U230,AH230,AU230))</f>
        <v>1331.940970914251</v>
      </c>
      <c r="AY230" s="145">
        <f t="shared" si="170"/>
        <v>8.8012751241566795E-2</v>
      </c>
      <c r="AZ230" s="5"/>
      <c r="BA230" s="7">
        <f t="shared" si="171"/>
        <v>3</v>
      </c>
    </row>
    <row r="231" spans="1:53" ht="70">
      <c r="A231" s="6" t="s">
        <v>278</v>
      </c>
      <c r="B231" s="6" t="s">
        <v>351</v>
      </c>
      <c r="C231" s="6">
        <v>31201632</v>
      </c>
      <c r="D231" s="6" t="s">
        <v>1089</v>
      </c>
      <c r="E231" s="117" t="s">
        <v>1090</v>
      </c>
      <c r="F231" s="118" t="s">
        <v>57</v>
      </c>
      <c r="G231" s="119">
        <v>1</v>
      </c>
      <c r="H231" s="118" t="s">
        <v>58</v>
      </c>
      <c r="I231" s="120" t="s">
        <v>282</v>
      </c>
      <c r="J231" s="121">
        <v>46091</v>
      </c>
      <c r="K231" s="122" t="s">
        <v>695</v>
      </c>
      <c r="L231" s="123" t="s">
        <v>289</v>
      </c>
      <c r="M231" s="121" t="s">
        <v>696</v>
      </c>
      <c r="N231" s="124">
        <v>13950</v>
      </c>
      <c r="O231" s="124" t="s">
        <v>293</v>
      </c>
      <c r="P231" s="124" t="s">
        <v>287</v>
      </c>
      <c r="Q231" s="125">
        <f t="shared" si="161"/>
        <v>13950</v>
      </c>
      <c r="R231" s="126">
        <f t="shared" si="162"/>
        <v>2650.5</v>
      </c>
      <c r="S231" s="126">
        <f t="shared" si="163"/>
        <v>16600.5</v>
      </c>
      <c r="T231" s="126"/>
      <c r="U231" s="126">
        <f t="shared" si="165"/>
        <v>16600.5</v>
      </c>
      <c r="V231" s="127" t="s">
        <v>282</v>
      </c>
      <c r="W231" s="128">
        <v>46091</v>
      </c>
      <c r="X231" s="129" t="s">
        <v>832</v>
      </c>
      <c r="Y231" s="130" t="s">
        <v>289</v>
      </c>
      <c r="Z231" s="131" t="s">
        <v>1018</v>
      </c>
      <c r="AA231" s="132">
        <v>14800</v>
      </c>
      <c r="AB231" s="132" t="s">
        <v>286</v>
      </c>
      <c r="AC231" s="132" t="s">
        <v>287</v>
      </c>
      <c r="AD231" s="133">
        <f t="shared" si="177"/>
        <v>12436.974789915967</v>
      </c>
      <c r="AE231" s="134">
        <f t="shared" si="166"/>
        <v>2363.0252100840335</v>
      </c>
      <c r="AF231" s="134">
        <f t="shared" si="167"/>
        <v>14800</v>
      </c>
      <c r="AG231" s="134">
        <f t="shared" si="178"/>
        <v>14800</v>
      </c>
      <c r="AH231" s="134">
        <f t="shared" si="179"/>
        <v>14800</v>
      </c>
      <c r="AI231" s="135" t="s">
        <v>282</v>
      </c>
      <c r="AJ231" s="136">
        <v>46091</v>
      </c>
      <c r="AK231" s="137" t="s">
        <v>358</v>
      </c>
      <c r="AL231" s="138" t="s">
        <v>289</v>
      </c>
      <c r="AM231" s="139" t="s">
        <v>1091</v>
      </c>
      <c r="AN231" s="140">
        <v>14400</v>
      </c>
      <c r="AO231" s="140" t="s">
        <v>286</v>
      </c>
      <c r="AP231" s="141" t="s">
        <v>287</v>
      </c>
      <c r="AQ231" s="142">
        <f>IF(AO231="IVA Incluido",(AN231/1.19),AN231)</f>
        <v>12100.840336134454</v>
      </c>
      <c r="AR231" s="143">
        <f>IF(AP231="Si tiene IVA",AQ231*19%,0)</f>
        <v>2299.159663865546</v>
      </c>
      <c r="AS231" s="143">
        <f>AQ231+AR231</f>
        <v>14400</v>
      </c>
      <c r="AT231" s="143">
        <f>IF(AB231="","",(AN231*G231))</f>
        <v>14400</v>
      </c>
      <c r="AU231" s="143">
        <f>IF(AB231="","",(AS231*G231))</f>
        <v>14400</v>
      </c>
      <c r="AV231" s="144">
        <f>IF(A231="","",AVERAGE(S231,AF231,AS231))</f>
        <v>15266.833333333334</v>
      </c>
      <c r="AW231" s="144">
        <f>IF(A231="","",AVERAGE(U231,AH231,AU231))</f>
        <v>15266.833333333334</v>
      </c>
      <c r="AX231" s="144">
        <f>IF(N231="","",STDEV(U231,AH231,AU231))</f>
        <v>1172.1774965137888</v>
      </c>
      <c r="AY231" s="145">
        <f t="shared" si="170"/>
        <v>7.6779347158685299E-2</v>
      </c>
      <c r="AZ231" s="5"/>
      <c r="BA231" s="7">
        <f t="shared" si="171"/>
        <v>3</v>
      </c>
    </row>
    <row r="232" spans="1:53" ht="336">
      <c r="A232" s="6" t="s">
        <v>344</v>
      </c>
      <c r="B232" s="6" t="s">
        <v>344</v>
      </c>
      <c r="C232" s="6" t="s">
        <v>344</v>
      </c>
      <c r="D232" s="6" t="s">
        <v>1092</v>
      </c>
      <c r="E232" s="117" t="s">
        <v>1093</v>
      </c>
      <c r="F232" s="118" t="s">
        <v>347</v>
      </c>
      <c r="G232" s="119">
        <v>1</v>
      </c>
      <c r="H232" s="118"/>
      <c r="I232" s="120" t="s">
        <v>344</v>
      </c>
      <c r="J232" s="121" t="s">
        <v>344</v>
      </c>
      <c r="K232" s="122" t="s">
        <v>344</v>
      </c>
      <c r="L232" s="123" t="s">
        <v>344</v>
      </c>
      <c r="M232" s="121" t="s">
        <v>344</v>
      </c>
      <c r="N232" s="124"/>
      <c r="O232" s="124"/>
      <c r="P232" s="124"/>
      <c r="Q232" s="125" t="s">
        <v>348</v>
      </c>
      <c r="R232" s="126" t="s">
        <v>348</v>
      </c>
      <c r="S232" s="126" t="s">
        <v>348</v>
      </c>
      <c r="T232" s="126" t="s">
        <v>348</v>
      </c>
      <c r="U232" s="126" t="s">
        <v>348</v>
      </c>
      <c r="V232" s="127" t="s">
        <v>344</v>
      </c>
      <c r="W232" s="128" t="s">
        <v>344</v>
      </c>
      <c r="X232" s="129" t="s">
        <v>344</v>
      </c>
      <c r="Y232" s="130" t="s">
        <v>344</v>
      </c>
      <c r="Z232" s="131" t="s">
        <v>349</v>
      </c>
      <c r="AA232" s="132" t="s">
        <v>344</v>
      </c>
      <c r="AB232" s="132" t="s">
        <v>344</v>
      </c>
      <c r="AC232" s="132" t="s">
        <v>344</v>
      </c>
      <c r="AD232" s="133" t="s">
        <v>344</v>
      </c>
      <c r="AE232" s="134" t="s">
        <v>344</v>
      </c>
      <c r="AF232" s="134">
        <v>171496</v>
      </c>
      <c r="AG232" s="134">
        <v>5.5599999999999997E-2</v>
      </c>
      <c r="AH232" s="134">
        <v>181031</v>
      </c>
      <c r="AI232" s="135" t="s">
        <v>344</v>
      </c>
      <c r="AJ232" s="136" t="s">
        <v>344</v>
      </c>
      <c r="AK232" s="137" t="s">
        <v>344</v>
      </c>
      <c r="AL232" s="138" t="s">
        <v>344</v>
      </c>
      <c r="AM232" s="139" t="s">
        <v>350</v>
      </c>
      <c r="AN232" s="140" t="s">
        <v>344</v>
      </c>
      <c r="AO232" s="140" t="s">
        <v>344</v>
      </c>
      <c r="AP232" s="141" t="s">
        <v>344</v>
      </c>
      <c r="AQ232" s="142">
        <v>146996</v>
      </c>
      <c r="AR232" s="143">
        <v>27929</v>
      </c>
      <c r="AS232" s="143">
        <v>174925</v>
      </c>
      <c r="AT232" s="143">
        <v>146996</v>
      </c>
      <c r="AU232" s="143">
        <v>174925</v>
      </c>
      <c r="AV232" s="144">
        <v>177978</v>
      </c>
      <c r="AW232" s="144">
        <v>177978</v>
      </c>
      <c r="AX232" s="144">
        <v>4317.0600000000004</v>
      </c>
      <c r="AY232" s="145">
        <v>2.4299999999999999E-2</v>
      </c>
      <c r="AZ232" s="5"/>
      <c r="BA232" s="7"/>
    </row>
    <row r="233" spans="1:53" ht="56">
      <c r="A233" s="6" t="s">
        <v>278</v>
      </c>
      <c r="B233" s="6" t="s">
        <v>351</v>
      </c>
      <c r="C233" s="6">
        <v>44121506</v>
      </c>
      <c r="D233" s="6" t="s">
        <v>1094</v>
      </c>
      <c r="E233" s="117" t="s">
        <v>1095</v>
      </c>
      <c r="F233" s="118" t="s">
        <v>57</v>
      </c>
      <c r="G233" s="119">
        <v>1</v>
      </c>
      <c r="H233" s="118" t="s">
        <v>58</v>
      </c>
      <c r="I233" s="120" t="s">
        <v>295</v>
      </c>
      <c r="J233" s="121">
        <v>46069</v>
      </c>
      <c r="K233" s="122" t="s">
        <v>358</v>
      </c>
      <c r="L233" s="123" t="s">
        <v>289</v>
      </c>
      <c r="M233" s="121" t="s">
        <v>870</v>
      </c>
      <c r="N233" s="124">
        <v>8200</v>
      </c>
      <c r="O233" s="124" t="s">
        <v>286</v>
      </c>
      <c r="P233" s="124" t="s">
        <v>287</v>
      </c>
      <c r="Q233" s="125">
        <f>IF(O233="IVA Incluido",(N233/1.19),N233)</f>
        <v>6890.7563025210084</v>
      </c>
      <c r="R233" s="126">
        <f>IF(P233="Si tiene IVA",Q233*19%,0)</f>
        <v>1309.2436974789916</v>
      </c>
      <c r="S233" s="126">
        <f>Q233+R233</f>
        <v>8200</v>
      </c>
      <c r="T233" s="126">
        <f>IF(B233="","",(N233*G233))</f>
        <v>8200</v>
      </c>
      <c r="U233" s="126">
        <f>IF(B233="","",(S233*G233))</f>
        <v>8200</v>
      </c>
      <c r="V233" s="127" t="s">
        <v>295</v>
      </c>
      <c r="W233" s="128">
        <v>46069</v>
      </c>
      <c r="X233" s="129" t="s">
        <v>1096</v>
      </c>
      <c r="Y233" s="130" t="s">
        <v>289</v>
      </c>
      <c r="Z233" s="131" t="s">
        <v>1097</v>
      </c>
      <c r="AA233" s="132">
        <v>10500</v>
      </c>
      <c r="AB233" s="132" t="s">
        <v>286</v>
      </c>
      <c r="AC233" s="132" t="s">
        <v>287</v>
      </c>
      <c r="AD233" s="133">
        <f>IF(AB233="IVA Incluido",(AA233/1.19),AA233)</f>
        <v>8823.5294117647063</v>
      </c>
      <c r="AE233" s="134">
        <f>IF(AC233="Si tiene IVA",AD233*19%,0)</f>
        <v>1676.4705882352941</v>
      </c>
      <c r="AF233" s="134">
        <f>AD233+AE233</f>
        <v>10500</v>
      </c>
      <c r="AG233" s="134">
        <f>IF(O233="","",(AA233*G233))</f>
        <v>10500</v>
      </c>
      <c r="AH233" s="134">
        <f>IF(O233="","",(AF233*G233))</f>
        <v>10500</v>
      </c>
      <c r="AI233" s="135" t="s">
        <v>295</v>
      </c>
      <c r="AJ233" s="136">
        <v>46069</v>
      </c>
      <c r="AK233" s="137" t="s">
        <v>577</v>
      </c>
      <c r="AL233" s="138" t="s">
        <v>289</v>
      </c>
      <c r="AM233" s="139" t="s">
        <v>578</v>
      </c>
      <c r="AN233" s="140">
        <v>6126</v>
      </c>
      <c r="AO233" s="140" t="s">
        <v>293</v>
      </c>
      <c r="AP233" s="141" t="s">
        <v>287</v>
      </c>
      <c r="AQ233" s="142">
        <f>IF(AO233="IVA Incluido",(AN233/1.19),AN233)</f>
        <v>6126</v>
      </c>
      <c r="AR233" s="143">
        <f>IF(AP233="Si tiene IVA",AQ233*19%,0)</f>
        <v>1163.94</v>
      </c>
      <c r="AS233" s="143">
        <f>AQ233+AR233</f>
        <v>7289.9400000000005</v>
      </c>
      <c r="AT233" s="143">
        <f>IF(AB233="","",(AN233*G233))</f>
        <v>6126</v>
      </c>
      <c r="AU233" s="143">
        <f>IF(AB233="","",(AS233*G233))</f>
        <v>7289.9400000000005</v>
      </c>
      <c r="AV233" s="144">
        <f>IF(A233="","",AVERAGE(S233,AF233,AS233))</f>
        <v>8663.3133333333335</v>
      </c>
      <c r="AW233" s="144">
        <f>IF(A233="","",AVERAGE(U233,AH233,AU233))</f>
        <v>8663.3133333333335</v>
      </c>
      <c r="AX233" s="144">
        <f>IF(N233="","",STDEV(U233,AH233,AU233))</f>
        <v>1654.423082084294</v>
      </c>
      <c r="AY233" s="145">
        <f>IF(N233="","",(AX233/AW233))</f>
        <v>0.19096886126912499</v>
      </c>
      <c r="AZ233" s="5"/>
      <c r="BA233" s="7">
        <f>COUNTA(M233,Z233,AM233)</f>
        <v>3</v>
      </c>
    </row>
    <row r="234" spans="1:53" ht="336">
      <c r="A234" s="6" t="s">
        <v>344</v>
      </c>
      <c r="B234" s="6" t="s">
        <v>344</v>
      </c>
      <c r="C234" s="6" t="s">
        <v>344</v>
      </c>
      <c r="D234" s="6" t="s">
        <v>1098</v>
      </c>
      <c r="E234" s="117" t="s">
        <v>1099</v>
      </c>
      <c r="F234" s="118" t="s">
        <v>347</v>
      </c>
      <c r="G234" s="119">
        <v>1</v>
      </c>
      <c r="H234" s="118"/>
      <c r="I234" s="120" t="s">
        <v>344</v>
      </c>
      <c r="J234" s="121" t="s">
        <v>344</v>
      </c>
      <c r="K234" s="122" t="s">
        <v>344</v>
      </c>
      <c r="L234" s="123" t="s">
        <v>344</v>
      </c>
      <c r="M234" s="121" t="s">
        <v>344</v>
      </c>
      <c r="N234" s="124"/>
      <c r="O234" s="124"/>
      <c r="P234" s="124"/>
      <c r="Q234" s="125" t="s">
        <v>348</v>
      </c>
      <c r="R234" s="126" t="s">
        <v>348</v>
      </c>
      <c r="S234" s="126" t="s">
        <v>348</v>
      </c>
      <c r="T234" s="126" t="s">
        <v>348</v>
      </c>
      <c r="U234" s="126" t="s">
        <v>348</v>
      </c>
      <c r="V234" s="127" t="s">
        <v>344</v>
      </c>
      <c r="W234" s="128" t="s">
        <v>344</v>
      </c>
      <c r="X234" s="129" t="s">
        <v>344</v>
      </c>
      <c r="Y234" s="130" t="s">
        <v>344</v>
      </c>
      <c r="Z234" s="131" t="s">
        <v>349</v>
      </c>
      <c r="AA234" s="132" t="s">
        <v>344</v>
      </c>
      <c r="AB234" s="132" t="s">
        <v>344</v>
      </c>
      <c r="AC234" s="132" t="s">
        <v>344</v>
      </c>
      <c r="AD234" s="133" t="s">
        <v>344</v>
      </c>
      <c r="AE234" s="134" t="s">
        <v>344</v>
      </c>
      <c r="AF234" s="134">
        <v>277125</v>
      </c>
      <c r="AG234" s="134">
        <v>5.5599999999999997E-2</v>
      </c>
      <c r="AH234" s="134">
        <v>292533</v>
      </c>
      <c r="AI234" s="135" t="s">
        <v>344</v>
      </c>
      <c r="AJ234" s="136" t="s">
        <v>344</v>
      </c>
      <c r="AK234" s="137" t="s">
        <v>344</v>
      </c>
      <c r="AL234" s="138" t="s">
        <v>344</v>
      </c>
      <c r="AM234" s="139" t="s">
        <v>350</v>
      </c>
      <c r="AN234" s="140" t="s">
        <v>344</v>
      </c>
      <c r="AO234" s="140" t="s">
        <v>344</v>
      </c>
      <c r="AP234" s="141" t="s">
        <v>344</v>
      </c>
      <c r="AQ234" s="142">
        <v>237536</v>
      </c>
      <c r="AR234" s="143">
        <v>45132</v>
      </c>
      <c r="AS234" s="143">
        <v>282668</v>
      </c>
      <c r="AT234" s="143">
        <v>237536</v>
      </c>
      <c r="AU234" s="143">
        <v>282668</v>
      </c>
      <c r="AV234" s="144">
        <v>287600</v>
      </c>
      <c r="AW234" s="144">
        <v>287600</v>
      </c>
      <c r="AX234" s="144">
        <v>6976.07</v>
      </c>
      <c r="AY234" s="145">
        <v>2.4299999999999999E-2</v>
      </c>
      <c r="AZ234" s="5"/>
      <c r="BA234" s="7"/>
    </row>
    <row r="235" spans="1:53" ht="336">
      <c r="A235" s="6" t="s">
        <v>344</v>
      </c>
      <c r="B235" s="6" t="s">
        <v>344</v>
      </c>
      <c r="C235" s="6" t="s">
        <v>344</v>
      </c>
      <c r="D235" s="6" t="s">
        <v>1100</v>
      </c>
      <c r="E235" s="117" t="s">
        <v>1101</v>
      </c>
      <c r="F235" s="118" t="s">
        <v>347</v>
      </c>
      <c r="G235" s="119">
        <v>1</v>
      </c>
      <c r="H235" s="118"/>
      <c r="I235" s="120" t="s">
        <v>344</v>
      </c>
      <c r="J235" s="121" t="s">
        <v>344</v>
      </c>
      <c r="K235" s="122" t="s">
        <v>344</v>
      </c>
      <c r="L235" s="123" t="s">
        <v>344</v>
      </c>
      <c r="M235" s="121" t="s">
        <v>344</v>
      </c>
      <c r="N235" s="124"/>
      <c r="O235" s="124"/>
      <c r="P235" s="124"/>
      <c r="Q235" s="125" t="s">
        <v>348</v>
      </c>
      <c r="R235" s="126" t="s">
        <v>348</v>
      </c>
      <c r="S235" s="126" t="s">
        <v>348</v>
      </c>
      <c r="T235" s="126" t="s">
        <v>348</v>
      </c>
      <c r="U235" s="126" t="s">
        <v>348</v>
      </c>
      <c r="V235" s="127" t="s">
        <v>344</v>
      </c>
      <c r="W235" s="128" t="s">
        <v>344</v>
      </c>
      <c r="X235" s="129" t="s">
        <v>344</v>
      </c>
      <c r="Y235" s="130" t="s">
        <v>344</v>
      </c>
      <c r="Z235" s="131" t="s">
        <v>349</v>
      </c>
      <c r="AA235" s="132" t="s">
        <v>344</v>
      </c>
      <c r="AB235" s="132" t="s">
        <v>344</v>
      </c>
      <c r="AC235" s="132" t="s">
        <v>344</v>
      </c>
      <c r="AD235" s="133" t="s">
        <v>344</v>
      </c>
      <c r="AE235" s="134" t="s">
        <v>344</v>
      </c>
      <c r="AF235" s="134">
        <v>5920228</v>
      </c>
      <c r="AG235" s="134">
        <v>5.5599999999999997E-2</v>
      </c>
      <c r="AH235" s="134">
        <v>6249392</v>
      </c>
      <c r="AI235" s="135" t="s">
        <v>344</v>
      </c>
      <c r="AJ235" s="136" t="s">
        <v>344</v>
      </c>
      <c r="AK235" s="137" t="s">
        <v>344</v>
      </c>
      <c r="AL235" s="138" t="s">
        <v>344</v>
      </c>
      <c r="AM235" s="139" t="s">
        <v>350</v>
      </c>
      <c r="AN235" s="140" t="s">
        <v>344</v>
      </c>
      <c r="AO235" s="140" t="s">
        <v>344</v>
      </c>
      <c r="AP235" s="141" t="s">
        <v>344</v>
      </c>
      <c r="AQ235" s="142">
        <v>5074481</v>
      </c>
      <c r="AR235" s="143">
        <v>964151</v>
      </c>
      <c r="AS235" s="143">
        <v>6038632</v>
      </c>
      <c r="AT235" s="143">
        <v>5074481</v>
      </c>
      <c r="AU235" s="143">
        <v>6038632</v>
      </c>
      <c r="AV235" s="144">
        <v>6144012</v>
      </c>
      <c r="AW235" s="144">
        <v>6144012</v>
      </c>
      <c r="AX235" s="144">
        <v>149029.9</v>
      </c>
      <c r="AY235" s="145">
        <v>2.4299999999999999E-2</v>
      </c>
      <c r="AZ235" s="5"/>
      <c r="BA235" s="7"/>
    </row>
    <row r="236" spans="1:53" ht="336">
      <c r="A236" s="6" t="s">
        <v>344</v>
      </c>
      <c r="B236" s="6" t="s">
        <v>344</v>
      </c>
      <c r="C236" s="6" t="s">
        <v>344</v>
      </c>
      <c r="D236" s="6" t="s">
        <v>1102</v>
      </c>
      <c r="E236" s="117" t="s">
        <v>1103</v>
      </c>
      <c r="F236" s="118" t="s">
        <v>347</v>
      </c>
      <c r="G236" s="119">
        <v>1</v>
      </c>
      <c r="H236" s="118"/>
      <c r="I236" s="120" t="s">
        <v>344</v>
      </c>
      <c r="J236" s="121" t="s">
        <v>344</v>
      </c>
      <c r="K236" s="122" t="s">
        <v>344</v>
      </c>
      <c r="L236" s="123" t="s">
        <v>344</v>
      </c>
      <c r="M236" s="121" t="s">
        <v>344</v>
      </c>
      <c r="N236" s="124"/>
      <c r="O236" s="124"/>
      <c r="P236" s="124"/>
      <c r="Q236" s="125" t="s">
        <v>348</v>
      </c>
      <c r="R236" s="126" t="s">
        <v>348</v>
      </c>
      <c r="S236" s="126" t="s">
        <v>348</v>
      </c>
      <c r="T236" s="126" t="s">
        <v>348</v>
      </c>
      <c r="U236" s="126" t="s">
        <v>348</v>
      </c>
      <c r="V236" s="127" t="s">
        <v>344</v>
      </c>
      <c r="W236" s="128" t="s">
        <v>344</v>
      </c>
      <c r="X236" s="129" t="s">
        <v>344</v>
      </c>
      <c r="Y236" s="130" t="s">
        <v>344</v>
      </c>
      <c r="Z236" s="131" t="s">
        <v>349</v>
      </c>
      <c r="AA236" s="132" t="s">
        <v>344</v>
      </c>
      <c r="AB236" s="132" t="s">
        <v>344</v>
      </c>
      <c r="AC236" s="132" t="s">
        <v>344</v>
      </c>
      <c r="AD236" s="133" t="s">
        <v>344</v>
      </c>
      <c r="AE236" s="134" t="s">
        <v>344</v>
      </c>
      <c r="AF236" s="134">
        <v>9767300</v>
      </c>
      <c r="AG236" s="134">
        <v>5.5599999999999997E-2</v>
      </c>
      <c r="AH236" s="134">
        <v>10310362</v>
      </c>
      <c r="AI236" s="135" t="s">
        <v>344</v>
      </c>
      <c r="AJ236" s="136" t="s">
        <v>344</v>
      </c>
      <c r="AK236" s="137" t="s">
        <v>344</v>
      </c>
      <c r="AL236" s="138" t="s">
        <v>344</v>
      </c>
      <c r="AM236" s="139" t="s">
        <v>350</v>
      </c>
      <c r="AN236" s="140" t="s">
        <v>344</v>
      </c>
      <c r="AO236" s="140" t="s">
        <v>344</v>
      </c>
      <c r="AP236" s="141" t="s">
        <v>344</v>
      </c>
      <c r="AQ236" s="142">
        <v>8371971</v>
      </c>
      <c r="AR236" s="143">
        <v>1590675</v>
      </c>
      <c r="AS236" s="143">
        <v>9962646</v>
      </c>
      <c r="AT236" s="143">
        <v>8371971</v>
      </c>
      <c r="AU236" s="143">
        <v>9962646</v>
      </c>
      <c r="AV236" s="144">
        <v>10136504</v>
      </c>
      <c r="AW236" s="144">
        <v>10136504</v>
      </c>
      <c r="AX236" s="144">
        <v>245872.26</v>
      </c>
      <c r="AY236" s="145">
        <v>2.4299999999999999E-2</v>
      </c>
      <c r="AZ236" s="5"/>
      <c r="BA236" s="7"/>
    </row>
    <row r="237" spans="1:53" ht="84">
      <c r="A237" s="6" t="s">
        <v>278</v>
      </c>
      <c r="B237" s="6" t="s">
        <v>351</v>
      </c>
      <c r="C237" s="6">
        <v>44122012</v>
      </c>
      <c r="D237" s="6" t="s">
        <v>1104</v>
      </c>
      <c r="E237" s="117" t="s">
        <v>1104</v>
      </c>
      <c r="F237" s="118" t="s">
        <v>57</v>
      </c>
      <c r="G237" s="119">
        <v>1</v>
      </c>
      <c r="H237" s="118" t="s">
        <v>58</v>
      </c>
      <c r="I237" s="120" t="s">
        <v>282</v>
      </c>
      <c r="J237" s="121">
        <v>46091</v>
      </c>
      <c r="K237" s="122" t="s">
        <v>1105</v>
      </c>
      <c r="L237" s="123" t="s">
        <v>289</v>
      </c>
      <c r="M237" s="121" t="s">
        <v>1106</v>
      </c>
      <c r="N237" s="124">
        <v>5200</v>
      </c>
      <c r="O237" s="124" t="s">
        <v>286</v>
      </c>
      <c r="P237" s="124" t="s">
        <v>287</v>
      </c>
      <c r="Q237" s="125">
        <f t="shared" ref="Q237:Q248" si="180">IF(O237="IVA Incluido",(N237/1.19),N237)</f>
        <v>4369.7478991596645</v>
      </c>
      <c r="R237" s="126">
        <f>IF(P237="Si tiene IVA",Q237*19%,0)</f>
        <v>830.25210084033631</v>
      </c>
      <c r="S237" s="126">
        <f t="shared" ref="S237:S248" si="181">Q237+R237</f>
        <v>5200.0000000000009</v>
      </c>
      <c r="T237" s="126">
        <f t="shared" ref="T237:T248" si="182">IF(B237="","",(N237*G237))</f>
        <v>5200</v>
      </c>
      <c r="U237" s="126">
        <f t="shared" ref="U237:U248" si="183">IF(B237="","",(S237*G237))</f>
        <v>5200.0000000000009</v>
      </c>
      <c r="V237" s="127" t="s">
        <v>282</v>
      </c>
      <c r="W237" s="128">
        <v>46091</v>
      </c>
      <c r="X237" s="129" t="s">
        <v>695</v>
      </c>
      <c r="Y237" s="130" t="s">
        <v>289</v>
      </c>
      <c r="Z237" s="131" t="s">
        <v>856</v>
      </c>
      <c r="AA237" s="132">
        <v>4200</v>
      </c>
      <c r="AB237" s="132" t="s">
        <v>293</v>
      </c>
      <c r="AC237" s="132" t="s">
        <v>287</v>
      </c>
      <c r="AD237" s="133">
        <f t="shared" ref="AD237:AD248" si="184">IF(AB237="IVA Incluido",(AA237/1.19),AA237)</f>
        <v>4200</v>
      </c>
      <c r="AE237" s="134">
        <f>IF(AC237="Si tiene IVA",AD237*19%,0)</f>
        <v>798</v>
      </c>
      <c r="AF237" s="134">
        <f t="shared" ref="AF237:AF248" si="185">AD237+AE237</f>
        <v>4998</v>
      </c>
      <c r="AG237" s="134">
        <f t="shared" ref="AG237:AG248" si="186">IF(O237="","",(AA237*G237))</f>
        <v>4200</v>
      </c>
      <c r="AH237" s="134">
        <f t="shared" ref="AH237:AH248" si="187">IF(O237="","",(AF237*G237))</f>
        <v>4998</v>
      </c>
      <c r="AI237" s="135" t="s">
        <v>282</v>
      </c>
      <c r="AJ237" s="136">
        <v>46091</v>
      </c>
      <c r="AK237" s="137" t="s">
        <v>832</v>
      </c>
      <c r="AL237" s="138" t="s">
        <v>289</v>
      </c>
      <c r="AM237" s="139" t="s">
        <v>833</v>
      </c>
      <c r="AN237" s="140">
        <v>4800</v>
      </c>
      <c r="AO237" s="140" t="s">
        <v>286</v>
      </c>
      <c r="AP237" s="141" t="s">
        <v>287</v>
      </c>
      <c r="AQ237" s="142">
        <f>IF(AO237="IVA Incluido",(AN237/1.19),AN237)</f>
        <v>4033.6134453781515</v>
      </c>
      <c r="AR237" s="143">
        <f>IF(AP237="Si tiene IVA",AQ237*19%,0)</f>
        <v>766.38655462184875</v>
      </c>
      <c r="AS237" s="143">
        <f t="shared" ref="AS237:AS248" si="188">AQ237+AR237</f>
        <v>4800</v>
      </c>
      <c r="AT237" s="143">
        <f t="shared" ref="AT237:AT248" si="189">IF(AB237="","",(AN237*G237))</f>
        <v>4800</v>
      </c>
      <c r="AU237" s="143">
        <f t="shared" ref="AU237:AU248" si="190">IF(AB237="","",(AS237*G237))</f>
        <v>4800</v>
      </c>
      <c r="AV237" s="144">
        <f>IF(A237="","",AVERAGE(S237,AF237,AS237))</f>
        <v>4999.333333333333</v>
      </c>
      <c r="AW237" s="144">
        <f>IF(A237="","",AVERAGE(U237,AH237,AU237))</f>
        <v>4999.333333333333</v>
      </c>
      <c r="AX237" s="144">
        <f>IF(N237="","",STDEV(U237,AH237,AU237))</f>
        <v>200.00333330555648</v>
      </c>
      <c r="AY237" s="145">
        <f t="shared" ref="AY237:AY248" si="191">IF(N237="","",(AX237/AW237))</f>
        <v>4.0006000794550571E-2</v>
      </c>
      <c r="AZ237" s="5"/>
      <c r="BA237" s="7">
        <f t="shared" ref="BA237:BA248" si="192">COUNTA(M237,Z237,AM237)</f>
        <v>3</v>
      </c>
    </row>
    <row r="238" spans="1:53" ht="98">
      <c r="A238" s="6" t="s">
        <v>278</v>
      </c>
      <c r="B238" s="6" t="s">
        <v>351</v>
      </c>
      <c r="C238" s="6">
        <v>44111905</v>
      </c>
      <c r="D238" s="6" t="s">
        <v>1107</v>
      </c>
      <c r="E238" s="117" t="s">
        <v>1108</v>
      </c>
      <c r="F238" s="118" t="s">
        <v>57</v>
      </c>
      <c r="G238" s="119">
        <v>1</v>
      </c>
      <c r="H238" s="118" t="s">
        <v>58</v>
      </c>
      <c r="I238" s="120" t="s">
        <v>282</v>
      </c>
      <c r="J238" s="121">
        <v>46091</v>
      </c>
      <c r="K238" s="122" t="s">
        <v>695</v>
      </c>
      <c r="L238" s="123" t="s">
        <v>289</v>
      </c>
      <c r="M238" s="121" t="s">
        <v>696</v>
      </c>
      <c r="N238" s="124">
        <v>106000</v>
      </c>
      <c r="O238" s="124" t="s">
        <v>293</v>
      </c>
      <c r="P238" s="124" t="s">
        <v>287</v>
      </c>
      <c r="Q238" s="125">
        <f t="shared" si="180"/>
        <v>106000</v>
      </c>
      <c r="R238" s="126">
        <f>IF(P238="Si tiene IVA",Q238*19%,0)</f>
        <v>20140</v>
      </c>
      <c r="S238" s="126">
        <f t="shared" si="181"/>
        <v>126140</v>
      </c>
      <c r="T238" s="126">
        <f t="shared" si="182"/>
        <v>106000</v>
      </c>
      <c r="U238" s="126">
        <f t="shared" si="183"/>
        <v>126140</v>
      </c>
      <c r="V238" s="127" t="s">
        <v>282</v>
      </c>
      <c r="W238" s="128">
        <v>46091</v>
      </c>
      <c r="X238" s="129" t="s">
        <v>1109</v>
      </c>
      <c r="Y238" s="130" t="s">
        <v>289</v>
      </c>
      <c r="Z238" s="131" t="s">
        <v>66</v>
      </c>
      <c r="AA238" s="132">
        <v>132000</v>
      </c>
      <c r="AB238" s="132" t="s">
        <v>286</v>
      </c>
      <c r="AC238" s="132" t="s">
        <v>287</v>
      </c>
      <c r="AD238" s="133">
        <f t="shared" si="184"/>
        <v>110924.36974789917</v>
      </c>
      <c r="AE238" s="134">
        <f>IF(AC238="Si tiene IVA",AD238*19%,0)</f>
        <v>21075.630252100844</v>
      </c>
      <c r="AF238" s="134">
        <f t="shared" si="185"/>
        <v>132000</v>
      </c>
      <c r="AG238" s="134">
        <f t="shared" si="186"/>
        <v>132000</v>
      </c>
      <c r="AH238" s="134">
        <f t="shared" si="187"/>
        <v>132000</v>
      </c>
      <c r="AI238" s="135" t="s">
        <v>282</v>
      </c>
      <c r="AJ238" s="136">
        <v>46091</v>
      </c>
      <c r="AK238" s="137" t="s">
        <v>1110</v>
      </c>
      <c r="AL238" s="138" t="s">
        <v>289</v>
      </c>
      <c r="AM238" s="139" t="s">
        <v>849</v>
      </c>
      <c r="AN238" s="140">
        <v>159900</v>
      </c>
      <c r="AO238" s="140" t="s">
        <v>286</v>
      </c>
      <c r="AP238" s="141" t="s">
        <v>287</v>
      </c>
      <c r="AQ238" s="142">
        <f>IF(AO238="IVA Incluido",(AN238/1.19),AN238)</f>
        <v>134369.74789915967</v>
      </c>
      <c r="AR238" s="143">
        <f>IF(AP238="Si tiene IVA",AQ238*19%,0)</f>
        <v>25530.252100840338</v>
      </c>
      <c r="AS238" s="143">
        <f t="shared" si="188"/>
        <v>159900</v>
      </c>
      <c r="AT238" s="143">
        <f t="shared" si="189"/>
        <v>159900</v>
      </c>
      <c r="AU238" s="143">
        <f t="shared" si="190"/>
        <v>159900</v>
      </c>
      <c r="AV238" s="144">
        <f>IF(A238="","",AVERAGE(S238,AF238,AS238))</f>
        <v>139346.66666666666</v>
      </c>
      <c r="AW238" s="144">
        <f>IF(A238="","",AVERAGE(U238,AH238,AU238))</f>
        <v>139346.66666666666</v>
      </c>
      <c r="AX238" s="144">
        <f>IF(N238="","",STDEV(U238,AH238,AU238))</f>
        <v>18039.249799626705</v>
      </c>
      <c r="AY238" s="145">
        <f t="shared" si="191"/>
        <v>0.12945591187178287</v>
      </c>
      <c r="AZ238" s="5"/>
      <c r="BA238" s="7">
        <f t="shared" si="192"/>
        <v>3</v>
      </c>
    </row>
    <row r="239" spans="1:53" ht="56">
      <c r="A239" s="6" t="s">
        <v>278</v>
      </c>
      <c r="B239" s="6" t="s">
        <v>351</v>
      </c>
      <c r="C239" s="6">
        <v>60121201</v>
      </c>
      <c r="D239" s="6" t="s">
        <v>1111</v>
      </c>
      <c r="E239" s="117" t="s">
        <v>1112</v>
      </c>
      <c r="F239" s="118" t="s">
        <v>57</v>
      </c>
      <c r="G239" s="119">
        <v>1</v>
      </c>
      <c r="H239" s="118" t="s">
        <v>58</v>
      </c>
      <c r="I239" s="120" t="s">
        <v>282</v>
      </c>
      <c r="J239" s="121">
        <v>46091</v>
      </c>
      <c r="K239" s="122" t="s">
        <v>1113</v>
      </c>
      <c r="L239" s="123" t="s">
        <v>289</v>
      </c>
      <c r="M239" s="121" t="s">
        <v>1114</v>
      </c>
      <c r="N239" s="124">
        <v>1316</v>
      </c>
      <c r="O239" s="124" t="s">
        <v>286</v>
      </c>
      <c r="P239" s="124" t="s">
        <v>287</v>
      </c>
      <c r="Q239" s="125">
        <f t="shared" si="180"/>
        <v>1105.8823529411766</v>
      </c>
      <c r="R239" s="126">
        <f>IF(P239="Si tiene IVA",Q239*19%,0)</f>
        <v>210.11764705882356</v>
      </c>
      <c r="S239" s="126">
        <f t="shared" si="181"/>
        <v>1316.0000000000002</v>
      </c>
      <c r="T239" s="126">
        <f t="shared" si="182"/>
        <v>1316</v>
      </c>
      <c r="U239" s="126">
        <f t="shared" si="183"/>
        <v>1316.0000000000002</v>
      </c>
      <c r="V239" s="127" t="s">
        <v>282</v>
      </c>
      <c r="W239" s="128">
        <v>46099</v>
      </c>
      <c r="X239" s="129" t="s">
        <v>1115</v>
      </c>
      <c r="Y239" s="130" t="s">
        <v>289</v>
      </c>
      <c r="Z239" s="131" t="s">
        <v>1116</v>
      </c>
      <c r="AA239" s="132">
        <v>1500</v>
      </c>
      <c r="AB239" s="132" t="s">
        <v>286</v>
      </c>
      <c r="AC239" s="132" t="s">
        <v>287</v>
      </c>
      <c r="AD239" s="133">
        <f t="shared" si="184"/>
        <v>1260.5042016806724</v>
      </c>
      <c r="AE239" s="134">
        <f>IF(AC239="Si tiene IVA",AD239*19%,0)</f>
        <v>239.49579831932775</v>
      </c>
      <c r="AF239" s="134">
        <f t="shared" si="185"/>
        <v>1500.0000000000002</v>
      </c>
      <c r="AG239" s="134">
        <f t="shared" si="186"/>
        <v>1500</v>
      </c>
      <c r="AH239" s="134">
        <f t="shared" si="187"/>
        <v>1500.0000000000002</v>
      </c>
      <c r="AI239" s="135" t="s">
        <v>282</v>
      </c>
      <c r="AJ239" s="136">
        <v>46099</v>
      </c>
      <c r="AK239" s="137" t="s">
        <v>1117</v>
      </c>
      <c r="AL239" s="138" t="s">
        <v>289</v>
      </c>
      <c r="AM239" s="139" t="s">
        <v>1118</v>
      </c>
      <c r="AN239" s="140">
        <v>1200</v>
      </c>
      <c r="AO239" s="140" t="s">
        <v>286</v>
      </c>
      <c r="AP239" s="141" t="s">
        <v>287</v>
      </c>
      <c r="AQ239" s="142">
        <f>IF(AO239="IVA Incluido",(AN239/1.19),AN239)</f>
        <v>1008.4033613445379</v>
      </c>
      <c r="AR239" s="143">
        <f>IF(AP239="Si tiene IVA",AQ239*19%,0)</f>
        <v>191.59663865546219</v>
      </c>
      <c r="AS239" s="143">
        <f t="shared" si="188"/>
        <v>1200</v>
      </c>
      <c r="AT239" s="143">
        <f t="shared" si="189"/>
        <v>1200</v>
      </c>
      <c r="AU239" s="143">
        <f t="shared" si="190"/>
        <v>1200</v>
      </c>
      <c r="AV239" s="144">
        <f>IF(A239="","",AVERAGE(S239,AF239,AS239))</f>
        <v>1338.6666666666667</v>
      </c>
      <c r="AW239" s="144">
        <f>IF(A239="","",AVERAGE(U239,AH239,AU239))</f>
        <v>1338.6666666666667</v>
      </c>
      <c r="AX239" s="144">
        <f>IF(N239="","",STDEV(U239,AH239,AU239))</f>
        <v>151.27899171178186</v>
      </c>
      <c r="AY239" s="145">
        <f t="shared" si="191"/>
        <v>0.11300721492413983</v>
      </c>
      <c r="AZ239" s="5"/>
      <c r="BA239" s="7">
        <f t="shared" si="192"/>
        <v>3</v>
      </c>
    </row>
    <row r="240" spans="1:53" ht="84">
      <c r="A240" s="6" t="s">
        <v>278</v>
      </c>
      <c r="B240" s="6" t="s">
        <v>351</v>
      </c>
      <c r="C240" s="6">
        <v>60121201</v>
      </c>
      <c r="D240" s="6" t="s">
        <v>1119</v>
      </c>
      <c r="E240" s="117" t="s">
        <v>1120</v>
      </c>
      <c r="F240" s="118" t="s">
        <v>57</v>
      </c>
      <c r="G240" s="119">
        <v>1</v>
      </c>
      <c r="H240" s="118" t="s">
        <v>58</v>
      </c>
      <c r="I240" s="120" t="s">
        <v>282</v>
      </c>
      <c r="J240" s="121">
        <v>46091</v>
      </c>
      <c r="K240" s="122" t="s">
        <v>1121</v>
      </c>
      <c r="L240" s="123" t="s">
        <v>289</v>
      </c>
      <c r="M240" s="121" t="s">
        <v>1122</v>
      </c>
      <c r="N240" s="124">
        <v>3900</v>
      </c>
      <c r="O240" s="124" t="s">
        <v>286</v>
      </c>
      <c r="P240" s="124" t="s">
        <v>287</v>
      </c>
      <c r="Q240" s="125">
        <f t="shared" si="180"/>
        <v>3277.3109243697481</v>
      </c>
      <c r="R240" s="126">
        <f>IF(P240="Si tiene IVA",Q240*19%,0)</f>
        <v>622.6890756302522</v>
      </c>
      <c r="S240" s="126">
        <f t="shared" si="181"/>
        <v>3900.0000000000005</v>
      </c>
      <c r="T240" s="126">
        <f t="shared" si="182"/>
        <v>3900</v>
      </c>
      <c r="U240" s="126">
        <f t="shared" si="183"/>
        <v>3900.0000000000005</v>
      </c>
      <c r="V240" s="127" t="s">
        <v>282</v>
      </c>
      <c r="W240" s="128">
        <v>46091</v>
      </c>
      <c r="X240" s="129" t="s">
        <v>1123</v>
      </c>
      <c r="Y240" s="130" t="s">
        <v>289</v>
      </c>
      <c r="Z240" s="131" t="s">
        <v>990</v>
      </c>
      <c r="AA240" s="132">
        <v>3200</v>
      </c>
      <c r="AB240" s="132" t="s">
        <v>286</v>
      </c>
      <c r="AC240" s="132" t="s">
        <v>287</v>
      </c>
      <c r="AD240" s="133">
        <f t="shared" si="184"/>
        <v>2689.0756302521008</v>
      </c>
      <c r="AE240" s="134">
        <f>IF(AC240="Si tiene IVA",AD240*19%,0)</f>
        <v>510.92436974789916</v>
      </c>
      <c r="AF240" s="134">
        <f t="shared" si="185"/>
        <v>3200</v>
      </c>
      <c r="AG240" s="134">
        <f t="shared" si="186"/>
        <v>3200</v>
      </c>
      <c r="AH240" s="134">
        <f t="shared" si="187"/>
        <v>3200</v>
      </c>
      <c r="AI240" s="135" t="s">
        <v>282</v>
      </c>
      <c r="AJ240" s="136">
        <v>46091</v>
      </c>
      <c r="AK240" s="137" t="s">
        <v>832</v>
      </c>
      <c r="AL240" s="138" t="s">
        <v>289</v>
      </c>
      <c r="AM240" s="139" t="s">
        <v>833</v>
      </c>
      <c r="AN240" s="140">
        <v>3900</v>
      </c>
      <c r="AO240" s="140" t="s">
        <v>286</v>
      </c>
      <c r="AP240" s="141" t="s">
        <v>287</v>
      </c>
      <c r="AQ240" s="142">
        <f>IF(AO240="IVA Incluido",(AN240/1.19),AN240)</f>
        <v>3277.3109243697481</v>
      </c>
      <c r="AR240" s="143">
        <f>IF(AP240="Si tiene IVA",AQ240*19%,0)</f>
        <v>622.6890756302522</v>
      </c>
      <c r="AS240" s="143">
        <f t="shared" si="188"/>
        <v>3900.0000000000005</v>
      </c>
      <c r="AT240" s="143">
        <f t="shared" si="189"/>
        <v>3900</v>
      </c>
      <c r="AU240" s="143">
        <f t="shared" si="190"/>
        <v>3900.0000000000005</v>
      </c>
      <c r="AV240" s="144">
        <f>IF(A240="","",AVERAGE(S240,AF240,AS240))</f>
        <v>3666.6666666666665</v>
      </c>
      <c r="AW240" s="144">
        <f>IF(A240="","",AVERAGE(U240,AH240,AU240))</f>
        <v>3666.6666666666665</v>
      </c>
      <c r="AX240" s="144">
        <f>IF(N240="","",STDEV(U240,AH240,AU240))</f>
        <v>404.14518843273828</v>
      </c>
      <c r="AY240" s="145">
        <f t="shared" si="191"/>
        <v>0.11022141502711044</v>
      </c>
      <c r="AZ240" s="5"/>
      <c r="BA240" s="7">
        <f t="shared" si="192"/>
        <v>3</v>
      </c>
    </row>
    <row r="241" spans="1:53" ht="409.5">
      <c r="A241" s="6" t="s">
        <v>278</v>
      </c>
      <c r="B241" s="6" t="s">
        <v>351</v>
      </c>
      <c r="C241" s="6">
        <v>44121618</v>
      </c>
      <c r="D241" s="6" t="s">
        <v>1124</v>
      </c>
      <c r="E241" s="117" t="s">
        <v>1125</v>
      </c>
      <c r="F241" s="118" t="s">
        <v>57</v>
      </c>
      <c r="G241" s="119">
        <v>1</v>
      </c>
      <c r="H241" s="118" t="s">
        <v>58</v>
      </c>
      <c r="I241" s="120" t="s">
        <v>295</v>
      </c>
      <c r="J241" s="121">
        <v>46105</v>
      </c>
      <c r="K241" s="122" t="s">
        <v>1126</v>
      </c>
      <c r="L241" s="123" t="s">
        <v>289</v>
      </c>
      <c r="M241" s="121" t="s">
        <v>1127</v>
      </c>
      <c r="N241" s="124">
        <v>6373</v>
      </c>
      <c r="O241" s="124" t="s">
        <v>286</v>
      </c>
      <c r="P241" s="124" t="s">
        <v>287</v>
      </c>
      <c r="Q241" s="125">
        <f t="shared" si="180"/>
        <v>5355.4621848739498</v>
      </c>
      <c r="R241" s="126">
        <f>IF(P241="Si tiene IVA",Q241*19%,0)</f>
        <v>1017.5378151260505</v>
      </c>
      <c r="S241" s="126">
        <f t="shared" si="181"/>
        <v>6373</v>
      </c>
      <c r="T241" s="126">
        <f t="shared" si="182"/>
        <v>6373</v>
      </c>
      <c r="U241" s="126">
        <f t="shared" si="183"/>
        <v>6373</v>
      </c>
      <c r="V241" s="127" t="s">
        <v>295</v>
      </c>
      <c r="W241" s="128">
        <v>46105</v>
      </c>
      <c r="X241" s="129" t="s">
        <v>1128</v>
      </c>
      <c r="Y241" s="130" t="s">
        <v>289</v>
      </c>
      <c r="Z241" s="131" t="s">
        <v>1129</v>
      </c>
      <c r="AA241" s="132">
        <v>6900</v>
      </c>
      <c r="AB241" s="132" t="s">
        <v>286</v>
      </c>
      <c r="AC241" s="132" t="s">
        <v>287</v>
      </c>
      <c r="AD241" s="133">
        <f t="shared" si="184"/>
        <v>5798.3193277310929</v>
      </c>
      <c r="AE241" s="134">
        <f>IF(AC241="Si tiene IVA",AD241*19%,0)</f>
        <v>1101.6806722689078</v>
      </c>
      <c r="AF241" s="134">
        <f t="shared" si="185"/>
        <v>6900.0000000000009</v>
      </c>
      <c r="AG241" s="134">
        <f t="shared" si="186"/>
        <v>6900</v>
      </c>
      <c r="AH241" s="134">
        <f t="shared" si="187"/>
        <v>6900.0000000000009</v>
      </c>
      <c r="AI241" s="135"/>
      <c r="AJ241" s="136"/>
      <c r="AK241" s="137"/>
      <c r="AL241" s="138"/>
      <c r="AM241" s="139"/>
      <c r="AN241" s="140"/>
      <c r="AO241" s="140"/>
      <c r="AP241" s="141"/>
      <c r="AQ241" s="142"/>
      <c r="AR241" s="143"/>
      <c r="AS241" s="143">
        <f t="shared" si="188"/>
        <v>0</v>
      </c>
      <c r="AT241" s="143">
        <f t="shared" si="189"/>
        <v>0</v>
      </c>
      <c r="AU241" s="143">
        <f t="shared" si="190"/>
        <v>0</v>
      </c>
      <c r="AV241" s="144">
        <f>IF(A241="","",AVERAGE(S241,AF241))</f>
        <v>6636.5</v>
      </c>
      <c r="AW241" s="144">
        <f>IF(A241="","",AVERAGE(U241,AH241))</f>
        <v>6636.5</v>
      </c>
      <c r="AX241" s="144">
        <f>IF(N241="","",STDEV(U241,AH241))</f>
        <v>372.64527368531117</v>
      </c>
      <c r="AY241" s="145">
        <f t="shared" si="191"/>
        <v>5.6150873756545039E-2</v>
      </c>
      <c r="AZ241" s="5" t="s">
        <v>1130</v>
      </c>
      <c r="BA241" s="7">
        <f t="shared" si="192"/>
        <v>2</v>
      </c>
    </row>
    <row r="242" spans="1:53" ht="84">
      <c r="A242" s="6" t="s">
        <v>278</v>
      </c>
      <c r="B242" s="6" t="s">
        <v>351</v>
      </c>
      <c r="C242" s="6">
        <v>44121618</v>
      </c>
      <c r="D242" s="6" t="s">
        <v>1131</v>
      </c>
      <c r="E242" s="117" t="s">
        <v>1132</v>
      </c>
      <c r="F242" s="118" t="s">
        <v>57</v>
      </c>
      <c r="G242" s="119">
        <v>1</v>
      </c>
      <c r="H242" s="118" t="s">
        <v>58</v>
      </c>
      <c r="I242" s="120" t="s">
        <v>295</v>
      </c>
      <c r="J242" s="121">
        <v>46090</v>
      </c>
      <c r="K242" s="122" t="s">
        <v>1133</v>
      </c>
      <c r="L242" s="123" t="s">
        <v>289</v>
      </c>
      <c r="M242" s="121" t="s">
        <v>1134</v>
      </c>
      <c r="N242" s="124">
        <v>45900</v>
      </c>
      <c r="O242" s="124" t="s">
        <v>286</v>
      </c>
      <c r="P242" s="124" t="s">
        <v>287</v>
      </c>
      <c r="Q242" s="125">
        <f t="shared" si="180"/>
        <v>38571.428571428572</v>
      </c>
      <c r="R242" s="126">
        <v>7329</v>
      </c>
      <c r="S242" s="126">
        <f t="shared" si="181"/>
        <v>45900.428571428572</v>
      </c>
      <c r="T242" s="126">
        <f t="shared" si="182"/>
        <v>45900</v>
      </c>
      <c r="U242" s="126">
        <f t="shared" si="183"/>
        <v>45900.428571428572</v>
      </c>
      <c r="V242" s="127" t="s">
        <v>295</v>
      </c>
      <c r="W242" s="128">
        <v>46090</v>
      </c>
      <c r="X242" s="129" t="s">
        <v>1135</v>
      </c>
      <c r="Y242" s="130" t="s">
        <v>289</v>
      </c>
      <c r="Z242" s="131" t="s">
        <v>1136</v>
      </c>
      <c r="AA242" s="132">
        <v>54000</v>
      </c>
      <c r="AB242" s="132" t="s">
        <v>286</v>
      </c>
      <c r="AC242" s="132" t="s">
        <v>287</v>
      </c>
      <c r="AD242" s="133">
        <f t="shared" si="184"/>
        <v>45378.151260504201</v>
      </c>
      <c r="AE242" s="134">
        <v>8622</v>
      </c>
      <c r="AF242" s="134">
        <f t="shared" si="185"/>
        <v>54000.151260504201</v>
      </c>
      <c r="AG242" s="134">
        <f t="shared" si="186"/>
        <v>54000</v>
      </c>
      <c r="AH242" s="134">
        <f t="shared" si="187"/>
        <v>54000.151260504201</v>
      </c>
      <c r="AI242" s="135" t="s">
        <v>295</v>
      </c>
      <c r="AJ242" s="136">
        <v>46090</v>
      </c>
      <c r="AK242" s="137" t="s">
        <v>1137</v>
      </c>
      <c r="AL242" s="138" t="s">
        <v>289</v>
      </c>
      <c r="AM242" s="139" t="s">
        <v>1138</v>
      </c>
      <c r="AN242" s="140">
        <v>39418</v>
      </c>
      <c r="AO242" s="140" t="s">
        <v>286</v>
      </c>
      <c r="AP242" s="141" t="s">
        <v>287</v>
      </c>
      <c r="AQ242" s="142">
        <f t="shared" ref="AQ242:AQ248" si="193">IF(AO242="IVA Incluido",(AN242/1.19),AN242)</f>
        <v>33124.36974789916</v>
      </c>
      <c r="AR242" s="143">
        <v>6294</v>
      </c>
      <c r="AS242" s="143">
        <f t="shared" si="188"/>
        <v>39418.36974789916</v>
      </c>
      <c r="AT242" s="143">
        <f t="shared" si="189"/>
        <v>39418</v>
      </c>
      <c r="AU242" s="143">
        <f t="shared" si="190"/>
        <v>39418.36974789916</v>
      </c>
      <c r="AV242" s="144">
        <f t="shared" ref="AV242:AV248" si="194">IF(A242="","",AVERAGE(S242,AF242,AS242))</f>
        <v>46439.64985994398</v>
      </c>
      <c r="AW242" s="144">
        <f t="shared" ref="AW242:AW248" si="195">IF(A242="","",AVERAGE(U242,AH242,AU242))</f>
        <v>46439.64985994398</v>
      </c>
      <c r="AX242" s="144">
        <f t="shared" ref="AX242:AX248" si="196">IF(N242="","",STDEV(U242,AH242,AU242))</f>
        <v>7305.8303921476117</v>
      </c>
      <c r="AY242" s="145">
        <f t="shared" si="191"/>
        <v>0.15731880869431741</v>
      </c>
      <c r="AZ242" s="5"/>
      <c r="BA242" s="7">
        <f t="shared" si="192"/>
        <v>3</v>
      </c>
    </row>
    <row r="243" spans="1:53" ht="98">
      <c r="A243" s="6" t="s">
        <v>278</v>
      </c>
      <c r="B243" s="6" t="s">
        <v>351</v>
      </c>
      <c r="C243" s="6">
        <v>44121618</v>
      </c>
      <c r="D243" s="6" t="s">
        <v>1139</v>
      </c>
      <c r="E243" s="117" t="s">
        <v>1140</v>
      </c>
      <c r="F243" s="118" t="s">
        <v>57</v>
      </c>
      <c r="G243" s="119">
        <v>1</v>
      </c>
      <c r="H243" s="118" t="s">
        <v>58</v>
      </c>
      <c r="I243" s="120" t="s">
        <v>282</v>
      </c>
      <c r="J243" s="121">
        <v>46091</v>
      </c>
      <c r="K243" s="122" t="s">
        <v>1141</v>
      </c>
      <c r="L243" s="123" t="s">
        <v>289</v>
      </c>
      <c r="M243" s="121" t="s">
        <v>1142</v>
      </c>
      <c r="N243" s="124">
        <v>1500</v>
      </c>
      <c r="O243" s="124" t="s">
        <v>286</v>
      </c>
      <c r="P243" s="124" t="s">
        <v>287</v>
      </c>
      <c r="Q243" s="125">
        <f t="shared" si="180"/>
        <v>1260.5042016806724</v>
      </c>
      <c r="R243" s="126">
        <f>Q243*19%</f>
        <v>239.49579831932775</v>
      </c>
      <c r="S243" s="126">
        <f t="shared" si="181"/>
        <v>1500.0000000000002</v>
      </c>
      <c r="T243" s="126">
        <f t="shared" si="182"/>
        <v>1500</v>
      </c>
      <c r="U243" s="126">
        <f t="shared" si="183"/>
        <v>1500.0000000000002</v>
      </c>
      <c r="V243" s="127" t="s">
        <v>282</v>
      </c>
      <c r="W243" s="128">
        <v>46091</v>
      </c>
      <c r="X243" s="129" t="s">
        <v>1143</v>
      </c>
      <c r="Y243" s="130" t="s">
        <v>289</v>
      </c>
      <c r="Z243" s="131" t="s">
        <v>338</v>
      </c>
      <c r="AA243" s="132">
        <v>2000</v>
      </c>
      <c r="AB243" s="132" t="s">
        <v>286</v>
      </c>
      <c r="AC243" s="132" t="s">
        <v>287</v>
      </c>
      <c r="AD243" s="133">
        <f t="shared" si="184"/>
        <v>1680.6722689075632</v>
      </c>
      <c r="AE243" s="134">
        <f>AD243*19%</f>
        <v>319.32773109243703</v>
      </c>
      <c r="AF243" s="134">
        <f t="shared" si="185"/>
        <v>2000.0000000000002</v>
      </c>
      <c r="AG243" s="134">
        <f t="shared" si="186"/>
        <v>2000</v>
      </c>
      <c r="AH243" s="134">
        <f t="shared" si="187"/>
        <v>2000.0000000000002</v>
      </c>
      <c r="AI243" s="135" t="s">
        <v>282</v>
      </c>
      <c r="AJ243" s="136">
        <v>46091</v>
      </c>
      <c r="AK243" s="137" t="s">
        <v>1144</v>
      </c>
      <c r="AL243" s="138" t="s">
        <v>289</v>
      </c>
      <c r="AM243" s="139" t="s">
        <v>1122</v>
      </c>
      <c r="AN243" s="140">
        <v>1400</v>
      </c>
      <c r="AO243" s="140" t="s">
        <v>286</v>
      </c>
      <c r="AP243" s="141" t="s">
        <v>287</v>
      </c>
      <c r="AQ243" s="142">
        <f t="shared" si="193"/>
        <v>1176.4705882352941</v>
      </c>
      <c r="AR243" s="143">
        <f>AQ243*19%</f>
        <v>223.52941176470588</v>
      </c>
      <c r="AS243" s="143">
        <f t="shared" si="188"/>
        <v>1400</v>
      </c>
      <c r="AT243" s="143">
        <f t="shared" si="189"/>
        <v>1400</v>
      </c>
      <c r="AU243" s="143">
        <f t="shared" si="190"/>
        <v>1400</v>
      </c>
      <c r="AV243" s="144">
        <f t="shared" si="194"/>
        <v>1633.3333333333333</v>
      </c>
      <c r="AW243" s="144">
        <f t="shared" si="195"/>
        <v>1633.3333333333333</v>
      </c>
      <c r="AX243" s="144">
        <f t="shared" si="196"/>
        <v>321.45502536643352</v>
      </c>
      <c r="AY243" s="145">
        <f t="shared" si="191"/>
        <v>0.19680919920393888</v>
      </c>
      <c r="AZ243" s="5"/>
      <c r="BA243" s="7">
        <f t="shared" si="192"/>
        <v>3</v>
      </c>
    </row>
    <row r="244" spans="1:53" ht="70">
      <c r="A244" s="6" t="s">
        <v>278</v>
      </c>
      <c r="B244" s="6" t="s">
        <v>351</v>
      </c>
      <c r="C244" s="6"/>
      <c r="D244" s="6" t="s">
        <v>1145</v>
      </c>
      <c r="E244" s="117" t="s">
        <v>1146</v>
      </c>
      <c r="F244" s="118" t="s">
        <v>57</v>
      </c>
      <c r="G244" s="119">
        <v>1</v>
      </c>
      <c r="H244" s="118" t="s">
        <v>58</v>
      </c>
      <c r="I244" s="120" t="s">
        <v>295</v>
      </c>
      <c r="J244" s="121">
        <v>46090</v>
      </c>
      <c r="K244" s="122" t="s">
        <v>695</v>
      </c>
      <c r="L244" s="123" t="s">
        <v>284</v>
      </c>
      <c r="M244" s="121" t="s">
        <v>696</v>
      </c>
      <c r="N244" s="124">
        <v>3300</v>
      </c>
      <c r="O244" s="124" t="s">
        <v>286</v>
      </c>
      <c r="P244" s="124" t="s">
        <v>287</v>
      </c>
      <c r="Q244" s="125">
        <f t="shared" si="180"/>
        <v>2773.1092436974791</v>
      </c>
      <c r="R244" s="126">
        <f>Q244*19%</f>
        <v>526.89075630252103</v>
      </c>
      <c r="S244" s="126">
        <f t="shared" si="181"/>
        <v>3300</v>
      </c>
      <c r="T244" s="126">
        <f t="shared" si="182"/>
        <v>3300</v>
      </c>
      <c r="U244" s="126">
        <f t="shared" si="183"/>
        <v>3300</v>
      </c>
      <c r="V244" s="127" t="s">
        <v>295</v>
      </c>
      <c r="W244" s="128">
        <v>46090</v>
      </c>
      <c r="X244" s="129" t="s">
        <v>1147</v>
      </c>
      <c r="Y244" s="130" t="s">
        <v>289</v>
      </c>
      <c r="Z244" s="131" t="s">
        <v>1138</v>
      </c>
      <c r="AA244" s="132">
        <v>2827</v>
      </c>
      <c r="AB244" s="132" t="s">
        <v>286</v>
      </c>
      <c r="AC244" s="132" t="s">
        <v>286</v>
      </c>
      <c r="AD244" s="133">
        <f t="shared" si="184"/>
        <v>2375.6302521008406</v>
      </c>
      <c r="AE244" s="134">
        <f>AD244*19%</f>
        <v>451.36974789915973</v>
      </c>
      <c r="AF244" s="134">
        <f t="shared" si="185"/>
        <v>2827.0000000000005</v>
      </c>
      <c r="AG244" s="134">
        <f t="shared" si="186"/>
        <v>2827</v>
      </c>
      <c r="AH244" s="134">
        <f t="shared" si="187"/>
        <v>2827.0000000000005</v>
      </c>
      <c r="AI244" s="135" t="s">
        <v>295</v>
      </c>
      <c r="AJ244" s="136">
        <v>46090</v>
      </c>
      <c r="AK244" s="137" t="s">
        <v>1148</v>
      </c>
      <c r="AL244" s="138" t="s">
        <v>289</v>
      </c>
      <c r="AM244" s="139" t="s">
        <v>1149</v>
      </c>
      <c r="AN244" s="140">
        <v>3161</v>
      </c>
      <c r="AO244" s="140" t="s">
        <v>286</v>
      </c>
      <c r="AP244" s="141" t="s">
        <v>286</v>
      </c>
      <c r="AQ244" s="142">
        <f t="shared" si="193"/>
        <v>2656.3025210084033</v>
      </c>
      <c r="AR244" s="143">
        <f>AQ244*19%</f>
        <v>504.69747899159665</v>
      </c>
      <c r="AS244" s="143">
        <f t="shared" si="188"/>
        <v>3161</v>
      </c>
      <c r="AT244" s="143">
        <f t="shared" si="189"/>
        <v>3161</v>
      </c>
      <c r="AU244" s="143">
        <f t="shared" si="190"/>
        <v>3161</v>
      </c>
      <c r="AV244" s="144">
        <f t="shared" si="194"/>
        <v>3096</v>
      </c>
      <c r="AW244" s="144">
        <f t="shared" si="195"/>
        <v>3096</v>
      </c>
      <c r="AX244" s="144">
        <f t="shared" si="196"/>
        <v>243.10697233933845</v>
      </c>
      <c r="AY244" s="145">
        <f t="shared" si="191"/>
        <v>7.8522923882215268E-2</v>
      </c>
      <c r="AZ244" s="5"/>
      <c r="BA244" s="7">
        <f t="shared" si="192"/>
        <v>3</v>
      </c>
    </row>
    <row r="245" spans="1:53" ht="98">
      <c r="A245" s="6" t="s">
        <v>278</v>
      </c>
      <c r="B245" s="6" t="s">
        <v>351</v>
      </c>
      <c r="C245" s="6"/>
      <c r="D245" s="6" t="s">
        <v>1150</v>
      </c>
      <c r="E245" s="117" t="s">
        <v>1151</v>
      </c>
      <c r="F245" s="118" t="s">
        <v>57</v>
      </c>
      <c r="G245" s="119">
        <v>1</v>
      </c>
      <c r="H245" s="118" t="s">
        <v>58</v>
      </c>
      <c r="I245" s="120" t="s">
        <v>282</v>
      </c>
      <c r="J245" s="121">
        <v>46091</v>
      </c>
      <c r="K245" s="122" t="s">
        <v>1152</v>
      </c>
      <c r="L245" s="123" t="s">
        <v>289</v>
      </c>
      <c r="M245" s="121" t="s">
        <v>1153</v>
      </c>
      <c r="N245" s="124">
        <v>1000</v>
      </c>
      <c r="O245" s="124" t="s">
        <v>286</v>
      </c>
      <c r="P245" s="124" t="s">
        <v>287</v>
      </c>
      <c r="Q245" s="125">
        <f t="shared" si="180"/>
        <v>840.3361344537816</v>
      </c>
      <c r="R245" s="126">
        <f>Q245*19%</f>
        <v>159.66386554621852</v>
      </c>
      <c r="S245" s="126">
        <f t="shared" si="181"/>
        <v>1000.0000000000001</v>
      </c>
      <c r="T245" s="126">
        <f t="shared" si="182"/>
        <v>1000</v>
      </c>
      <c r="U245" s="126">
        <f t="shared" si="183"/>
        <v>1000.0000000000001</v>
      </c>
      <c r="V245" s="127" t="s">
        <v>282</v>
      </c>
      <c r="W245" s="128">
        <v>46091</v>
      </c>
      <c r="X245" s="129" t="s">
        <v>1154</v>
      </c>
      <c r="Y245" s="130" t="s">
        <v>289</v>
      </c>
      <c r="Z245" s="131" t="s">
        <v>1155</v>
      </c>
      <c r="AA245" s="132">
        <v>1200</v>
      </c>
      <c r="AB245" s="132" t="s">
        <v>286</v>
      </c>
      <c r="AC245" s="132" t="s">
        <v>287</v>
      </c>
      <c r="AD245" s="133">
        <f t="shared" si="184"/>
        <v>1008.4033613445379</v>
      </c>
      <c r="AE245" s="134">
        <f>AD245*19%</f>
        <v>191.59663865546219</v>
      </c>
      <c r="AF245" s="134">
        <f t="shared" si="185"/>
        <v>1200</v>
      </c>
      <c r="AG245" s="134">
        <f t="shared" si="186"/>
        <v>1200</v>
      </c>
      <c r="AH245" s="134">
        <f t="shared" si="187"/>
        <v>1200</v>
      </c>
      <c r="AI245" s="135" t="s">
        <v>282</v>
      </c>
      <c r="AJ245" s="136">
        <v>46091</v>
      </c>
      <c r="AK245" s="137" t="s">
        <v>1156</v>
      </c>
      <c r="AL245" s="138" t="s">
        <v>289</v>
      </c>
      <c r="AM245" s="139" t="s">
        <v>1157</v>
      </c>
      <c r="AN245" s="140">
        <v>1200</v>
      </c>
      <c r="AO245" s="140" t="s">
        <v>286</v>
      </c>
      <c r="AP245" s="141" t="s">
        <v>287</v>
      </c>
      <c r="AQ245" s="142">
        <f t="shared" si="193"/>
        <v>1008.4033613445379</v>
      </c>
      <c r="AR245" s="143">
        <f>AQ245*19%</f>
        <v>191.59663865546219</v>
      </c>
      <c r="AS245" s="143">
        <f t="shared" si="188"/>
        <v>1200</v>
      </c>
      <c r="AT245" s="143">
        <f t="shared" si="189"/>
        <v>1200</v>
      </c>
      <c r="AU245" s="143">
        <f t="shared" si="190"/>
        <v>1200</v>
      </c>
      <c r="AV245" s="144">
        <f t="shared" si="194"/>
        <v>1133.3333333333333</v>
      </c>
      <c r="AW245" s="144">
        <f t="shared" si="195"/>
        <v>1133.3333333333333</v>
      </c>
      <c r="AX245" s="144">
        <f t="shared" si="196"/>
        <v>115.47005383792508</v>
      </c>
      <c r="AY245" s="145">
        <f t="shared" si="191"/>
        <v>0.1018853416216986</v>
      </c>
      <c r="AZ245" s="5"/>
      <c r="BA245" s="7">
        <f t="shared" si="192"/>
        <v>3</v>
      </c>
    </row>
    <row r="246" spans="1:53" ht="98">
      <c r="A246" s="6" t="s">
        <v>278</v>
      </c>
      <c r="B246" s="6" t="s">
        <v>279</v>
      </c>
      <c r="C246" s="6">
        <v>53121602</v>
      </c>
      <c r="D246" s="6" t="s">
        <v>1158</v>
      </c>
      <c r="E246" s="117" t="s">
        <v>1159</v>
      </c>
      <c r="F246" s="118" t="s">
        <v>57</v>
      </c>
      <c r="G246" s="119">
        <v>1</v>
      </c>
      <c r="H246" s="118" t="s">
        <v>58</v>
      </c>
      <c r="I246" s="120" t="s">
        <v>327</v>
      </c>
      <c r="J246" s="121">
        <v>46070</v>
      </c>
      <c r="K246" s="122" t="s">
        <v>296</v>
      </c>
      <c r="L246" s="123" t="s">
        <v>289</v>
      </c>
      <c r="M246" s="121" t="s">
        <v>292</v>
      </c>
      <c r="N246" s="124">
        <v>17500</v>
      </c>
      <c r="O246" s="124" t="s">
        <v>293</v>
      </c>
      <c r="P246" s="124" t="s">
        <v>287</v>
      </c>
      <c r="Q246" s="125">
        <f t="shared" si="180"/>
        <v>17500</v>
      </c>
      <c r="R246" s="126">
        <f>IF(P246="Si tiene IVA",Q246*19%,0)</f>
        <v>3325</v>
      </c>
      <c r="S246" s="126">
        <f t="shared" si="181"/>
        <v>20825</v>
      </c>
      <c r="T246" s="126">
        <f t="shared" si="182"/>
        <v>17500</v>
      </c>
      <c r="U246" s="126">
        <f t="shared" si="183"/>
        <v>20825</v>
      </c>
      <c r="V246" s="127" t="s">
        <v>327</v>
      </c>
      <c r="W246" s="128">
        <v>46070</v>
      </c>
      <c r="X246" s="129" t="s">
        <v>317</v>
      </c>
      <c r="Y246" s="130" t="s">
        <v>289</v>
      </c>
      <c r="Z246" s="131" t="s">
        <v>637</v>
      </c>
      <c r="AA246" s="132">
        <v>20000</v>
      </c>
      <c r="AB246" s="132" t="s">
        <v>293</v>
      </c>
      <c r="AC246" s="132" t="s">
        <v>287</v>
      </c>
      <c r="AD246" s="133">
        <f t="shared" si="184"/>
        <v>20000</v>
      </c>
      <c r="AE246" s="134">
        <f>IF(AC246="Si tiene IVA",AD246*19%,0)</f>
        <v>3800</v>
      </c>
      <c r="AF246" s="134">
        <f t="shared" si="185"/>
        <v>23800</v>
      </c>
      <c r="AG246" s="134">
        <f t="shared" si="186"/>
        <v>20000</v>
      </c>
      <c r="AH246" s="134">
        <f t="shared" si="187"/>
        <v>23800</v>
      </c>
      <c r="AI246" s="135" t="s">
        <v>327</v>
      </c>
      <c r="AJ246" s="136">
        <v>46071</v>
      </c>
      <c r="AK246" s="137" t="s">
        <v>311</v>
      </c>
      <c r="AL246" s="138" t="s">
        <v>289</v>
      </c>
      <c r="AM246" s="139" t="s">
        <v>312</v>
      </c>
      <c r="AN246" s="140">
        <v>18000</v>
      </c>
      <c r="AO246" s="140" t="s">
        <v>293</v>
      </c>
      <c r="AP246" s="141" t="s">
        <v>313</v>
      </c>
      <c r="AQ246" s="142">
        <f t="shared" si="193"/>
        <v>18000</v>
      </c>
      <c r="AR246" s="143">
        <f>IF(AP246="Si tiene IVA",AQ246*19%,0)</f>
        <v>0</v>
      </c>
      <c r="AS246" s="143">
        <f t="shared" si="188"/>
        <v>18000</v>
      </c>
      <c r="AT246" s="143">
        <f t="shared" si="189"/>
        <v>18000</v>
      </c>
      <c r="AU246" s="143">
        <f t="shared" si="190"/>
        <v>18000</v>
      </c>
      <c r="AV246" s="144">
        <f t="shared" si="194"/>
        <v>20875</v>
      </c>
      <c r="AW246" s="144">
        <f t="shared" si="195"/>
        <v>20875</v>
      </c>
      <c r="AX246" s="144">
        <f t="shared" si="196"/>
        <v>2900.3232578455804</v>
      </c>
      <c r="AY246" s="145">
        <f t="shared" si="191"/>
        <v>0.13893764109439907</v>
      </c>
      <c r="AZ246" s="5"/>
      <c r="BA246" s="7">
        <f t="shared" si="192"/>
        <v>3</v>
      </c>
    </row>
    <row r="247" spans="1:53" ht="84">
      <c r="A247" s="6" t="s">
        <v>278</v>
      </c>
      <c r="B247" s="6" t="s">
        <v>279</v>
      </c>
      <c r="C247" s="6">
        <v>82101505</v>
      </c>
      <c r="D247" s="6" t="s">
        <v>1160</v>
      </c>
      <c r="E247" s="117" t="s">
        <v>1161</v>
      </c>
      <c r="F247" s="118" t="s">
        <v>1162</v>
      </c>
      <c r="G247" s="119">
        <v>100</v>
      </c>
      <c r="H247" s="118" t="s">
        <v>58</v>
      </c>
      <c r="I247" s="120" t="s">
        <v>295</v>
      </c>
      <c r="J247" s="121">
        <v>46147</v>
      </c>
      <c r="K247" s="122" t="s">
        <v>1163</v>
      </c>
      <c r="L247" s="123" t="s">
        <v>284</v>
      </c>
      <c r="M247" s="121" t="s">
        <v>1164</v>
      </c>
      <c r="N247" s="124">
        <v>110000</v>
      </c>
      <c r="O247" s="124" t="s">
        <v>286</v>
      </c>
      <c r="P247" s="124" t="s">
        <v>287</v>
      </c>
      <c r="Q247" s="125">
        <f t="shared" si="180"/>
        <v>92436.97478991597</v>
      </c>
      <c r="R247" s="126">
        <f>IF(P247="Si tiene IVA",Q247*19%,0)</f>
        <v>17563.025210084033</v>
      </c>
      <c r="S247" s="126">
        <f t="shared" si="181"/>
        <v>110000</v>
      </c>
      <c r="T247" s="126">
        <f t="shared" si="182"/>
        <v>11000000</v>
      </c>
      <c r="U247" s="126">
        <f t="shared" si="183"/>
        <v>11000000</v>
      </c>
      <c r="V247" s="127" t="s">
        <v>297</v>
      </c>
      <c r="W247" s="128">
        <v>46070</v>
      </c>
      <c r="X247" s="129" t="s">
        <v>328</v>
      </c>
      <c r="Y247" s="130" t="s">
        <v>284</v>
      </c>
      <c r="Z247" s="131" t="s">
        <v>307</v>
      </c>
      <c r="AA247" s="132">
        <v>120000</v>
      </c>
      <c r="AB247" s="132" t="s">
        <v>293</v>
      </c>
      <c r="AC247" s="132" t="s">
        <v>287</v>
      </c>
      <c r="AD247" s="133">
        <f t="shared" si="184"/>
        <v>120000</v>
      </c>
      <c r="AE247" s="134">
        <f>IF(AC247="Si tiene IVA",AD247*19%,0)</f>
        <v>22800</v>
      </c>
      <c r="AF247" s="134">
        <f t="shared" si="185"/>
        <v>142800</v>
      </c>
      <c r="AG247" s="134">
        <f t="shared" si="186"/>
        <v>12000000</v>
      </c>
      <c r="AH247" s="134">
        <f t="shared" si="187"/>
        <v>14280000</v>
      </c>
      <c r="AI247" s="135" t="s">
        <v>327</v>
      </c>
      <c r="AJ247" s="136">
        <v>46072</v>
      </c>
      <c r="AK247" s="137" t="s">
        <v>329</v>
      </c>
      <c r="AL247" s="138" t="s">
        <v>284</v>
      </c>
      <c r="AM247" s="139" t="s">
        <v>330</v>
      </c>
      <c r="AN247" s="140">
        <v>120000</v>
      </c>
      <c r="AO247" s="140" t="s">
        <v>293</v>
      </c>
      <c r="AP247" s="141" t="s">
        <v>313</v>
      </c>
      <c r="AQ247" s="142">
        <f t="shared" si="193"/>
        <v>120000</v>
      </c>
      <c r="AR247" s="143">
        <f>IF(AP247="Si tiene IVA",AQ247*19%,0)</f>
        <v>0</v>
      </c>
      <c r="AS247" s="143">
        <f t="shared" si="188"/>
        <v>120000</v>
      </c>
      <c r="AT247" s="143">
        <f t="shared" si="189"/>
        <v>12000000</v>
      </c>
      <c r="AU247" s="143">
        <f t="shared" si="190"/>
        <v>12000000</v>
      </c>
      <c r="AV247" s="144">
        <f t="shared" si="194"/>
        <v>124266.66666666667</v>
      </c>
      <c r="AW247" s="144">
        <f t="shared" si="195"/>
        <v>12426666.666666666</v>
      </c>
      <c r="AX247" s="144">
        <f t="shared" si="196"/>
        <v>1681110.7439230003</v>
      </c>
      <c r="AY247" s="145">
        <f t="shared" si="191"/>
        <v>0.13528251694659338</v>
      </c>
      <c r="AZ247" s="5" t="s">
        <v>1165</v>
      </c>
      <c r="BA247" s="7">
        <f t="shared" si="192"/>
        <v>3</v>
      </c>
    </row>
    <row r="248" spans="1:53" ht="56">
      <c r="A248" s="6" t="s">
        <v>278</v>
      </c>
      <c r="B248" s="6" t="s">
        <v>279</v>
      </c>
      <c r="C248" s="6">
        <v>82101505</v>
      </c>
      <c r="D248" s="6" t="s">
        <v>1166</v>
      </c>
      <c r="E248" s="117" t="s">
        <v>1161</v>
      </c>
      <c r="F248" s="118" t="s">
        <v>57</v>
      </c>
      <c r="G248" s="119">
        <v>1</v>
      </c>
      <c r="H248" s="118" t="s">
        <v>58</v>
      </c>
      <c r="I248" s="120" t="s">
        <v>1167</v>
      </c>
      <c r="J248" s="121">
        <v>46147</v>
      </c>
      <c r="K248" s="122" t="s">
        <v>288</v>
      </c>
      <c r="L248" s="123" t="s">
        <v>284</v>
      </c>
      <c r="M248" s="121" t="s">
        <v>300</v>
      </c>
      <c r="N248" s="124">
        <v>290000</v>
      </c>
      <c r="O248" s="124" t="s">
        <v>286</v>
      </c>
      <c r="P248" s="124" t="s">
        <v>287</v>
      </c>
      <c r="Q248" s="125">
        <f t="shared" si="180"/>
        <v>243697.47899159664</v>
      </c>
      <c r="R248" s="126">
        <f>IF(P248="Si tiene IVA",Q248*19%,0)</f>
        <v>46302.521008403361</v>
      </c>
      <c r="S248" s="126">
        <f t="shared" si="181"/>
        <v>290000</v>
      </c>
      <c r="T248" s="126">
        <f t="shared" si="182"/>
        <v>290000</v>
      </c>
      <c r="U248" s="126">
        <f t="shared" si="183"/>
        <v>290000</v>
      </c>
      <c r="V248" s="127" t="s">
        <v>297</v>
      </c>
      <c r="W248" s="128">
        <v>46147</v>
      </c>
      <c r="X248" s="129" t="s">
        <v>311</v>
      </c>
      <c r="Y248" s="130" t="s">
        <v>284</v>
      </c>
      <c r="Z248" s="131" t="s">
        <v>312</v>
      </c>
      <c r="AA248" s="132">
        <v>200000</v>
      </c>
      <c r="AB248" s="132" t="s">
        <v>293</v>
      </c>
      <c r="AC248" s="132" t="s">
        <v>313</v>
      </c>
      <c r="AD248" s="133">
        <f t="shared" si="184"/>
        <v>200000</v>
      </c>
      <c r="AE248" s="134">
        <f>IF(AC248="Si tiene IVA",AD248*19%,0)</f>
        <v>0</v>
      </c>
      <c r="AF248" s="134">
        <f t="shared" si="185"/>
        <v>200000</v>
      </c>
      <c r="AG248" s="134">
        <f t="shared" si="186"/>
        <v>200000</v>
      </c>
      <c r="AH248" s="134">
        <f t="shared" si="187"/>
        <v>200000</v>
      </c>
      <c r="AI248" s="135" t="s">
        <v>297</v>
      </c>
      <c r="AJ248" s="136">
        <v>46147</v>
      </c>
      <c r="AK248" s="137" t="s">
        <v>1168</v>
      </c>
      <c r="AL248" s="138" t="s">
        <v>284</v>
      </c>
      <c r="AM248" s="139" t="s">
        <v>323</v>
      </c>
      <c r="AN248" s="140">
        <v>240000</v>
      </c>
      <c r="AO248" s="140" t="s">
        <v>293</v>
      </c>
      <c r="AP248" s="141" t="s">
        <v>313</v>
      </c>
      <c r="AQ248" s="142">
        <f t="shared" si="193"/>
        <v>240000</v>
      </c>
      <c r="AR248" s="143">
        <f>IF(AP248="Si tiene IVA",AQ248*19%,0)</f>
        <v>0</v>
      </c>
      <c r="AS248" s="143">
        <f t="shared" si="188"/>
        <v>240000</v>
      </c>
      <c r="AT248" s="143">
        <f t="shared" si="189"/>
        <v>240000</v>
      </c>
      <c r="AU248" s="143">
        <f t="shared" si="190"/>
        <v>240000</v>
      </c>
      <c r="AV248" s="144">
        <f t="shared" si="194"/>
        <v>243333.33333333334</v>
      </c>
      <c r="AW248" s="144">
        <f t="shared" si="195"/>
        <v>243333.33333333334</v>
      </c>
      <c r="AX248" s="144">
        <f t="shared" si="196"/>
        <v>45092.497528228887</v>
      </c>
      <c r="AY248" s="145">
        <f t="shared" si="191"/>
        <v>0.18531163367765296</v>
      </c>
      <c r="AZ248" s="5"/>
      <c r="BA248" s="7">
        <f t="shared" si="192"/>
        <v>3</v>
      </c>
    </row>
  </sheetData>
  <sheetProtection algorithmName="SHA-512" hashValue="5U84KfYpf7jiCETJIpLI+8QmSNniwAQBFitZFtb/e0iHKE1m1MY5kwJfrXt7w5UPn9JfwfusWFzwnj6KwTjYwA==" saltValue="XrE05AaCZRtZiqh8nJNLzw==" spinCount="100000" sheet="1" objects="1" scenarios="1"/>
  <conditionalFormatting sqref="AY3:AY248">
    <cfRule type="cellIs" dxfId="2" priority="2" stopIfTrue="1" operator="greaterThan">
      <formula>0.2</formula>
    </cfRule>
  </conditionalFormatting>
  <conditionalFormatting sqref="D3:D193 D195:D248">
    <cfRule type="duplicateValues" dxfId="1" priority="3"/>
  </conditionalFormatting>
  <conditionalFormatting sqref="D194">
    <cfRule type="duplicateValues" dxfId="0" priority="1"/>
  </conditionalFormatting>
  <dataValidations count="7">
    <dataValidation type="list" allowBlank="1" showInputMessage="1" showErrorMessage="1" sqref="H3:H135 H194" xr:uid="{B248C236-4880-4D5B-A9BE-92444252DF87}">
      <formula1>"Compra,Alquiler,PrestaciónServicio"</formula1>
    </dataValidation>
    <dataValidation type="list" allowBlank="1" showInputMessage="1" showErrorMessage="1" sqref="P108 AP37:AP42 O133:P135 P44:P69 AP9 AP13 AP108:AP111 AP44:AP69 AC8 AC44:AC69 AP102:AP106 AO123:AO125 AO127:AO128 AC102:AC115 AP6 P9:P10 AC10 O12:P13 AP15 AB12 P17:P26 AP4 AO84:AO115 P15 AO132:AO135 AP17:AP21 AB44:AB62 AB120 AO118:AO121 O120 AB133:AC135 O3:O10 AB3:AB10 AO3:AO10 AC3:AC6 P3:P6 AP23:AP35 AB13:AC42 O14:O27 AO12:AO42 O28:P42 AB65:AB118 O44:O118 AO44:AO82" xr:uid="{CC7E7572-AE73-4135-90CC-36FCF34BDE8A}">
      <formula1>"IVA incluido,Precio sin Iva"</formula1>
    </dataValidation>
    <dataValidation type="list" allowBlank="1" showInputMessage="1" showErrorMessage="1" sqref="AP16 P102:P107 P95:P98 P109:P132 AP36 AP8 AC11:AC12 AP107 AP112:AP135 AP10:AP12 AP5 AP86:AP92 AP95:AP98 AP82:AP83 AC86:AC92 P85:P92 P82:P83 AC82:AC83 AP22 P80 AC80 P43 AC43 AP43 P11 AP14 P27 AC95:AC98 P16 AC116:AC132 AP3 P194 AC194 AP194" xr:uid="{C00AF379-7587-43D5-B74F-0BB04B0C38E4}">
      <formula1>"Si tiene IVA,No tiene IVA,Si tiene IPOCONSUMO,No tiene IPOCONSUMO"</formula1>
    </dataValidation>
    <dataValidation type="list" allowBlank="1" showInputMessage="1" showErrorMessage="1" sqref="P108 AP99:AP106 AP37:AP42 P81 AP6:AP7 AP9 AP13 AP108:AP111 AP23:AP26 AP17:AP21 AC81 AP81 P99:P101 P93:P94 AC93:AC94 AP93:AP94 AC84:AC85 AP84:AP85 P84 AP4 AP15 AC99:AC115 AO27:AP27 P133:P135 P12:P15 P17:P26 AC133:AC135 AC3:AC10 P3:P10 AC13:AC42 P28:P42 AP28:AP35 AP44:AP77 P44:P77 AC44:AC77" xr:uid="{10296D79-383A-4713-81BD-6086393831A1}">
      <formula1>"Si tiene IVA,No tiene IVA"</formula1>
    </dataValidation>
    <dataValidation type="list" allowBlank="1" showInputMessage="1" showErrorMessage="1" sqref="AO83 O119 AO11 AO122 AB119 AO126 AO129:AO131 AB121:AB132 O121:O132 O43 AB43 AO43 O11 AB11 AO116:AO117 AB63:AB64 AO194 AB194 O194" xr:uid="{04DF19F5-3EE3-47E3-BFDE-DD03DCC521C7}">
      <formula1>"IVA incluido,Precio sin Iva,Ipoconsumo Incluido,Precio sin Ipoconsumo"</formula1>
    </dataValidation>
    <dataValidation type="list" allowBlank="1" showInputMessage="1" showErrorMessage="1" sqref="Y130:Y131 Y122:Y123 Y125:Y127 AL127:AL129 AL132:AL135 L124:L135 Y133:Y135 AL3:AL125 L3:L122 Y3:Y120 Y194 L194" xr:uid="{1DF386BE-8F15-4BD4-8E09-B504218FB084}">
      <formula1>"Transcripción,Gestión,Validación"</formula1>
    </dataValidation>
    <dataValidation type="list" allowBlank="1" showInputMessage="1" sqref="I63 I133:I135 I109:I111 I125 I91 AI91:AI92 AI82:AI83 I103:I106 AI71:AI80 V111 AI111 V109 AI109 AI103:AI106 V103:V106 I95:I97 V95:V97 I86:I89 V86:V89 AI95:AI97 V91:V92 AI86:AI89 V82:V83 I82:I83 I12 I71:I80 V71:V80 I3:I10" xr:uid="{E025065A-51AB-48AB-8F3C-33682BC0CF4F}">
      <formula1>#REF!</formula1>
    </dataValidation>
  </dataValidations>
  <hyperlinks>
    <hyperlink ref="K150" r:id="rId1" xr:uid="{51E7E34F-98C7-4AD6-8B55-32481CF099CD}"/>
    <hyperlink ref="X150" r:id="rId2" xr:uid="{6DB5B3C6-9848-4675-B52B-1699AEE04F51}"/>
    <hyperlink ref="AK150" r:id="rId3" xr:uid="{351195A1-7148-4A38-BFD2-A2B403C97A8D}"/>
    <hyperlink ref="K151" r:id="rId4" xr:uid="{0ED36FAF-5B6A-40D8-8AB8-1A0737C862BB}"/>
    <hyperlink ref="X151" r:id="rId5" xr:uid="{D008005A-F96C-4C13-9376-ECEAEA2C3C29}"/>
    <hyperlink ref="AK151" r:id="rId6" xr:uid="{4CBB7B24-4A2D-45EC-A172-4A0E1EAED065}"/>
    <hyperlink ref="K93" r:id="rId7" xr:uid="{91F70123-E14D-4E37-B6AC-EA88C9909E4F}"/>
    <hyperlink ref="X93" r:id="rId8" xr:uid="{2EABBDB3-45AD-4E72-98E2-4ABE14EF50CB}"/>
    <hyperlink ref="X95" r:id="rId9" xr:uid="{08315EF8-AD74-46D6-909A-1728846C2C01}"/>
    <hyperlink ref="AK233" r:id="rId10" xr:uid="{51C3F1AF-D4B4-4571-961A-BD08A84F5A4B}"/>
    <hyperlink ref="K14" r:id="rId11" xr:uid="{23B44F3E-3F1E-4B9F-B552-9516B7F5457D}"/>
    <hyperlink ref="AK14" r:id="rId12" xr:uid="{0E00A125-395A-495F-A34C-502B4815311E}"/>
    <hyperlink ref="AK83" r:id="rId13" xr:uid="{629D1982-D9F8-4FBB-98CA-58F8B3BAA84D}"/>
    <hyperlink ref="X91" r:id="rId14" xr:uid="{E513C17C-5EE7-4864-8FDD-131A55155208}"/>
    <hyperlink ref="AK91" r:id="rId15" xr:uid="{660FB04C-54CE-4A3D-A1EC-32224FF051B4}"/>
    <hyperlink ref="K92" r:id="rId16" xr:uid="{452929FF-18DD-4D12-BAD8-50CA67676ED6}"/>
    <hyperlink ref="X92" r:id="rId17" xr:uid="{CCAE33ED-DDE2-42A8-AE79-3F1373158345}"/>
    <hyperlink ref="AK92" r:id="rId18" xr:uid="{3C57F1DF-36D1-452A-B563-72DE5FE5FDD3}"/>
    <hyperlink ref="X94" r:id="rId19" xr:uid="{C4E8741A-C00B-459D-84C1-FC74BA2DD42A}"/>
    <hyperlink ref="AK94" r:id="rId20" xr:uid="{2AB80BAE-E6D9-42D5-998E-920204E992A9}"/>
    <hyperlink ref="X96" r:id="rId21" xr:uid="{56FF696F-6BF0-443E-A838-56DC5985272F}"/>
    <hyperlink ref="K97" r:id="rId22" xr:uid="{0A4C4EA3-0F46-4701-BAF4-3F0F2683D5E2}"/>
    <hyperlink ref="X97" r:id="rId23" xr:uid="{E48D0C51-B781-4C72-A3B3-E5506745EC9D}"/>
    <hyperlink ref="K98" r:id="rId24" xr:uid="{E5E38E6E-33C8-457B-8D29-32F6479FCE6F}"/>
    <hyperlink ref="X98" r:id="rId25" xr:uid="{604EA238-FC91-434D-BF7A-F141A0756D47}"/>
    <hyperlink ref="AK98" r:id="rId26" xr:uid="{6E24991A-C66C-425D-8F1B-8FAA50DE91CD}"/>
    <hyperlink ref="X99" r:id="rId27" xr:uid="{5633184C-9ACE-41B6-9CFA-7CF9288E7018}"/>
    <hyperlink ref="AK100" r:id="rId28" xr:uid="{CD8EC91F-F221-42F7-A009-F83DC9B44ABC}"/>
    <hyperlink ref="K101" r:id="rId29" xr:uid="{2739C00F-3D99-4CF6-87F5-636FF8838C1B}"/>
    <hyperlink ref="X101" r:id="rId30" xr:uid="{2B65D3FF-485D-4BD0-866C-5BA31EF1A05C}"/>
    <hyperlink ref="K111" r:id="rId31" xr:uid="{7A54897E-AAD5-4DDC-A9F0-009D2CF19EB5}"/>
    <hyperlink ref="X111" r:id="rId32" xr:uid="{BD12221A-F542-40D1-89BB-9BC6524425FF}"/>
    <hyperlink ref="AK111" r:id="rId33" xr:uid="{0A6856A5-2AD4-4D65-B02D-A3A3AD414A19}"/>
    <hyperlink ref="X112" r:id="rId34" xr:uid="{4E70D218-FA38-4E1E-A024-7EEAA72FB5EB}"/>
    <hyperlink ref="M11" r:id="rId35" xr:uid="{76DD181E-49F1-4ECD-B276-BD947C0F5988}"/>
    <hyperlink ref="K105" r:id="rId36" xr:uid="{F97EBD6E-B8FF-49A9-8B94-4F9CFAD3A202}"/>
    <hyperlink ref="X113" r:id="rId37" xr:uid="{7AB1E6F7-2191-4A28-B9BD-1EE47599DC95}"/>
    <hyperlink ref="X183" r:id="rId38" xr:uid="{9AA43061-8D11-4652-9D95-754BB966067F}"/>
    <hyperlink ref="AK113" r:id="rId39" xr:uid="{4CE4FCED-ED43-4F22-91BC-815263C42C72}"/>
    <hyperlink ref="X105" r:id="rId40" xr:uid="{DE2A168A-E6B0-49E6-BE38-3A3F56908DE8}"/>
    <hyperlink ref="X247" r:id="rId41" xr:uid="{FE53B45D-3CA3-4E95-9C96-6899C3C0AE8A}"/>
    <hyperlink ref="K114" r:id="rId42" xr:uid="{8D15C6A2-9FA5-4759-957F-EAD3E8E4594C}"/>
    <hyperlink ref="X114" r:id="rId43" xr:uid="{08FD6EBB-E89D-48E4-B8AF-B708F9EC9A1D}"/>
    <hyperlink ref="X115" r:id="rId44" xr:uid="{5D017059-266D-43D1-9280-537CED524CCC}"/>
    <hyperlink ref="AK115" r:id="rId45" xr:uid="{1CBC5BC3-4F2E-46EF-80F7-A024F07B8325}"/>
    <hyperlink ref="K116" r:id="rId46" xr:uid="{3A7C35CF-CC26-4329-9D42-C1488B558EFB}"/>
    <hyperlink ref="X116" r:id="rId47" xr:uid="{E307FE87-C145-465B-A311-F07D917505E9}"/>
    <hyperlink ref="AK116" r:id="rId48" xr:uid="{D0BF9726-82D6-481B-9DBF-7B75273362C6}"/>
    <hyperlink ref="K117" r:id="rId49" xr:uid="{A1DF12EF-0CCE-40EA-A74B-621A16159401}"/>
    <hyperlink ref="X117" r:id="rId50" xr:uid="{A9E2E634-00ED-40A2-8FF3-B922C8BB04DC}"/>
    <hyperlink ref="AK117" r:id="rId51" xr:uid="{B2E13727-7214-44FC-B4F5-DB04F8CE69C8}"/>
    <hyperlink ref="K51" r:id="rId52" xr:uid="{3FBE9AE5-B434-4A1D-ACAB-57846ABA6F74}"/>
    <hyperlink ref="AK51" r:id="rId53" xr:uid="{75E3E7CD-AC0B-42B1-AC7F-A853D80149ED}"/>
    <hyperlink ref="X119" r:id="rId54" xr:uid="{23F4A122-E98A-49CB-B86D-67C8F4332D18}"/>
    <hyperlink ref="K119" r:id="rId55" xr:uid="{CACC1B55-CABB-41FF-BBAA-A3F521BDFDB5}"/>
    <hyperlink ref="X120" r:id="rId56" xr:uid="{37C03421-D9BE-45FB-B065-2BCA972AB6E7}"/>
    <hyperlink ref="K123" r:id="rId57" xr:uid="{EEE71FE1-61FE-44E7-8D1F-207FA521B557}"/>
    <hyperlink ref="X123" r:id="rId58" xr:uid="{BF47F26C-ACDF-454A-A428-7193FC3573BA}"/>
    <hyperlink ref="AK123" r:id="rId59" xr:uid="{59175280-5DFE-4CF7-A552-55EBEF7D3D9E}"/>
    <hyperlink ref="K124" r:id="rId60" xr:uid="{DE758023-1FC2-458D-913B-EB8EFEF20871}"/>
    <hyperlink ref="AK124" r:id="rId61" xr:uid="{4D09CFB6-8486-46DB-96CE-4A7E4BB63DFB}"/>
    <hyperlink ref="X127" r:id="rId62" xr:uid="{EB8391A0-5BCD-4768-B374-758628230076}"/>
    <hyperlink ref="AK127" r:id="rId63" xr:uid="{415F3C59-B7A8-4E43-A5F1-62AF8B4670F2}"/>
    <hyperlink ref="K65" r:id="rId64" xr:uid="{F5745191-6EF8-4439-BEEA-2D373DBDAEC8}"/>
    <hyperlink ref="X65" r:id="rId65" xr:uid="{130D9B2B-A6EB-465D-9880-6CA0CF85E35F}"/>
    <hyperlink ref="AK65" r:id="rId66" xr:uid="{77101955-B879-4D43-872E-014DF5F5D509}"/>
    <hyperlink ref="K19" r:id="rId67" xr:uid="{C0394147-2757-4BF1-AA61-78AF808B59F3}"/>
    <hyperlink ref="X19" r:id="rId68" xr:uid="{B19424FA-6BDB-4DE0-9B45-7C147F4CFA5D}"/>
    <hyperlink ref="AK19" r:id="rId69" xr:uid="{52FF7DBA-CCA2-450B-8F8E-947E770F7F08}"/>
    <hyperlink ref="K73" r:id="rId70" xr:uid="{A255C4BA-1BE7-4F44-B4ED-5020BEA718C4}"/>
    <hyperlink ref="AK73" r:id="rId71" xr:uid="{AA748789-BDE1-4158-895A-EAB99E15C538}"/>
    <hyperlink ref="K128" r:id="rId72" xr:uid="{7841810D-69AC-4E0E-AF00-4959BFC3BDB0}"/>
    <hyperlink ref="X128" r:id="rId73" xr:uid="{CCCCC7BC-F753-43BC-9E1A-2F46DABAAF90}"/>
    <hyperlink ref="AK128" r:id="rId74" xr:uid="{B23BBAEF-C376-4CBB-B6F1-2AD342C3ED1B}"/>
    <hyperlink ref="K129" r:id="rId75" xr:uid="{BD0BAC4B-9780-426A-9B46-891F088DE37C}"/>
    <hyperlink ref="X129" r:id="rId76" xr:uid="{6279CD7C-1B30-49BC-A767-DD444587020E}"/>
    <hyperlink ref="AK129" r:id="rId77" xr:uid="{60CE298A-8180-4DA0-BC1D-73DB0C479FFB}"/>
    <hyperlink ref="X137" r:id="rId78" xr:uid="{53B7F40E-32F0-4CB9-B82C-9BE3C4DED0D0}"/>
    <hyperlink ref="K141" r:id="rId79" xr:uid="{C5A38CD6-DFC1-4C0B-9793-F77DE304F661}"/>
    <hyperlink ref="X141" r:id="rId80" xr:uid="{3F9FC53E-C2D9-4CFC-8F5D-4DD5AB23746A}"/>
    <hyperlink ref="K145" r:id="rId81" xr:uid="{878AF254-40EE-4B57-91B1-4BC4CD1A3806}"/>
    <hyperlink ref="K146" r:id="rId82" xr:uid="{27BD8D06-4949-41D7-8A07-0A80F32D9105}"/>
    <hyperlink ref="X146" r:id="rId83" xr:uid="{A97CC1D3-6077-445C-A04A-9E0300652997}"/>
    <hyperlink ref="AK146" r:id="rId84" xr:uid="{3BFA8127-3F17-49E5-AB83-948BB22B0755}"/>
    <hyperlink ref="X147" r:id="rId85" xr:uid="{EBC6B330-F890-4156-BD6E-F18FB5ACB431}"/>
    <hyperlink ref="AK147" r:id="rId86" xr:uid="{50AE3E89-7D6E-4702-A443-EE044DBEADBA}"/>
    <hyperlink ref="K148" r:id="rId87" xr:uid="{93025379-AFD9-4876-B1FD-B40E48EB4250}"/>
    <hyperlink ref="X148" r:id="rId88" xr:uid="{8DA19444-2C39-4CC1-834C-236027CEF0D3}"/>
    <hyperlink ref="K149" r:id="rId89" xr:uid="{D9181E4B-7620-41D4-8172-68F81A95E7FC}"/>
    <hyperlink ref="X149" r:id="rId90" xr:uid="{13249FDC-32C3-45F5-B63C-7889E504268F}"/>
    <hyperlink ref="AK109" r:id="rId91" xr:uid="{36479226-DFE8-4989-8334-B6A022A76DC7}"/>
    <hyperlink ref="AK184" r:id="rId92" xr:uid="{9F497D74-B6A3-48C8-8E53-04E3A3EDD264}"/>
    <hyperlink ref="K10" r:id="rId93" xr:uid="{3AEF6A8A-63AC-489A-AC0C-56D042774184}"/>
    <hyperlink ref="K143" r:id="rId94" xr:uid="{9C61AED4-372D-4723-9762-8ABC56077ADF}"/>
    <hyperlink ref="AK10" r:id="rId95" xr:uid="{92C5C1CA-45B8-4E0A-BF7B-B46DE1A066AB}"/>
    <hyperlink ref="X10" r:id="rId96" xr:uid="{A069B2BF-23C4-43C0-B110-FFA7BE754107}"/>
    <hyperlink ref="X109" r:id="rId97" xr:uid="{29DCBA6D-E793-4623-848D-96DE85297FC8}"/>
    <hyperlink ref="AK11" r:id="rId98" xr:uid="{0E327F1F-CF28-450D-898E-46557B5748BF}"/>
    <hyperlink ref="AK108" r:id="rId99" xr:uid="{19212340-110E-4822-95D9-499902B0C59B}"/>
    <hyperlink ref="AK31:AK32" r:id="rId100" display="ANGIE PACHÓN _VARIOS 19-02-2026.pdf" xr:uid="{100393E8-017D-463D-96AD-997E2C5752F5}"/>
    <hyperlink ref="X187" r:id="rId101" xr:uid="{5FEE0C99-452F-4D4F-A4C0-62055E14BBEC}"/>
    <hyperlink ref="X188" r:id="rId102" xr:uid="{EFD0F156-0F1E-4571-BD7D-1C1C79EAAC01}"/>
    <hyperlink ref="Z188" r:id="rId103" xr:uid="{A56E4499-C452-49D9-B5DD-FDDEE7CD603C}"/>
    <hyperlink ref="X189" r:id="rId104" xr:uid="{E23DEBBA-E49D-47BC-B893-3E4F8CF5AD42}"/>
    <hyperlink ref="Z189" r:id="rId105" xr:uid="{AA0BD566-FD60-40C8-AFB4-6BAB380E9157}"/>
    <hyperlink ref="X86" r:id="rId106" xr:uid="{861F13B1-4265-4C5E-A9AE-694D07F60BE0}"/>
    <hyperlink ref="K152" r:id="rId107" xr:uid="{F3256210-CC47-41F0-BF58-C4CFC5AFB467}"/>
    <hyperlink ref="X152" r:id="rId108" xr:uid="{6183C9CF-BBC3-42B0-AB72-D4433F5EA032}"/>
    <hyperlink ref="AK152" r:id="rId109" xr:uid="{2F6D7102-EE4A-4C96-8EB5-A95671E86770}"/>
    <hyperlink ref="X153" r:id="rId110" xr:uid="{C8B188CF-FE3A-4A4D-902E-672CEB72D28B}"/>
    <hyperlink ref="AK153" r:id="rId111" xr:uid="{0F6EC4B1-4371-4699-9A36-A7791E1AA0EF}"/>
    <hyperlink ref="X156" r:id="rId112" xr:uid="{41C58987-1BC6-408B-BAE0-9546770E431F}"/>
    <hyperlink ref="AK156" r:id="rId113" xr:uid="{9BDE53C0-F9FE-4D51-90C7-C1CEEE9855B6}"/>
    <hyperlink ref="X157" r:id="rId114" xr:uid="{52BA2B5E-8D1A-4AE8-83BA-ABA88E0E3636}"/>
    <hyperlink ref="AK157" r:id="rId115" xr:uid="{D02F56E8-6304-44BB-82BF-16511D652C99}"/>
    <hyperlink ref="K156" r:id="rId116" xr:uid="{BFC54DEB-B4DA-41C6-8AF8-8A57AA20302E}"/>
    <hyperlink ref="K158" r:id="rId117" xr:uid="{135E6B9D-2FA8-4C7B-9EC9-7AD5393196C9}"/>
    <hyperlink ref="X158" r:id="rId118" xr:uid="{26DFD5AD-5E4A-4D80-8A07-E6B882F9653B}"/>
    <hyperlink ref="X160" r:id="rId119" xr:uid="{7B230475-1925-4ED6-9DED-005FAAA8EAE7}"/>
    <hyperlink ref="AK160" r:id="rId120" xr:uid="{209E16EC-6536-491D-A9EA-A45953FD78B2}"/>
    <hyperlink ref="K161" r:id="rId121" xr:uid="{E5A3F1D1-7647-43C2-8232-A15C861DA216}"/>
    <hyperlink ref="X161" r:id="rId122" xr:uid="{F35B64D3-CCF4-49BF-8345-752039F98B82}"/>
    <hyperlink ref="X102" r:id="rId123" xr:uid="{5789F72F-3FE3-4874-8E94-056DC002F394}"/>
    <hyperlink ref="AK102" r:id="rId124" xr:uid="{67D969DB-59F8-4FBC-8669-EFC2A8A3671C}"/>
    <hyperlink ref="K242" r:id="rId125" xr:uid="{9273DC27-344B-47AD-A3EC-01E6DEE7CC1E}"/>
    <hyperlink ref="X242" r:id="rId126" xr:uid="{DF447B51-CE99-41CA-8EC2-2A72B69017A9}"/>
    <hyperlink ref="AK242" r:id="rId127" xr:uid="{0179AC02-FB41-42F3-AE4E-BC2B32FDA06B}"/>
    <hyperlink ref="K244" r:id="rId128" xr:uid="{983FBA84-C9F2-4455-9DA8-3D8A77ED3A01}"/>
    <hyperlink ref="X244" r:id="rId129" xr:uid="{65EB66F8-6DF8-4193-884E-48DC626C7769}"/>
    <hyperlink ref="AK244" r:id="rId130" xr:uid="{23805327-6337-476B-9078-52F3DBBA62CD}"/>
    <hyperlink ref="AK166" r:id="rId131" xr:uid="{84D780AA-312D-4BBE-A32C-A30FE9058108}"/>
    <hyperlink ref="X166" r:id="rId132" xr:uid="{890D4DE3-5822-4CA9-BAF8-89E2DEDCA59B}"/>
    <hyperlink ref="K166" r:id="rId133" xr:uid="{5A0B8811-088F-4D22-8B3C-CB74693B036D}"/>
    <hyperlink ref="K167" r:id="rId134" xr:uid="{B2F2F65D-0FF8-442B-A940-DF9FBBD434A6}"/>
    <hyperlink ref="AK167" r:id="rId135" xr:uid="{B34EE799-D28E-4AF7-A5F3-863231F2E882}"/>
    <hyperlink ref="X167" r:id="rId136" xr:uid="{2E1D26C2-DD3B-4539-A0D8-B5A075701C04}"/>
    <hyperlink ref="K168" r:id="rId137" xr:uid="{8AC98A3F-7974-40E8-9E83-BF33D8386A5C}"/>
    <hyperlink ref="X168" r:id="rId138" xr:uid="{EAB2B363-D763-44F2-B033-6EBFDB8489CE}"/>
    <hyperlink ref="K170" r:id="rId139" xr:uid="{2FF6D4A1-5680-4D02-BF52-8AEF1047F503}"/>
    <hyperlink ref="X170" r:id="rId140" xr:uid="{11B0C1ED-B19E-46DC-8D4B-A1970448F172}"/>
    <hyperlink ref="AK170" r:id="rId141" xr:uid="{47470719-4E09-4A77-BA83-14CEA1500346}"/>
    <hyperlink ref="X171" r:id="rId142" xr:uid="{1BA638BF-CA4E-4C02-A365-460C9492DDF4}"/>
    <hyperlink ref="K171" r:id="rId143" xr:uid="{F9F2980D-9A26-470D-A17E-39616256E1DA}"/>
    <hyperlink ref="AK171" r:id="rId144" xr:uid="{280F9024-4F53-4272-B41C-99866310211C}"/>
    <hyperlink ref="K172" r:id="rId145" xr:uid="{90D0E1A5-ADB6-4BF2-9BD0-41FAABA7D34F}"/>
    <hyperlink ref="X172" r:id="rId146" xr:uid="{0796A857-1213-4DAE-BEF4-07AA4C50FB81}"/>
    <hyperlink ref="AK172" r:id="rId147" xr:uid="{F3D18002-47AB-41AF-B14C-01EBF0660A8B}"/>
    <hyperlink ref="K173" r:id="rId148" xr:uid="{9E666937-F113-4D2D-8AAD-89044098DE04}"/>
    <hyperlink ref="X173" r:id="rId149" xr:uid="{B0E3CC96-4065-408F-AFE2-C5CBB381F158}"/>
    <hyperlink ref="AK173" r:id="rId150" xr:uid="{EB7AD797-E941-4FEE-80F6-E1A81968C6BE}"/>
    <hyperlink ref="K174" r:id="rId151" xr:uid="{0C9514A9-0533-41FB-AC20-FBD15ABD5C75}"/>
    <hyperlink ref="X174" r:id="rId152" xr:uid="{6B1A61CD-C2C5-4E0B-B435-5948848943A2}"/>
    <hyperlink ref="AK174" r:id="rId153" xr:uid="{12E86206-054E-4ACD-AF86-B700D14416C4}"/>
    <hyperlink ref="AK175" r:id="rId154" xr:uid="{1AC16883-ADFB-47E6-BDF0-487FF165359B}"/>
    <hyperlink ref="K175" r:id="rId155" xr:uid="{26687940-9885-44F7-8670-452BC0A87115}"/>
    <hyperlink ref="K176" r:id="rId156" xr:uid="{9AB6AF99-CF18-4FA9-A0B0-6B9C52325399}"/>
    <hyperlink ref="X176" r:id="rId157" xr:uid="{9048CACD-2128-46B4-942E-138A83687F63}"/>
    <hyperlink ref="AK176" r:id="rId158" xr:uid="{2DE9866C-6CB2-480F-B77C-12BA8B5FAB88}"/>
    <hyperlink ref="K177" r:id="rId159" xr:uid="{554B28F6-FED8-4BB5-A1A2-B5A87024A195}"/>
    <hyperlink ref="X177" r:id="rId160" xr:uid="{DB0FF225-86FF-4605-890D-E97A27CC71B4}"/>
    <hyperlink ref="AK177" r:id="rId161" xr:uid="{9A51CBDF-FD3D-4101-8F0F-5E4A46FCE109}"/>
    <hyperlink ref="K178" r:id="rId162" xr:uid="{55FE751C-D755-4021-80B6-749C028646F0}"/>
    <hyperlink ref="X178" r:id="rId163" xr:uid="{8CEBA33D-6A8B-4CAB-8783-32ED1B6F8D6D}"/>
    <hyperlink ref="AK178" r:id="rId164" xr:uid="{D5C4F821-09EC-49E1-8834-7C304D5D3AEE}"/>
    <hyperlink ref="K179" r:id="rId165" xr:uid="{EF54E71D-37BB-4444-ACCF-98EC0E77ADAE}"/>
    <hyperlink ref="X179" r:id="rId166" xr:uid="{9007F4BC-2DC1-4829-82D3-552570D4094D}"/>
    <hyperlink ref="AK179" r:id="rId167" xr:uid="{E1E0DDBA-86E3-4868-81B3-F3C0D2ECF6FF}"/>
    <hyperlink ref="K180" r:id="rId168" xr:uid="{57A545BF-55EE-4EC6-B97A-9EFF0EDD5503}"/>
    <hyperlink ref="AK180" r:id="rId169" xr:uid="{2980CCD2-B2BE-4BE2-BCF0-27424754DEBC}"/>
    <hyperlink ref="X180" r:id="rId170" xr:uid="{C7094EB9-ECAD-48D3-A503-D2C4D26380F9}"/>
    <hyperlink ref="K181" r:id="rId171" xr:uid="{F5470AFD-A983-41EF-A306-94F0F8BC6849}"/>
    <hyperlink ref="X181" r:id="rId172" xr:uid="{0EDC5A51-A75D-4791-AF26-C56EE1DB5928}"/>
    <hyperlink ref="AK181" r:id="rId173" xr:uid="{AA0AB272-3276-4FAB-B76E-E4679AD11D87}"/>
    <hyperlink ref="X182" r:id="rId174" xr:uid="{0A97C6E8-9C75-4BD0-AC1D-41B2C39837FB}"/>
    <hyperlink ref="AK182" r:id="rId175" xr:uid="{E4BE5EC9-9E86-4042-8F30-8E6086A03DF0}"/>
    <hyperlink ref="K191" r:id="rId176" xr:uid="{320BE440-9A8E-495E-A19D-D0648DE459C3}"/>
    <hyperlink ref="AK191" r:id="rId177" xr:uid="{F7650181-9C38-4A0E-A25C-2C028F9E045A}"/>
    <hyperlink ref="K195" r:id="rId178" xr:uid="{3C4EB50B-5C9B-4546-9343-B6C0E2126C4C}"/>
    <hyperlink ref="X195" r:id="rId179" xr:uid="{0999D61E-0A78-401F-9CB4-3BDF35D9774D}"/>
    <hyperlink ref="AK195" r:id="rId180" xr:uid="{BE278D23-C51D-4621-B594-C7499C5CF3A6}"/>
    <hyperlink ref="X196" r:id="rId181" xr:uid="{5C4F2FBF-2D73-4960-8EBC-5A9F141525FE}"/>
    <hyperlink ref="AK196" r:id="rId182" xr:uid="{00A5DC85-DA4E-4BC4-A6A6-8BFAD20FAC7E}"/>
    <hyperlink ref="K196" r:id="rId183" xr:uid="{E6AABE2F-98B6-471D-B792-B325567341A0}"/>
    <hyperlink ref="K202" r:id="rId184" xr:uid="{1F2D07ED-E651-42FA-B7BC-5CD644766D7E}"/>
    <hyperlink ref="X202" r:id="rId185" xr:uid="{3A8247D8-670B-4ED0-BCFC-A1EFB04F5B8E}"/>
    <hyperlink ref="AK202" r:id="rId186" xr:uid="{1BE7D6CC-A052-48E8-BC28-89C20F6AE774}"/>
    <hyperlink ref="K203" r:id="rId187" xr:uid="{D58FC523-EF0A-4439-9214-F84178CFDBF6}"/>
    <hyperlink ref="X203" r:id="rId188" xr:uid="{8F0156D8-32F5-4733-9C42-1B532885B63D}"/>
    <hyperlink ref="AK203" r:id="rId189" xr:uid="{760E305F-F90D-4715-8564-670FFD172084}"/>
    <hyperlink ref="K204" r:id="rId190" xr:uid="{40A7D24E-0DC5-4186-B43C-2EA827F3BF6F}"/>
    <hyperlink ref="X204" r:id="rId191" xr:uid="{AE103B68-1369-438A-9850-EA4859E18B3E}"/>
    <hyperlink ref="AK204" r:id="rId192" xr:uid="{ED059254-73D0-45AA-98D4-903C93727775}"/>
    <hyperlink ref="K230" r:id="rId193" xr:uid="{CC5E3A12-3E0F-4DE4-AE41-CA140628934D}"/>
    <hyperlink ref="AK230" r:id="rId194" xr:uid="{FD807EEE-59C4-4A82-BF0D-6428D12CCA8E}"/>
    <hyperlink ref="K231" r:id="rId195" xr:uid="{8B2D82AA-FCA0-45A2-A867-773353E3D21A}"/>
    <hyperlink ref="AK231" r:id="rId196" xr:uid="{89F7107C-053D-4542-A09B-D27E6F1456C9}"/>
    <hyperlink ref="K237" r:id="rId197" xr:uid="{EBED3E49-E1DB-4777-9986-51B886141BB7}"/>
    <hyperlink ref="X230" r:id="rId198" xr:uid="{8FDCA1DC-2AD9-4590-B951-E47855E9E2D3}"/>
    <hyperlink ref="X231" r:id="rId199" xr:uid="{FFCF0CA3-5072-473B-BD48-6D76D3330AAD}"/>
    <hyperlink ref="X237" r:id="rId200" xr:uid="{A81736E5-B03B-4EC7-A5AD-5F2650497505}"/>
    <hyperlink ref="AK237" r:id="rId201" xr:uid="{3CE52695-1ED0-4139-B267-30D7347349D7}"/>
    <hyperlink ref="K238" r:id="rId202" xr:uid="{C8C9EBBA-10CC-4BFF-B7DE-75BBD946CBE9}"/>
    <hyperlink ref="X238" r:id="rId203" xr:uid="{CBE539F6-FE3B-4159-A229-CAC35C88674A}"/>
    <hyperlink ref="AK238" r:id="rId204" xr:uid="{4E980DA8-A75F-4F96-A78E-57EC29E67C1E}"/>
    <hyperlink ref="K240" r:id="rId205" xr:uid="{4FDA8869-817D-4910-AABE-EF3C9122E7C5}"/>
    <hyperlink ref="AK240" r:id="rId206" xr:uid="{3FF9BBDC-FFA6-402E-8247-1AD5572DCF13}"/>
    <hyperlink ref="K243" r:id="rId207" xr:uid="{67897465-3503-4F8C-90F3-B4E88E621B17}"/>
    <hyperlink ref="X243" r:id="rId208" xr:uid="{CE08A957-C562-457F-A16A-060A195C0BDF}"/>
    <hyperlink ref="AK243" r:id="rId209" xr:uid="{4ECBA7CA-8143-49F3-BF4A-4F1A6E90288E}"/>
    <hyperlink ref="K245" r:id="rId210" xr:uid="{8F7EC4F1-31F4-4290-961A-41516E4E3997}"/>
    <hyperlink ref="X245" r:id="rId211" xr:uid="{6FF516F3-7A06-4C63-8D5E-5381554D5DAA}"/>
    <hyperlink ref="AK245" r:id="rId212" xr:uid="{BEE6B2A4-E165-42AB-AD63-37D8D638CF71}"/>
    <hyperlink ref="K190" r:id="rId213" xr:uid="{462B5BA3-A72F-405A-837C-B25270C0A3AC}"/>
    <hyperlink ref="K182" r:id="rId214" xr:uid="{DEEF27B5-CE3D-47EF-95D0-6D5B5ED13F59}"/>
    <hyperlink ref="X190" r:id="rId215" xr:uid="{C5E4B353-D568-46FD-A684-F14F7FF1229C}"/>
    <hyperlink ref="AK190" r:id="rId216" xr:uid="{CED5E6FC-8CA4-4993-9580-59A3BB6B009F}"/>
    <hyperlink ref="AK89" r:id="rId217" xr:uid="{EFC3EE6E-E88A-4497-8203-1A2F4F201199}"/>
    <hyperlink ref="Z89" r:id="rId218" xr:uid="{E3A51E3C-F309-4E1E-871E-5B8C85C28BFD}"/>
    <hyperlink ref="M89" r:id="rId219" xr:uid="{0B67449C-BDBE-4840-8026-56172842B70D}"/>
    <hyperlink ref="K89" r:id="rId220" xr:uid="{2F328B14-0674-42DD-B983-CEBF68541026}"/>
    <hyperlink ref="X89" r:id="rId221" xr:uid="{AE40318F-A0D9-4451-926F-D5F253D23C5F}"/>
    <hyperlink ref="X83" r:id="rId222" xr:uid="{1F3F2D0C-6275-459A-91CA-5A82C10784FB}"/>
    <hyperlink ref="X90" r:id="rId223" xr:uid="{784FEB76-6DA9-4D18-9B83-8F3FA2979CC5}"/>
    <hyperlink ref="K115" r:id="rId224" xr:uid="{402C5EA5-CC75-4D44-A0B3-22271FA93317}"/>
    <hyperlink ref="X175" r:id="rId225" xr:uid="{BDA447B0-8A47-4560-B429-523CA808BF38}"/>
    <hyperlink ref="X240" r:id="rId226" xr:uid="{BB9F84E7-7C22-4E3D-849D-9C4661535004}"/>
    <hyperlink ref="AK90" r:id="rId227" xr:uid="{6D5B3CFB-D185-4201-B61E-B820A9BF9EC8}"/>
    <hyperlink ref="AK95" r:id="rId228" xr:uid="{4A6F4997-0E12-4FA4-B620-9EE62C34C710}"/>
    <hyperlink ref="AK97" r:id="rId229" xr:uid="{8BF2E1B3-AD4F-43A5-9A6D-226EB2DCEC5D}"/>
    <hyperlink ref="AK99" r:id="rId230" xr:uid="{EF319505-0DAD-4889-9B5C-8B3769B929D9}"/>
    <hyperlink ref="AK112" r:id="rId231" xr:uid="{010C1144-800C-4A70-B206-869A4FCA8C28}"/>
    <hyperlink ref="AK114" r:id="rId232" xr:uid="{608A59DB-F6A4-4F02-8309-AEB0CEDB4E71}"/>
    <hyperlink ref="AK149" r:id="rId233" xr:uid="{B8B347E3-74C6-448E-8B96-1900D967C180}"/>
    <hyperlink ref="K239" r:id="rId234" xr:uid="{2C359B06-5F66-4313-A9C0-46D4B196F4AC}"/>
    <hyperlink ref="X239" r:id="rId235" xr:uid="{B546B312-79EA-40D6-A330-5D8C18F80BBA}"/>
    <hyperlink ref="AK239" r:id="rId236" xr:uid="{F014FC74-5513-4F17-B9D8-05544833F946}"/>
    <hyperlink ref="K90" r:id="rId237" xr:uid="{782B459A-43CA-4953-BB9A-466A64A32A43}"/>
    <hyperlink ref="K94" r:id="rId238" xr:uid="{5C3B9572-026B-4AB3-8984-86B6F77D4A83}"/>
    <hyperlink ref="K95" r:id="rId239" xr:uid="{C4EA74E0-8A72-41ED-90B1-CFFA8222E9B4}"/>
    <hyperlink ref="K96" r:id="rId240" xr:uid="{DD5DA90E-F5C1-40B1-9482-9C3A58633A76}"/>
    <hyperlink ref="K99" r:id="rId241" xr:uid="{52C8A1D9-4182-4A08-86B5-939D3E07ABF6}"/>
    <hyperlink ref="K112" r:id="rId242" xr:uid="{E9384391-4021-44C3-976F-D21D90B3B6A9}"/>
    <hyperlink ref="K120" r:id="rId243" xr:uid="{3D29D2B9-6171-4332-AF97-D7B6CA20169D}"/>
    <hyperlink ref="K160" r:id="rId244" xr:uid="{6D5C4AF7-FB2C-409C-B2EE-9596794D0494}"/>
    <hyperlink ref="K192" r:id="rId245" xr:uid="{5F636CEE-313C-4310-B14F-B5D64956D95B}"/>
    <hyperlink ref="X192" r:id="rId246" xr:uid="{2F0A245F-6191-4494-9913-6346160A7E31}"/>
    <hyperlink ref="AK192" r:id="rId247" xr:uid="{7BD540DE-CC6F-4198-BD7A-4B978F38D720}"/>
    <hyperlink ref="K241" r:id="rId248" xr:uid="{E1BADF7A-6FD4-4660-BD92-B6F9EED40F8C}"/>
    <hyperlink ref="X241" r:id="rId249" xr:uid="{28AA0254-87CF-44E8-A2C5-D5B3FC8EA894}"/>
    <hyperlink ref="AK120" r:id="rId250" xr:uid="{130AC363-A6BB-4EE7-8802-5C7B712D472B}"/>
    <hyperlink ref="AK101" r:id="rId251" xr:uid="{AB24D218-66B6-4B6B-AD12-84F32B2D09C1}"/>
    <hyperlink ref="AK96" r:id="rId252" xr:uid="{6AEC065A-2F9A-4335-BB46-5624CF43CD67}"/>
    <hyperlink ref="K113" r:id="rId253" xr:uid="{57BFE5FC-AD2A-49A3-83F0-66BC0FFADC2A}"/>
    <hyperlink ref="X100" r:id="rId254" xr:uid="{33A504EC-86C5-4F96-AAC8-39024473E8B3}"/>
    <hyperlink ref="K83" r:id="rId255" xr:uid="{E61DB514-942F-49C9-8217-CA679009C4CB}"/>
    <hyperlink ref="K91" r:id="rId256" xr:uid="{56614BBB-E2D8-4916-B6CE-AD96CD20B3C2}"/>
    <hyperlink ref="K100" r:id="rId257" xr:uid="{CEF9EACD-CC5A-4269-98BF-134E75490261}"/>
    <hyperlink ref="K127" r:id="rId258" xr:uid="{C98365C3-0E62-4FDC-9BE6-8A470FE63294}"/>
    <hyperlink ref="X14" r:id="rId259" xr:uid="{E1CD250D-0ABE-4DD8-BC84-372BADA026C0}"/>
    <hyperlink ref="AK103" r:id="rId260" xr:uid="{44936011-AB56-4231-BD62-3C19EDB4CA9E}"/>
    <hyperlink ref="X103" r:id="rId261" xr:uid="{F8E23C88-F589-4538-BE9A-516ABF30A2BC}"/>
    <hyperlink ref="K109" r:id="rId262" xr:uid="{19E7A702-8AEC-4778-A70E-74BF59C9668D}"/>
    <hyperlink ref="AK168" r:id="rId263" xr:uid="{A11E7FBC-2C9E-4EDB-8B29-138995E05D4B}"/>
    <hyperlink ref="AK141" r:id="rId264" xr:uid="{6032E807-6314-4564-9EF2-00D270D2AC07}"/>
    <hyperlink ref="AK119" r:id="rId265" xr:uid="{A1BEC246-794A-4D22-AE98-48CDB4F09722}"/>
    <hyperlink ref="AK93" r:id="rId266" xr:uid="{805B2258-8E02-4135-ABD5-994809C45305}"/>
    <hyperlink ref="K102" r:id="rId267" xr:uid="{F2C9F8A5-A06B-4816-8BD6-3D268C7BD25E}"/>
    <hyperlink ref="K12" r:id="rId268" xr:uid="{8872A76B-2C30-46A4-A8A7-728CF8CED246}"/>
    <hyperlink ref="K69" r:id="rId269" xr:uid="{87831F4E-504D-4CE6-B6F8-F7768F1E9C6B}"/>
    <hyperlink ref="X69" r:id="rId270" xr:uid="{9D1D84B7-3B67-4E37-B882-04D9396BCF0B}"/>
    <hyperlink ref="AK69" r:id="rId271" xr:uid="{C56952FC-668D-46D5-B1E2-6BD799DC5C54}"/>
    <hyperlink ref="K58" r:id="rId272" xr:uid="{5A176B5A-030D-45A1-9281-37F391949E99}"/>
    <hyperlink ref="X58" r:id="rId273" xr:uid="{7531C5FB-D3F0-49C4-A3E5-00C4546B78CC}"/>
    <hyperlink ref="AK58" r:id="rId274" xr:uid="{13854B5A-D713-4A3F-8F00-C4D074BC84E0}"/>
    <hyperlink ref="X228" r:id="rId275" xr:uid="{93AE4BDD-80C9-4D32-AE2C-657EEF5E0A73}"/>
    <hyperlink ref="K209" r:id="rId276" xr:uid="{B246F287-DA16-4FA3-9700-4970569D967B}"/>
    <hyperlink ref="AK228" r:id="rId277" xr:uid="{680ABB94-4995-4B86-9B1D-EA2446DEC250}"/>
    <hyperlink ref="K15" r:id="rId278" xr:uid="{F0AFE9FB-B7B9-481A-9DE8-5D8EEB627D06}"/>
    <hyperlink ref="X15" r:id="rId279" xr:uid="{9A6E4DBB-0295-4816-9F93-584AF1596BD9}"/>
    <hyperlink ref="AK15" r:id="rId280" xr:uid="{5C713C32-77F5-412C-914B-68A1902A070A}"/>
    <hyperlink ref="K16" r:id="rId281" xr:uid="{D310D630-5456-4122-A7CA-50FB64205E73}"/>
    <hyperlink ref="X16" r:id="rId282" xr:uid="{80451B57-3684-49AB-8930-36D92A739BAE}"/>
    <hyperlink ref="K18" r:id="rId283" xr:uid="{FF8911C8-1ACB-4CB4-BEA8-85DC05C8FC43}"/>
    <hyperlink ref="X18" r:id="rId284" xr:uid="{33C04F34-5C26-4947-8303-24AA8B3686AA}"/>
    <hyperlink ref="K20" r:id="rId285" xr:uid="{478165B7-F2B5-4AF3-BFF7-E3FF8A3FA94C}"/>
    <hyperlink ref="X20" r:id="rId286" xr:uid="{10B1D52E-846B-4709-AC9C-9EFB7777AB3C}"/>
    <hyperlink ref="K46" r:id="rId287" xr:uid="{475BE22C-8EB8-479F-A90A-2262FBFD00F8}"/>
    <hyperlink ref="X46" r:id="rId288" xr:uid="{C14EE012-AA71-40E2-9376-118D2BF6C2EF}"/>
    <hyperlink ref="X140" r:id="rId289" xr:uid="{56AF27AF-876C-4743-B469-58D7D22A947C}"/>
    <hyperlink ref="K200" r:id="rId290" xr:uid="{33DE55A5-8AAB-4848-9272-C053C3FD0826}"/>
    <hyperlink ref="X200" r:id="rId291" xr:uid="{8F7B3310-AD9D-4DD6-A57C-00802594AA4B}"/>
    <hyperlink ref="K56" r:id="rId292" xr:uid="{362D429A-5140-43AF-8CE0-1F40B7DF5D81}"/>
    <hyperlink ref="X56" r:id="rId293" xr:uid="{27A6A72D-33D7-4FA2-A107-130D6B6F85F9}"/>
    <hyperlink ref="X27" r:id="rId294" xr:uid="{A9EBA0F8-0DF7-4511-904E-6CBDFF7E2A94}"/>
    <hyperlink ref="AK27" r:id="rId295" xr:uid="{390A59B0-E8E5-4839-92F9-1AF877D43DEE}"/>
    <hyperlink ref="K206" r:id="rId296" xr:uid="{CCCA5D81-3186-458B-A124-A17FD5DCEB6E}"/>
    <hyperlink ref="K55" r:id="rId297" xr:uid="{80BF993D-7FC6-494E-A924-1E02B55F98A1}"/>
    <hyperlink ref="X55" r:id="rId298" xr:uid="{08567769-612E-4491-9E0C-82BBC2892AAD}"/>
    <hyperlink ref="AK55" r:id="rId299" xr:uid="{E36E1BE7-31C9-4E9D-B5A6-FD7A7A91985F}"/>
    <hyperlink ref="X73" r:id="rId300" xr:uid="{5158A9C0-FC15-4C6B-A08B-81D20D4BB87D}"/>
    <hyperlink ref="AK46" r:id="rId301" xr:uid="{D5487CA7-A201-437F-92B3-164AD587BB8A}"/>
    <hyperlink ref="X199" r:id="rId302" xr:uid="{357282FD-4157-4DC6-9907-E4424B172CC9}"/>
    <hyperlink ref="AK199" r:id="rId303" xr:uid="{CDDFF928-30A0-4D20-9FB3-9E1D155F1158}"/>
    <hyperlink ref="AK200" r:id="rId304" xr:uid="{2ADF99A6-C7FD-4DB2-B4B2-375AA8D99C39}"/>
    <hyperlink ref="K137" r:id="rId305" xr:uid="{302CC89D-B806-4DDE-A081-60EC27ED5D20}"/>
    <hyperlink ref="AK137" r:id="rId306" xr:uid="{611A1EC1-BDAB-4D8C-9AEB-5A82931EB4DA}"/>
    <hyperlink ref="K125" r:id="rId307" xr:uid="{AAA33679-C45D-4B2D-A0D4-3A1AE52A3170}"/>
    <hyperlink ref="X125" r:id="rId308" xr:uid="{81A385DC-627D-47DC-B53A-838AC5994395}"/>
    <hyperlink ref="X51" r:id="rId309" xr:uid="{C2ABBAAB-22C6-4374-BB81-2AF1D80088CD}"/>
    <hyperlink ref="AK18" r:id="rId310" xr:uid="{A70DF4D5-049C-445B-90B1-CBAAC1C4FAE6}"/>
    <hyperlink ref="K88" r:id="rId311" xr:uid="{530BCA51-DE17-4037-9913-41964DBD9CD2}"/>
    <hyperlink ref="X88" r:id="rId312" xr:uid="{8F2FD9B0-DB6C-4CC3-B181-6B451DABF444}"/>
    <hyperlink ref="K218" r:id="rId313" xr:uid="{7E4C7450-9168-40FB-BE2C-065DDCA2FED3}"/>
    <hyperlink ref="X218" r:id="rId314" xr:uid="{C9BC8D98-C045-4976-8A95-10F91C628E5D}"/>
    <hyperlink ref="AK218" r:id="rId315" xr:uid="{43E5EEAF-16A4-43C0-978C-F90A3344F87A}"/>
    <hyperlink ref="K224" r:id="rId316" xr:uid="{3FDEC407-B3E9-4342-930E-44662B232D04}"/>
    <hyperlink ref="X224" r:id="rId317" xr:uid="{4AE99330-5A61-4B05-8B98-D1A25C2CE560}"/>
    <hyperlink ref="AK88" r:id="rId318" xr:uid="{068F9433-EF75-48D3-8856-EC07E099BEEF}"/>
    <hyperlink ref="K225" r:id="rId319" xr:uid="{3B38744E-44BC-4EBE-B706-F58ACAA2A091}"/>
    <hyperlink ref="X225" r:id="rId320" xr:uid="{968C041D-005D-4F4B-A831-34C5939F1BC1}"/>
    <hyperlink ref="K219" r:id="rId321" xr:uid="{9E6BCE6D-297D-4459-8012-2D3796E5CE86}"/>
    <hyperlink ref="X219" r:id="rId322" xr:uid="{53F7B404-903E-4351-9706-88B0E4FC5192}"/>
    <hyperlink ref="X139" r:id="rId323" xr:uid="{847457D5-3592-439D-B719-D85F9760C68F}"/>
    <hyperlink ref="K222" r:id="rId324" xr:uid="{7A081071-2464-4827-855E-D70D3F8EF01B}"/>
    <hyperlink ref="X222" r:id="rId325" xr:uid="{1C5A6837-B202-47DE-BD20-16D06340C1F1}"/>
    <hyperlink ref="K223" r:id="rId326" xr:uid="{50ADC864-C18A-487E-B0E1-ACB9E371957C}"/>
    <hyperlink ref="X223" r:id="rId327" xr:uid="{9121611E-96B8-49C9-ACC0-86577C11D7FE}"/>
    <hyperlink ref="K227" r:id="rId328" xr:uid="{460DD52A-CCF1-44FE-8C21-4B889CA91ECA}"/>
    <hyperlink ref="X227" r:id="rId329" xr:uid="{BD81A657-59D4-429D-9A8F-18A21648AAC9}"/>
    <hyperlink ref="AK227" r:id="rId330" xr:uid="{C3B82EC1-0D16-4E40-8CEA-EF85CE369B00}"/>
    <hyperlink ref="K220" r:id="rId331" xr:uid="{D718F398-0D1A-47B9-BDDB-498B21E678FC}"/>
    <hyperlink ref="X220" r:id="rId332" xr:uid="{58664AA4-091E-43CC-91C5-81168948A32E}"/>
    <hyperlink ref="X124" r:id="rId333" xr:uid="{230E29C5-D15B-48F5-A240-A3C298BEF35B}"/>
    <hyperlink ref="X145" r:id="rId334" xr:uid="{8E736343-08C7-4F49-8E97-A12F274037D5}"/>
    <hyperlink ref="AK145" r:id="rId335" xr:uid="{32DE0DD9-AC59-4F43-9390-025C201E6F4B}"/>
    <hyperlink ref="K147" r:id="rId336" xr:uid="{17151101-AF65-4323-9ACF-2395E06B14E4}"/>
    <hyperlink ref="AK148" r:id="rId337" xr:uid="{71D24B23-C297-414A-A7E9-EC71105B49B7}"/>
    <hyperlink ref="X221" r:id="rId338" xr:uid="{46B0D762-B869-40A4-B149-6FDD21BA2CF1}"/>
    <hyperlink ref="K221" r:id="rId339" xr:uid="{D080FC85-B800-4B50-8C94-8CB820762C08}"/>
    <hyperlink ref="K226" r:id="rId340" xr:uid="{1563B7C0-DF15-4E1C-96E1-696B0599DCB3}"/>
    <hyperlink ref="X226" r:id="rId341" xr:uid="{64B16A2D-C001-4F8B-BCB5-458E5F9B8637}"/>
    <hyperlink ref="AK226" r:id="rId342" xr:uid="{6895D339-FBE4-4F18-9475-08F3FC2E3D29}"/>
    <hyperlink ref="K76" r:id="rId343" xr:uid="{6CCFE89A-25DA-4932-9676-52A3C7AABDDA}"/>
    <hyperlink ref="K153" r:id="rId344" xr:uid="{E0732CFD-BFEF-4BBC-B99A-4CE3E6543243}"/>
    <hyperlink ref="X75" r:id="rId345" xr:uid="{5F00CE57-DDD0-43B2-8E58-A026D32CA3C8}"/>
    <hyperlink ref="K74" r:id="rId346" xr:uid="{7490D1D2-80CB-48C7-B2AE-E513AD5435F9}"/>
    <hyperlink ref="K157" r:id="rId347" xr:uid="{63EAD4ED-479C-4B43-960D-05C9315620F2}"/>
    <hyperlink ref="K67" r:id="rId348" xr:uid="{0BCF23E1-65C8-48B3-8B7E-5C341D8FCC7D}"/>
    <hyperlink ref="X67" r:id="rId349" xr:uid="{AAB1AE31-4AD6-46C6-9F42-8DD186395651}"/>
    <hyperlink ref="K60" r:id="rId350" xr:uid="{B2EB67D2-4F56-44A3-8E8F-C066F387A47A}"/>
    <hyperlink ref="X60" r:id="rId351" xr:uid="{856F21C4-7899-4582-A711-307A4C0EC897}"/>
    <hyperlink ref="AK60" r:id="rId352" xr:uid="{514F2BF6-66C7-43B3-8BE3-1965AED57232}"/>
    <hyperlink ref="AK158" r:id="rId353" xr:uid="{A278608F-9A43-4FAF-8924-DDB598394E53}"/>
    <hyperlink ref="K59" r:id="rId354" xr:uid="{9706E4DA-0F05-4B7B-A2E9-F93ED4DC2363}"/>
    <hyperlink ref="X59" r:id="rId355" xr:uid="{0AB1BC94-87A1-4D0C-BBF6-B3206E8412B4}"/>
    <hyperlink ref="AK59" r:id="rId356" xr:uid="{217F2918-F0A6-4235-A626-EDC7A014DDEB}"/>
    <hyperlink ref="K54" r:id="rId357" xr:uid="{E334BA9A-2FF0-4017-A716-F029472B194E}"/>
    <hyperlink ref="X54" r:id="rId358" xr:uid="{3F5B8F9E-92AC-4EE2-8DC1-2CAC08566C39}"/>
    <hyperlink ref="AK54" r:id="rId359" xr:uid="{6640F79A-22DD-4D4F-96B8-AFE4550C0E3C}"/>
    <hyperlink ref="K233" r:id="rId360" xr:uid="{4C58D2C6-1862-4ABE-A50E-8CF5985458B2}"/>
    <hyperlink ref="X233" r:id="rId361" xr:uid="{BF874A2E-5984-4C1A-AFB2-A155706C181C}"/>
    <hyperlink ref="AK161" r:id="rId362" xr:uid="{618F8334-9FF5-457F-AD00-66F3FA880286}"/>
    <hyperlink ref="X191" r:id="rId363" xr:uid="{9C14BEB0-9EB4-4EC8-8BCC-E768F90107E5}"/>
    <hyperlink ref="K163" r:id="rId364" xr:uid="{DCDF2295-CF5A-431A-9584-50954CD4A1BC}"/>
    <hyperlink ref="X163" r:id="rId365" xr:uid="{9F621E20-896D-4871-B1A4-A405DD1682F6}"/>
    <hyperlink ref="AK86" r:id="rId366" xr:uid="{DDAFF487-CA15-4348-B4C9-8BC1B5F3FFFF}"/>
    <hyperlink ref="X207" r:id="rId367" xr:uid="{ABCD2969-5B32-4F86-9E33-BBF52064157A}"/>
    <hyperlink ref="K208" r:id="rId368" xr:uid="{18905163-CC2E-4AA9-922E-136BCE9753CE}"/>
    <hyperlink ref="K210" r:id="rId369" xr:uid="{3A5F2C68-66A5-4E6D-BE13-050804D05E83}"/>
    <hyperlink ref="X211" r:id="rId370" xr:uid="{012F9567-8E48-4052-9983-91884F8149A2}"/>
    <hyperlink ref="X108" r:id="rId371" xr:uid="{5AE5E0CF-05CE-4FF9-B094-0F0994FB4EB3}"/>
    <hyperlink ref="X184" r:id="rId372" xr:uid="{5830A5C4-93E0-4316-A22B-C34EAB9D42E3}"/>
    <hyperlink ref="X185" r:id="rId373" xr:uid="{E07D8517-BACB-434F-BBFC-2A279AE770F3}"/>
    <hyperlink ref="X246" r:id="rId374" xr:uid="{27A15410-D3B3-490B-878D-FF511FE5E167}"/>
    <hyperlink ref="AK125" r:id="rId375" xr:uid="{8A607D1F-9EC3-4E0C-93D9-B3AEB9C99003}"/>
    <hyperlink ref="K118" r:id="rId376" xr:uid="{53CF9648-9F92-4DE4-9DE4-93ED1CF90368}"/>
    <hyperlink ref="X118" r:id="rId377" xr:uid="{A830275F-5017-4CF9-BE80-B7E5617FB586}"/>
    <hyperlink ref="AK118" r:id="rId378" xr:uid="{15BF0422-BC3F-4C6F-BBB7-A2F703BB6FEE}"/>
    <hyperlink ref="AK183" r:id="rId379" xr:uid="{4829D7C8-1C71-40FF-9E73-55741B792821}"/>
    <hyperlink ref="AK187" r:id="rId380" xr:uid="{DBC08121-B974-4581-B402-CB157EC9F3AF}"/>
    <hyperlink ref="AK64:AK65" r:id="rId381" display="SGD_ VARIOS 19-02-2026 SAS" xr:uid="{111CED89-1AC5-4205-9609-B9E85E926C73}"/>
    <hyperlink ref="AK105" r:id="rId382" xr:uid="{E44C5199-5476-484A-9018-65EBFDBA9380}"/>
    <hyperlink ref="AK247" r:id="rId383" xr:uid="{0AE1983C-B63D-4A93-AA62-03F97AE0572A}"/>
    <hyperlink ref="K246" r:id="rId384" xr:uid="{6CA2157C-F7B6-49E3-988C-7068F510A311}"/>
    <hyperlink ref="K11" r:id="rId385" xr:uid="{DD6F16FD-2282-448F-AF43-317F5721A011}"/>
    <hyperlink ref="K108" r:id="rId386" xr:uid="{2E13965C-2846-4391-8388-CBC60DE4E7E9}"/>
    <hyperlink ref="K142" r:id="rId387" xr:uid="{A0B3EB76-4F30-4BAC-B936-32677D92581C}"/>
    <hyperlink ref="K183" r:id="rId388" xr:uid="{BD8BD7C3-E700-4A2F-A487-99449576D4AD}"/>
    <hyperlink ref="K247" r:id="rId389" xr:uid="{63C55827-F0AF-4514-8FD4-23220E048CF4}"/>
    <hyperlink ref="K144" r:id="rId390" xr:uid="{F7494993-A41A-4172-8AE1-D2BD0E39D205}"/>
    <hyperlink ref="X144" r:id="rId391" xr:uid="{8ADC5E6F-7B9A-4BB4-A9C5-F5C97F6832ED}"/>
    <hyperlink ref="AK144" r:id="rId392" xr:uid="{BCBBEB25-A1AE-4ACD-9FA5-E092B8E1EFB7}"/>
    <hyperlink ref="X248" r:id="rId393" xr:uid="{5913DE86-5881-4B26-B47A-5C90E091E8F5}"/>
    <hyperlink ref="AK248" r:id="rId394" xr:uid="{5242411C-4C54-4602-8BA4-F53C52DC2F72}"/>
    <hyperlink ref="K17" r:id="rId395" xr:uid="{8BC75D39-B319-4FA1-BA5B-7C92FB0B345A}"/>
    <hyperlink ref="X17" r:id="rId396" xr:uid="{CC0C930B-AC6E-4483-AD5F-8631488509A9}"/>
    <hyperlink ref="AK17" r:id="rId397" xr:uid="{C890766B-D47E-4928-A582-2FAF7FBBC841}"/>
    <hyperlink ref="K66" r:id="rId398" xr:uid="{62C633EF-F33D-4D33-BDCA-6F1B5C6AFFDD}"/>
    <hyperlink ref="X66" r:id="rId399" xr:uid="{DC1C1275-208A-4C82-ADB2-025AAE5B824D}"/>
    <hyperlink ref="X74" r:id="rId400" xr:uid="{66A57E90-EB26-4EDB-A09A-53821E98192E}"/>
    <hyperlink ref="K75" r:id="rId401" xr:uid="{B520E51F-0CF2-413D-80DF-BFFF60550682}"/>
    <hyperlink ref="K86" r:id="rId402" xr:uid="{43277EA9-2636-4EE0-8A73-9025924A1B6F}"/>
    <hyperlink ref="X76" r:id="rId403" xr:uid="{70ACECC6-90A1-43BB-9C3C-6A26273DC076}"/>
    <hyperlink ref="AK219" r:id="rId404" xr:uid="{77573A57-C9A0-413D-BAE5-B916D4322524}"/>
    <hyperlink ref="K229" r:id="rId405" xr:uid="{14015FE9-32CF-477F-ABE2-80183B474426}"/>
    <hyperlink ref="X229" r:id="rId406" xr:uid="{2628B8EB-C854-40B8-86BD-54A134167652}"/>
    <hyperlink ref="K205" r:id="rId407" xr:uid="{417C1DE0-1AE8-4E92-8526-8F8E359AEAF4}"/>
    <hyperlink ref="K211" r:id="rId408" xr:uid="{89EF0DC1-FF80-4BC1-9D27-353CE1200FC7}"/>
    <hyperlink ref="X205" r:id="rId409" xr:uid="{369AE388-973A-4774-AC96-3E14BDE7F4BB}"/>
    <hyperlink ref="X11" r:id="rId410" xr:uid="{84612F50-7DDB-4E34-8ADE-094D513693AC}"/>
    <hyperlink ref="X206" r:id="rId411" xr:uid="{7342D1F3-C407-4FE1-A0D8-E9DF20D6205F}"/>
    <hyperlink ref="X208" r:id="rId412" xr:uid="{DFD84E6A-796C-42E7-9CAB-6A7829E0E2E8}"/>
    <hyperlink ref="X209" r:id="rId413" xr:uid="{93CCDBDA-ED02-4C6E-A7DD-17F9EB262180}"/>
    <hyperlink ref="X210" r:id="rId414" xr:uid="{725EA3CA-3B7B-48B5-956E-284C8166BF43}"/>
    <hyperlink ref="K207" r:id="rId415" xr:uid="{81621B62-810D-4BCE-B832-8D7359926EB4}"/>
    <hyperlink ref="X212" r:id="rId416" xr:uid="{7363DCBF-790C-402A-9028-E281F9C5CFB2}"/>
    <hyperlink ref="K212" r:id="rId417" xr:uid="{B6A3EC67-CB7C-43EA-8149-A86ECF3F78B6}"/>
    <hyperlink ref="AK223" r:id="rId418" xr:uid="{C25381F2-9605-4DC5-B499-C228F2298859}"/>
    <hyperlink ref="K140" r:id="rId419" xr:uid="{7C9FA6A8-CE32-4B72-B22A-0ECF3014454D}"/>
    <hyperlink ref="X12" r:id="rId420" xr:uid="{6B935EEE-EA40-427F-B3AD-F0E733D531B8}"/>
    <hyperlink ref="AK12" r:id="rId421" xr:uid="{FC4F8D72-DBC1-4BBB-BFE2-7B520F813C12}"/>
    <hyperlink ref="AK20" r:id="rId422" xr:uid="{95D2BC3B-A970-4D77-A296-75DD6C867E65}"/>
    <hyperlink ref="K103" r:id="rId423" xr:uid="{A05B132D-BB0F-46DF-A54B-BBB8908CACED}"/>
    <hyperlink ref="X104" r:id="rId424" xr:uid="{273D4DDD-56E8-4F63-9C50-05962E0AF83C}"/>
    <hyperlink ref="K104" r:id="rId425" xr:uid="{44832024-00D4-4104-A0A4-35CE6944564D}"/>
    <hyperlink ref="K27" r:id="rId426" xr:uid="{CA873624-E864-4E23-AAA2-462BAA248BB0}"/>
    <hyperlink ref="K126" r:id="rId427" xr:uid="{659BBB06-6D11-4482-B31A-D47983056F0D}"/>
    <hyperlink ref="X126" r:id="rId428" xr:uid="{64E8993A-969B-4544-AC7A-5E0201AB0882}"/>
    <hyperlink ref="AK126" r:id="rId429" xr:uid="{531D8B67-7BE1-4523-94E5-47C7C1BEFDAC}"/>
    <hyperlink ref="K199" r:id="rId430" xr:uid="{D048F100-FD25-4A0D-B394-0B95CFDA0DF7}"/>
    <hyperlink ref="K248" r:id="rId431" xr:uid="{EEFA0173-7938-4C47-AA1F-744F9D4A6F91}"/>
    <hyperlink ref="AK136" r:id="rId432" xr:uid="{0AAA89C1-8039-4E65-9CC6-1E2E34FE3DE8}"/>
    <hyperlink ref="K136" r:id="rId433" xr:uid="{D7044B21-C742-44E9-8D12-AEDBC91CB4C9}"/>
    <hyperlink ref="K135" r:id="rId434" xr:uid="{7E325D94-7D73-40AC-A955-9C3FFBF42057}"/>
    <hyperlink ref="AK135" r:id="rId435" xr:uid="{7CD2AB53-F383-4D88-BA2C-7B61EF874EE4}"/>
    <hyperlink ref="K134" r:id="rId436" xr:uid="{0E0D2DF4-B498-4124-A546-FA41BA8536DB}"/>
    <hyperlink ref="X135" r:id="rId437" xr:uid="{42902ACB-699D-4DB3-8BE2-729D5CCA76F9}"/>
    <hyperlink ref="X136" r:id="rId438" xr:uid="{A2A1DB45-6A90-4E3F-9929-E6A548BEE2E6}"/>
    <hyperlink ref="X134" r:id="rId439" xr:uid="{D1215B6A-B27C-4144-8CE0-FFF6ECA3D431}"/>
    <hyperlink ref="AK134" r:id="rId440" xr:uid="{AA101F61-30C6-4E8C-B613-973ADC7A481B}"/>
    <hyperlink ref="K201" r:id="rId441" xr:uid="{C9237C9B-2C19-4043-91D5-6ED5D9E17B73}"/>
    <hyperlink ref="X201" r:id="rId442" xr:uid="{A2F11908-35F8-448A-BB00-B78912828FA2}"/>
    <hyperlink ref="X4" r:id="rId443" xr:uid="{42A917F3-CC9B-4127-B7C5-97DF87E5EDD1}"/>
    <hyperlink ref="K3" r:id="rId444" xr:uid="{C126F104-2A9F-45F6-833F-64C52FE3453D}"/>
    <hyperlink ref="AK3" r:id="rId445" xr:uid="{792500E9-DFE9-46B8-B8F9-E99B8F37D918}"/>
    <hyperlink ref="X8" r:id="rId446" xr:uid="{CA25756C-B9CE-4117-BA77-5C3464827C1D}"/>
    <hyperlink ref="AK4" r:id="rId447" xr:uid="{F248D6B3-AEAA-4533-88EF-72FE46D4E93C}"/>
    <hyperlink ref="K4" r:id="rId448" xr:uid="{7CA0B602-22AA-43C3-AE68-3C3B1C637FE3}"/>
    <hyperlink ref="X9" r:id="rId449" xr:uid="{6A76AD05-0E0A-4F92-8848-7EB834ADB940}"/>
    <hyperlink ref="K9" r:id="rId450" xr:uid="{BA804BDB-7662-41A9-8250-1BF2E581A9C6}"/>
    <hyperlink ref="AK9" r:id="rId451" xr:uid="{DC27C725-6EC0-4350-8632-8A5BD8C8F3F4}"/>
    <hyperlink ref="K8" r:id="rId452" xr:uid="{ECEC5FAE-8F48-4E4F-BDDE-298500EFE785}"/>
    <hyperlink ref="K6" r:id="rId453" xr:uid="{8DB2BFFC-7306-4C13-A5DF-BA771E488ECD}"/>
    <hyperlink ref="AK6" r:id="rId454" xr:uid="{65F8917D-EEA5-4087-B1FF-1B014334BA28}"/>
    <hyperlink ref="X6" r:id="rId455" xr:uid="{535C255B-C24C-4841-B556-B76AD07AC6FD}"/>
    <hyperlink ref="AK8" r:id="rId456" xr:uid="{5D778007-74B6-4F2E-A586-692B9C68CC50}"/>
    <hyperlink ref="X3" r:id="rId457" xr:uid="{754868C4-EDEF-441E-86D7-E38AD39B1BD3}"/>
    <hyperlink ref="X7" r:id="rId458" xr:uid="{F639E9C9-A02E-498E-B035-24086E2CF912}"/>
    <hyperlink ref="AK5" r:id="rId459" xr:uid="{A3A76376-24AE-47DB-8FAD-A3EC845C8AB0}"/>
    <hyperlink ref="X5" r:id="rId460" xr:uid="{E2665DC6-921D-4D5C-8275-058BD347A930}"/>
    <hyperlink ref="AK7" r:id="rId461" xr:uid="{803AC0D3-4099-471E-9978-B984FA0A3523}"/>
    <hyperlink ref="K7" r:id="rId462" xr:uid="{759F5EF5-9C41-452C-81A7-B7C2C92EDE04}"/>
    <hyperlink ref="K5" r:id="rId463" xr:uid="{0ADCDDB8-86FF-4BC9-9106-478E77673737}"/>
    <hyperlink ref="K228" r:id="rId464" xr:uid="{393CCEFA-78D7-476E-80E5-B57535087707}"/>
    <hyperlink ref="AK194" r:id="rId465" xr:uid="{7FC9516C-8CB0-4D0C-A8F2-CE3176775F80}"/>
  </hyperlinks>
  <pageMargins left="0.7" right="0.7" top="0.75" bottom="0.75" header="0.3" footer="0.3"/>
  <drawing r:id="rId46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Estudio_Mercado</vt:lpstr>
      <vt:lpstr>TablaD_3Provedores</vt:lpstr>
      <vt:lpstr>Tres_Entidad</vt:lpstr>
      <vt:lpstr>TablaDinamicaTres_Entidad</vt:lpstr>
      <vt:lpstr>Lista</vt:lpstr>
      <vt:lpstr>listaBolsa</vt:lpstr>
      <vt:lpstr>Estudio_Mercado!Área_de_impresión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Diego Triana</cp:lastModifiedBy>
  <cp:revision/>
  <dcterms:created xsi:type="dcterms:W3CDTF">2025-03-14T01:33:22Z</dcterms:created>
  <dcterms:modified xsi:type="dcterms:W3CDTF">2026-10-21T20:04:38Z</dcterms:modified>
  <cp:category/>
  <cp:contentStatus/>
</cp:coreProperties>
</file>